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2B0FC09C-F64A-424D-9DC1-9E9B3F5CFF11}" xr6:coauthVersionLast="47" xr6:coauthVersionMax="47" xr10:uidLastSave="{00000000-0000-0000-0000-000000000000}"/>
  <bookViews>
    <workbookView xWindow="-120" yWindow="-120" windowWidth="29040" windowHeight="15840" tabRatio="866" xr2:uid="{00000000-000D-0000-FFFF-FFFF00000000}"/>
  </bookViews>
  <sheets>
    <sheet name=" Лимит 2026" sheetId="86" r:id="rId1"/>
    <sheet name="Лось" sheetId="46" r:id="rId2"/>
    <sheet name="Марал" sheetId="79" r:id="rId3"/>
    <sheet name="Косуля" sheetId="78" r:id="rId4"/>
    <sheet name="Кабарга" sheetId="90" r:id="rId5"/>
    <sheet name="ДСО лесной" sheetId="80" r:id="rId6"/>
    <sheet name="Форма" sheetId="68" state="hidden" r:id="rId7"/>
    <sheet name="ДСО тундр." sheetId="91" r:id="rId8"/>
    <sheet name=" Овцебык" sheetId="92" r:id="rId9"/>
    <sheet name="Козерог" sheetId="93" r:id="rId10"/>
    <sheet name="Соболь" sheetId="82" r:id="rId11"/>
    <sheet name="Рысь" sheetId="83" r:id="rId12"/>
    <sheet name="Медведь" sheetId="84" r:id="rId13"/>
    <sheet name="Барсук" sheetId="85" r:id="rId14"/>
    <sheet name="ТТП" sheetId="94" state="hidden" r:id="rId15"/>
  </sheets>
  <definedNames>
    <definedName name="_Hlk117172638" localSheetId="14">ТТП!$F$34</definedName>
    <definedName name="_xlnm._FilterDatabase" localSheetId="8" hidden="1">' Овцебык'!$A$9:$W$13</definedName>
    <definedName name="_xlnm._FilterDatabase" localSheetId="13" hidden="1">Барсук!$A$9:$X$298</definedName>
    <definedName name="_xlnm._FilterDatabase" localSheetId="5" hidden="1">'ДСО лесной'!$A$9:$AF$112</definedName>
    <definedName name="_xlnm._FilterDatabase" localSheetId="7" hidden="1">'ДСО тундр.'!$A$7:$BI$107</definedName>
    <definedName name="_xlnm._FilterDatabase" localSheetId="4" hidden="1">Кабарга!$A$7:$Z$140</definedName>
    <definedName name="_xlnm._FilterDatabase" localSheetId="9" hidden="1">Козерог!$A$9:$X$14</definedName>
    <definedName name="_xlnm._FilterDatabase" localSheetId="3" hidden="1">Косуля!$A$9:$AE$213</definedName>
    <definedName name="_xlnm._FilterDatabase" localSheetId="1" hidden="1">Лось!$A$9:$AF$304</definedName>
    <definedName name="_xlnm._FilterDatabase" localSheetId="2" hidden="1">Марал!$A$9:$AF$149</definedName>
    <definedName name="_xlnm._FilterDatabase" localSheetId="12" hidden="1">Медведь!$A$9:$Y$365</definedName>
    <definedName name="_xlnm._FilterDatabase" localSheetId="11" hidden="1">Рысь!$A$9:$X$51</definedName>
    <definedName name="_xlnm._FilterDatabase" localSheetId="10" hidden="1">Соболь!$A$9:$Y$366</definedName>
    <definedName name="_xlnm._FilterDatabase" localSheetId="14" hidden="1">ТТП!$A$5:$R$39</definedName>
    <definedName name="_xlnm._FilterDatabase" localSheetId="6" hidden="1">Форма!$A$6:$P$498</definedName>
    <definedName name="_xlnm.Print_Titles" localSheetId="8">' Овцебык'!$4:$8</definedName>
    <definedName name="_xlnm.Print_Titles" localSheetId="13">Барсук!$9:$9</definedName>
    <definedName name="_xlnm.Print_Titles" localSheetId="5">'ДСО лесной'!$9:$9</definedName>
    <definedName name="_xlnm.Print_Titles" localSheetId="7">'ДСО тундр.'!$7:$7</definedName>
    <definedName name="_xlnm.Print_Titles" localSheetId="4">Кабарга!$7:$7</definedName>
    <definedName name="_xlnm.Print_Titles" localSheetId="9">Козерог!$4:$8</definedName>
    <definedName name="_xlnm.Print_Titles" localSheetId="3">Косуля!$9:$9</definedName>
    <definedName name="_xlnm.Print_Titles" localSheetId="1">Лось!$9:$9</definedName>
    <definedName name="_xlnm.Print_Titles" localSheetId="2">Марал!$9:$9</definedName>
    <definedName name="_xlnm.Print_Titles" localSheetId="12">Медведь!$9:$9</definedName>
    <definedName name="_xlnm.Print_Titles" localSheetId="11">Рысь!$9:$9</definedName>
    <definedName name="_xlnm.Print_Titles" localSheetId="10">Соболь!$9:$9</definedName>
    <definedName name="_xlnm.Print_Titles" localSheetId="6">Форма!$4:$5</definedName>
    <definedName name="_xlnm.Print_Area" localSheetId="0">' Лимит 2026'!$A$1:$S$34</definedName>
    <definedName name="_xlnm.Print_Area" localSheetId="8">' Овцебык'!$A$1:$W$13</definedName>
    <definedName name="_xlnm.Print_Area" localSheetId="13">Барсук!$A$1:$X$170</definedName>
    <definedName name="_xlnm.Print_Area" localSheetId="5">'ДСО лесной'!$A$1:$AF$112</definedName>
    <definedName name="_xlnm.Print_Area" localSheetId="7">'ДСО тундр.'!$A$2:$BH$106</definedName>
    <definedName name="_xlnm.Print_Area" localSheetId="4">Кабарга!$A$1:$Z$140</definedName>
    <definedName name="_xlnm.Print_Area" localSheetId="9">Козерог!$A$1:$W$13</definedName>
    <definedName name="_xlnm.Print_Area" localSheetId="3">Косуля!$A$1:$AE$213</definedName>
    <definedName name="_xlnm.Print_Area" localSheetId="1">Лось!$A$1:$AG$304</definedName>
    <definedName name="_xlnm.Print_Area" localSheetId="2">Марал!$A$1:$AF$149</definedName>
    <definedName name="_xlnm.Print_Area" localSheetId="12">Медведь!$A$2:$Y$302</definedName>
    <definedName name="_xlnm.Print_Area" localSheetId="11">Рысь!$A$1:$X$51</definedName>
    <definedName name="_xlnm.Print_Area" localSheetId="10">Соболь!$A$1:$Y$350</definedName>
    <definedName name="_xlnm.Print_Area" localSheetId="14">ТТП!$A$2:$R$41</definedName>
    <definedName name="_xlnm.Print_Area" localSheetId="6">Форма!$A$1:$P$500</definedName>
    <definedName name="Учетчик_должность">#REF!</definedName>
    <definedName name="Учетчик_место_работы">#REF!</definedName>
    <definedName name="УчетчикФИО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2" i="83" l="1"/>
  <c r="Q10" i="83"/>
  <c r="X11" i="83"/>
  <c r="X10" i="83"/>
  <c r="X12" i="83" s="1"/>
  <c r="M11" i="83"/>
  <c r="M10" i="83"/>
  <c r="M12" i="83" s="1"/>
  <c r="H11" i="83"/>
  <c r="H10" i="83"/>
  <c r="H12" i="83" s="1"/>
  <c r="F11" i="83"/>
  <c r="E11" i="83"/>
  <c r="F10" i="83"/>
  <c r="F12" i="83" s="1"/>
  <c r="E10" i="83"/>
  <c r="E12" i="83" s="1"/>
  <c r="S11" i="83"/>
  <c r="S10" i="83"/>
  <c r="S12" i="83" s="1"/>
  <c r="Q118" i="78"/>
  <c r="I28" i="86"/>
  <c r="I27" i="86"/>
  <c r="J24" i="86"/>
  <c r="I25" i="86"/>
  <c r="I24" i="86"/>
  <c r="R24" i="86"/>
  <c r="Q24" i="86"/>
  <c r="N25" i="86"/>
  <c r="N24" i="86"/>
  <c r="P24" i="86"/>
  <c r="M11" i="85" l="1"/>
  <c r="M10" i="85"/>
  <c r="M12" i="85" s="1"/>
  <c r="H11" i="85"/>
  <c r="H10" i="85"/>
  <c r="H12" i="85" s="1"/>
  <c r="F11" i="85"/>
  <c r="E11" i="85"/>
  <c r="F10" i="85"/>
  <c r="F12" i="85" s="1"/>
  <c r="E10" i="85"/>
  <c r="E12" i="85" s="1"/>
  <c r="X11" i="85"/>
  <c r="X10" i="85"/>
  <c r="M11" i="84"/>
  <c r="M10" i="84"/>
  <c r="M12" i="84" s="1"/>
  <c r="H11" i="84"/>
  <c r="H10" i="84"/>
  <c r="F11" i="84"/>
  <c r="E11" i="84"/>
  <c r="F10" i="84"/>
  <c r="F12" i="84" s="1"/>
  <c r="E10" i="84"/>
  <c r="E12" i="84" s="1"/>
  <c r="Y11" i="84"/>
  <c r="Y10" i="84"/>
  <c r="Y12" i="84" s="1"/>
  <c r="M11" i="82"/>
  <c r="Q14" i="83"/>
  <c r="Q15" i="83"/>
  <c r="Q16" i="83"/>
  <c r="Q17" i="83"/>
  <c r="Q18" i="83"/>
  <c r="Q19" i="83"/>
  <c r="Q20" i="83"/>
  <c r="Q21" i="83"/>
  <c r="Q22" i="83"/>
  <c r="Q23" i="83"/>
  <c r="Q24" i="83"/>
  <c r="Q25" i="83"/>
  <c r="Q26" i="83"/>
  <c r="Q27" i="83"/>
  <c r="Q28" i="83"/>
  <c r="Q29" i="83"/>
  <c r="Q30" i="83"/>
  <c r="Q31" i="83"/>
  <c r="Q32" i="83"/>
  <c r="Q33" i="83"/>
  <c r="Q34" i="83"/>
  <c r="Q35" i="83"/>
  <c r="Q36" i="83"/>
  <c r="Q37" i="83"/>
  <c r="Q38" i="83"/>
  <c r="Q39" i="83"/>
  <c r="Q40" i="83"/>
  <c r="Q41" i="83"/>
  <c r="Q42" i="83"/>
  <c r="Q43" i="83"/>
  <c r="Q44" i="83"/>
  <c r="Q45" i="83"/>
  <c r="Q46" i="83"/>
  <c r="Q47" i="83"/>
  <c r="Q48" i="83"/>
  <c r="Q49" i="83"/>
  <c r="Q50" i="83"/>
  <c r="Q51" i="83"/>
  <c r="Q13" i="83"/>
  <c r="H12" i="84" l="1"/>
  <c r="X12" i="85"/>
  <c r="AX20" i="91" l="1"/>
  <c r="H11" i="82"/>
  <c r="F11" i="82"/>
  <c r="E11" i="82"/>
  <c r="F10" i="82"/>
  <c r="F12" i="82" s="1"/>
  <c r="E10" i="82"/>
  <c r="Y11" i="82"/>
  <c r="H16" i="80"/>
  <c r="H15" i="80"/>
  <c r="H14" i="80"/>
  <c r="H13" i="80"/>
  <c r="E12" i="82" l="1"/>
  <c r="Q11" i="82"/>
  <c r="AF11" i="80"/>
  <c r="AF10" i="80"/>
  <c r="X11" i="80"/>
  <c r="P11" i="80"/>
  <c r="O11" i="80"/>
  <c r="P10" i="80"/>
  <c r="P12" i="80" s="1"/>
  <c r="O10" i="80"/>
  <c r="O12" i="80" s="1"/>
  <c r="H11" i="80"/>
  <c r="H10" i="80"/>
  <c r="F11" i="80"/>
  <c r="E11" i="80"/>
  <c r="F10" i="80"/>
  <c r="E10" i="80"/>
  <c r="E12" i="80" s="1"/>
  <c r="F16" i="80"/>
  <c r="F15" i="80"/>
  <c r="F14" i="80"/>
  <c r="F13" i="80"/>
  <c r="N9" i="90"/>
  <c r="M9" i="90"/>
  <c r="N8" i="90"/>
  <c r="M8" i="90"/>
  <c r="M10" i="90" s="1"/>
  <c r="H9" i="90"/>
  <c r="H8" i="90"/>
  <c r="E9" i="90"/>
  <c r="E8" i="90"/>
  <c r="E10" i="90" s="1"/>
  <c r="F9" i="90"/>
  <c r="F8" i="90"/>
  <c r="F10" i="90" s="1"/>
  <c r="Z9" i="90"/>
  <c r="Z8" i="90"/>
  <c r="Z10" i="90" s="1"/>
  <c r="AF12" i="80" l="1"/>
  <c r="H12" i="80"/>
  <c r="F12" i="80"/>
  <c r="N10" i="90"/>
  <c r="H10" i="90"/>
  <c r="G96" i="78"/>
  <c r="I96" i="78"/>
  <c r="M96" i="78"/>
  <c r="R96" i="78"/>
  <c r="T96" i="78" s="1"/>
  <c r="S96" i="78" s="1"/>
  <c r="V96" i="78"/>
  <c r="U96" i="78" s="1"/>
  <c r="Z96" i="78"/>
  <c r="AD96" i="78"/>
  <c r="AF110" i="78"/>
  <c r="P11" i="78"/>
  <c r="O11" i="78"/>
  <c r="N11" i="78"/>
  <c r="P10" i="78"/>
  <c r="O10" i="78"/>
  <c r="N10" i="78"/>
  <c r="H11" i="78"/>
  <c r="H10" i="78"/>
  <c r="E11" i="78"/>
  <c r="E10" i="78"/>
  <c r="F11" i="78"/>
  <c r="F10" i="78"/>
  <c r="AE11" i="78"/>
  <c r="AE10" i="78"/>
  <c r="AE12" i="78" s="1"/>
  <c r="AA13" i="79"/>
  <c r="AA11" i="79"/>
  <c r="P13" i="79"/>
  <c r="O13" i="79"/>
  <c r="P11" i="79"/>
  <c r="O11" i="79"/>
  <c r="P10" i="79"/>
  <c r="O10" i="79"/>
  <c r="N13" i="79"/>
  <c r="N11" i="79"/>
  <c r="N10" i="79"/>
  <c r="N12" i="79" s="1"/>
  <c r="H13" i="79"/>
  <c r="H11" i="79"/>
  <c r="H10" i="79"/>
  <c r="F13" i="79"/>
  <c r="F11" i="79"/>
  <c r="F10" i="79"/>
  <c r="F12" i="79" s="1"/>
  <c r="AF13" i="79"/>
  <c r="AF11" i="79"/>
  <c r="AF10" i="79"/>
  <c r="AF12" i="79" s="1"/>
  <c r="P11" i="46"/>
  <c r="O11" i="46"/>
  <c r="N11" i="46"/>
  <c r="P10" i="46"/>
  <c r="O10" i="46"/>
  <c r="O12" i="46" s="1"/>
  <c r="N10" i="46"/>
  <c r="N12" i="46" s="1"/>
  <c r="H11" i="46"/>
  <c r="H10" i="46"/>
  <c r="H12" i="46" s="1"/>
  <c r="E11" i="46"/>
  <c r="E10" i="46"/>
  <c r="F11" i="46"/>
  <c r="H12" i="78" l="1"/>
  <c r="F12" i="78"/>
  <c r="Y96" i="78"/>
  <c r="X96" i="78" s="1"/>
  <c r="AC96" i="78"/>
  <c r="AB96" i="78" s="1"/>
  <c r="P12" i="78"/>
  <c r="N12" i="78"/>
  <c r="O12" i="78"/>
  <c r="E12" i="78"/>
  <c r="H12" i="79"/>
  <c r="O12" i="79"/>
  <c r="P12" i="79"/>
  <c r="P12" i="46"/>
  <c r="E12" i="46"/>
  <c r="AA96" i="78" l="1"/>
  <c r="Q70" i="84" l="1"/>
  <c r="I70" i="84"/>
  <c r="V70" i="84"/>
  <c r="U70" i="84" s="1"/>
  <c r="Z70" i="84" s="1"/>
  <c r="G70" i="84"/>
  <c r="R70" i="84" s="1"/>
  <c r="T70" i="84" s="1"/>
  <c r="S70" i="84" s="1"/>
  <c r="Q351" i="82"/>
  <c r="I351" i="82"/>
  <c r="V351" i="82"/>
  <c r="U351" i="82" s="1"/>
  <c r="Z351" i="82" s="1"/>
  <c r="G351" i="82"/>
  <c r="R351" i="82" s="1"/>
  <c r="T351" i="82" s="1"/>
  <c r="S351" i="82" s="1"/>
  <c r="M99" i="80"/>
  <c r="I99" i="80"/>
  <c r="V99" i="80"/>
  <c r="U99" i="80" s="1"/>
  <c r="AH99" i="80" s="1"/>
  <c r="T99" i="80"/>
  <c r="S99" i="80" s="1"/>
  <c r="Q99" i="80"/>
  <c r="AC99" i="80"/>
  <c r="G99" i="80"/>
  <c r="M295" i="46"/>
  <c r="Q295" i="46" s="1"/>
  <c r="I295" i="46"/>
  <c r="V295" i="46"/>
  <c r="U295" i="46" s="1"/>
  <c r="AH295" i="46" s="1"/>
  <c r="G295" i="46"/>
  <c r="R295" i="46" s="1"/>
  <c r="T295" i="46" s="1"/>
  <c r="S295" i="46" s="1"/>
  <c r="Q47" i="85"/>
  <c r="I47" i="85"/>
  <c r="G47" i="85"/>
  <c r="R47" i="85" s="1"/>
  <c r="Q75" i="84"/>
  <c r="I75" i="84"/>
  <c r="V75" i="84"/>
  <c r="U75" i="84" s="1"/>
  <c r="Z75" i="84" s="1"/>
  <c r="G75" i="84"/>
  <c r="R75" i="84" s="1"/>
  <c r="T75" i="84" s="1"/>
  <c r="S75" i="84" s="1"/>
  <c r="M269" i="82"/>
  <c r="M10" i="82" s="1"/>
  <c r="Q85" i="85"/>
  <c r="Q86" i="85"/>
  <c r="I85" i="85"/>
  <c r="I86" i="85"/>
  <c r="G85" i="85"/>
  <c r="R85" i="85" s="1"/>
  <c r="G86" i="85"/>
  <c r="R86" i="85" s="1"/>
  <c r="W86" i="85" s="1"/>
  <c r="V86" i="85" s="1"/>
  <c r="U86" i="85" s="1"/>
  <c r="Y86" i="85" s="1"/>
  <c r="Q144" i="84"/>
  <c r="Q145" i="84"/>
  <c r="I144" i="84"/>
  <c r="I145" i="84"/>
  <c r="G144" i="84"/>
  <c r="R144" i="84" s="1"/>
  <c r="T144" i="84" s="1"/>
  <c r="S144" i="84" s="1"/>
  <c r="G145" i="84"/>
  <c r="R145" i="84" s="1"/>
  <c r="T145" i="84" s="1"/>
  <c r="S145" i="84" s="1"/>
  <c r="V144" i="84"/>
  <c r="U144" i="84" s="1"/>
  <c r="Z144" i="84" s="1"/>
  <c r="V145" i="84"/>
  <c r="U145" i="84" s="1"/>
  <c r="Z145" i="84" s="1"/>
  <c r="Q148" i="84"/>
  <c r="I148" i="84"/>
  <c r="V148" i="84"/>
  <c r="U148" i="84" s="1"/>
  <c r="Z148" i="84" s="1"/>
  <c r="G148" i="84"/>
  <c r="R148" i="84" s="1"/>
  <c r="T148" i="84" s="1"/>
  <c r="S148" i="84" s="1"/>
  <c r="Q97" i="85"/>
  <c r="Q98" i="85"/>
  <c r="I97" i="85"/>
  <c r="I98" i="85"/>
  <c r="I162" i="84"/>
  <c r="I163" i="84"/>
  <c r="Q162" i="84"/>
  <c r="Q163" i="84"/>
  <c r="V163" i="84"/>
  <c r="U163" i="84" s="1"/>
  <c r="Z163" i="84" s="1"/>
  <c r="V162" i="84"/>
  <c r="U162" i="84" s="1"/>
  <c r="Z162" i="84" s="1"/>
  <c r="G98" i="85"/>
  <c r="R98" i="85" s="1"/>
  <c r="G97" i="85"/>
  <c r="R97" i="85" s="1"/>
  <c r="G163" i="84"/>
  <c r="R163" i="84" s="1"/>
  <c r="T163" i="84" s="1"/>
  <c r="S163" i="84" s="1"/>
  <c r="G162" i="84"/>
  <c r="R162" i="84" s="1"/>
  <c r="T162" i="84" s="1"/>
  <c r="S162" i="84" s="1"/>
  <c r="M12" i="82" l="1"/>
  <c r="AB99" i="80"/>
  <c r="AA295" i="46"/>
  <c r="Z295" i="46" s="1"/>
  <c r="Y295" i="46" s="1"/>
  <c r="AE295" i="46"/>
  <c r="AD295" i="46" s="1"/>
  <c r="AC295" i="46" s="1"/>
  <c r="W47" i="85"/>
  <c r="V47" i="85" s="1"/>
  <c r="U47" i="85" s="1"/>
  <c r="Y47" i="85" s="1"/>
  <c r="T47" i="85"/>
  <c r="S47" i="85" s="1"/>
  <c r="W85" i="85"/>
  <c r="V85" i="85" s="1"/>
  <c r="U85" i="85" s="1"/>
  <c r="Y85" i="85" s="1"/>
  <c r="T85" i="85"/>
  <c r="S85" i="85" s="1"/>
  <c r="T86" i="85"/>
  <c r="S86" i="85" s="1"/>
  <c r="T98" i="85"/>
  <c r="S98" i="85" s="1"/>
  <c r="W98" i="85"/>
  <c r="V98" i="85" s="1"/>
  <c r="U98" i="85" s="1"/>
  <c r="Y98" i="85" s="1"/>
  <c r="V97" i="85"/>
  <c r="U97" i="85" s="1"/>
  <c r="Y97" i="85" s="1"/>
  <c r="T97" i="85"/>
  <c r="S97" i="85" s="1"/>
  <c r="Q119" i="84"/>
  <c r="I119" i="84"/>
  <c r="V119" i="84"/>
  <c r="U119" i="84" s="1"/>
  <c r="Z119" i="84" s="1"/>
  <c r="G119" i="84"/>
  <c r="R119" i="84" s="1"/>
  <c r="T119" i="84" s="1"/>
  <c r="S119" i="84" s="1"/>
  <c r="AB295" i="46" l="1"/>
  <c r="G175" i="84"/>
  <c r="G176" i="84"/>
  <c r="Q149" i="84" l="1"/>
  <c r="I149" i="84"/>
  <c r="V149" i="84"/>
  <c r="U149" i="84" s="1"/>
  <c r="Z149" i="84" s="1"/>
  <c r="G149" i="84"/>
  <c r="R149" i="84" s="1"/>
  <c r="T149" i="84" s="1"/>
  <c r="S149" i="84" s="1"/>
  <c r="V260" i="84"/>
  <c r="U260" i="84" s="1"/>
  <c r="Z260" i="84" s="1"/>
  <c r="Q260" i="84"/>
  <c r="I260" i="84"/>
  <c r="G260" i="84"/>
  <c r="R260" i="84" s="1"/>
  <c r="T260" i="84" s="1"/>
  <c r="S260" i="84" s="1"/>
  <c r="G187" i="78" l="1"/>
  <c r="R187" i="78" s="1"/>
  <c r="T187" i="78" s="1"/>
  <c r="S187" i="78" s="1"/>
  <c r="I187" i="78"/>
  <c r="M187" i="78"/>
  <c r="Q187" i="78" s="1"/>
  <c r="V187" i="78"/>
  <c r="U187" i="78" s="1"/>
  <c r="AF187" i="78" s="1"/>
  <c r="AD187" i="78" l="1"/>
  <c r="AC187" i="78" s="1"/>
  <c r="AB187" i="78" s="1"/>
  <c r="Z187" i="78"/>
  <c r="Y187" i="78" s="1"/>
  <c r="X187" i="78" s="1"/>
  <c r="AA187" i="78" l="1"/>
  <c r="I21" i="85" l="1"/>
  <c r="Q21" i="85"/>
  <c r="G21" i="85"/>
  <c r="R21" i="85" s="1"/>
  <c r="T21" i="85" s="1"/>
  <c r="S21" i="85" s="1"/>
  <c r="V21" i="84"/>
  <c r="U21" i="84" s="1"/>
  <c r="Z21" i="84" s="1"/>
  <c r="I21" i="84"/>
  <c r="Q21" i="84"/>
  <c r="G21" i="84"/>
  <c r="R21" i="84" s="1"/>
  <c r="T21" i="84" s="1"/>
  <c r="S21" i="84" s="1"/>
  <c r="W21" i="85" l="1"/>
  <c r="V21" i="85" s="1"/>
  <c r="U21" i="85" s="1"/>
  <c r="Y21" i="85" s="1"/>
  <c r="Q115" i="84"/>
  <c r="I115" i="84"/>
  <c r="V115" i="84"/>
  <c r="U115" i="84" s="1"/>
  <c r="Z115" i="84" s="1"/>
  <c r="G115" i="84"/>
  <c r="R115" i="84" s="1"/>
  <c r="T115" i="84" s="1"/>
  <c r="S115" i="84" s="1"/>
  <c r="W11" i="93"/>
  <c r="I11" i="93"/>
  <c r="V208" i="84"/>
  <c r="U208" i="84" s="1"/>
  <c r="Z208" i="84" s="1"/>
  <c r="Q208" i="84"/>
  <c r="I208" i="84"/>
  <c r="G208" i="84"/>
  <c r="R208" i="84" s="1"/>
  <c r="T208" i="84" s="1"/>
  <c r="S208" i="84" s="1"/>
  <c r="I69" i="46"/>
  <c r="M69" i="46"/>
  <c r="V214" i="84"/>
  <c r="U214" i="84" s="1"/>
  <c r="Z214" i="84" s="1"/>
  <c r="I214" i="84"/>
  <c r="Q214" i="84"/>
  <c r="G214" i="84"/>
  <c r="R214" i="84" s="1"/>
  <c r="T214" i="84" s="1"/>
  <c r="S214" i="84" s="1"/>
  <c r="V151" i="84"/>
  <c r="U151" i="84" s="1"/>
  <c r="Z151" i="84" s="1"/>
  <c r="Q151" i="84"/>
  <c r="I151" i="84"/>
  <c r="G151" i="84"/>
  <c r="R151" i="84" s="1"/>
  <c r="T151" i="84" s="1"/>
  <c r="S151" i="84" s="1"/>
  <c r="Q91" i="85"/>
  <c r="I91" i="85"/>
  <c r="G91" i="85"/>
  <c r="R91" i="85" s="1"/>
  <c r="V108" i="84"/>
  <c r="U108" i="84" s="1"/>
  <c r="Z108" i="84" s="1"/>
  <c r="Q108" i="84"/>
  <c r="G108" i="84"/>
  <c r="R108" i="84" s="1"/>
  <c r="T108" i="84" s="1"/>
  <c r="S108" i="84" s="1"/>
  <c r="D110" i="84"/>
  <c r="W91" i="85" l="1"/>
  <c r="V91" i="85" s="1"/>
  <c r="U91" i="85" s="1"/>
  <c r="Y91" i="85" s="1"/>
  <c r="T91" i="85"/>
  <c r="S91" i="85" s="1"/>
  <c r="H343" i="82"/>
  <c r="H10" i="82" s="1"/>
  <c r="Y343" i="82"/>
  <c r="Y10" i="82" s="1"/>
  <c r="Y12" i="82" s="1"/>
  <c r="H12" i="82" l="1"/>
  <c r="Q12" i="82" s="1"/>
  <c r="Q10" i="82"/>
  <c r="AX49" i="91"/>
  <c r="BA49" i="91" s="1"/>
  <c r="AX45" i="91"/>
  <c r="AX62" i="91"/>
  <c r="AZ18" i="91"/>
  <c r="AZ17" i="91"/>
  <c r="AZ14" i="91"/>
  <c r="AZ13" i="91"/>
  <c r="AY18" i="91"/>
  <c r="AY17" i="91"/>
  <c r="AY16" i="91" s="1"/>
  <c r="AY14" i="91"/>
  <c r="AY13" i="91"/>
  <c r="AX11" i="91"/>
  <c r="BD18" i="91"/>
  <c r="BD17" i="91"/>
  <c r="BD14" i="91"/>
  <c r="BD11" i="91"/>
  <c r="BC18" i="91"/>
  <c r="BC17" i="91"/>
  <c r="BC16" i="91"/>
  <c r="BC14" i="91"/>
  <c r="BC13" i="91"/>
  <c r="BC11" i="91"/>
  <c r="BB11" i="91"/>
  <c r="BB13" i="91"/>
  <c r="BB14" i="91"/>
  <c r="BB18" i="91"/>
  <c r="BB17" i="91"/>
  <c r="AF16" i="80"/>
  <c r="AF15" i="80"/>
  <c r="AF14" i="80"/>
  <c r="AF13" i="80"/>
  <c r="E13" i="80"/>
  <c r="E14" i="80"/>
  <c r="E15" i="80"/>
  <c r="E16" i="80"/>
  <c r="E10" i="79"/>
  <c r="F10" i="46"/>
  <c r="F12" i="46" s="1"/>
  <c r="AF10" i="46"/>
  <c r="AF12" i="46" s="1"/>
  <c r="AE97" i="91"/>
  <c r="AE96" i="91"/>
  <c r="AE95" i="91"/>
  <c r="AE94" i="91"/>
  <c r="AE93" i="91"/>
  <c r="AE92" i="91"/>
  <c r="AE91" i="91"/>
  <c r="AE88" i="91"/>
  <c r="AH88" i="91" s="1"/>
  <c r="AE85" i="91"/>
  <c r="AE84" i="91"/>
  <c r="V18" i="84"/>
  <c r="U18" i="84" s="1"/>
  <c r="Z18" i="84" s="1"/>
  <c r="I18" i="84"/>
  <c r="Q18" i="84"/>
  <c r="G18" i="84"/>
  <c r="R18" i="84" s="1"/>
  <c r="T18" i="84" s="1"/>
  <c r="S18" i="84" s="1"/>
  <c r="V137" i="84"/>
  <c r="U137" i="84" s="1"/>
  <c r="Z137" i="84" s="1"/>
  <c r="I137" i="84"/>
  <c r="Q137" i="84"/>
  <c r="G137" i="84"/>
  <c r="R137" i="84" s="1"/>
  <c r="T137" i="84" s="1"/>
  <c r="S137" i="84" s="1"/>
  <c r="I77" i="85"/>
  <c r="Q77" i="85"/>
  <c r="G77" i="85"/>
  <c r="R77" i="85" s="1"/>
  <c r="BD10" i="91" l="1"/>
  <c r="BD16" i="91"/>
  <c r="BC9" i="91"/>
  <c r="AY9" i="91"/>
  <c r="BB9" i="91"/>
  <c r="AY10" i="91"/>
  <c r="BC12" i="91"/>
  <c r="BC10" i="91"/>
  <c r="BB16" i="91"/>
  <c r="AZ10" i="91"/>
  <c r="AZ16" i="91"/>
  <c r="BB10" i="91"/>
  <c r="AY12" i="91"/>
  <c r="AY8" i="91" s="1"/>
  <c r="BB12" i="91"/>
  <c r="BB8" i="91" s="1"/>
  <c r="AZ12" i="91"/>
  <c r="AZ8" i="91" s="1"/>
  <c r="AZ9" i="91"/>
  <c r="T77" i="85"/>
  <c r="S77" i="85" s="1"/>
  <c r="W77" i="85"/>
  <c r="V77" i="85" s="1"/>
  <c r="U77" i="85" s="1"/>
  <c r="Y77" i="85" s="1"/>
  <c r="Q94" i="85" l="1"/>
  <c r="I94" i="85"/>
  <c r="G94" i="85"/>
  <c r="R94" i="85" s="1"/>
  <c r="V153" i="84"/>
  <c r="U153" i="84" s="1"/>
  <c r="Z153" i="84" s="1"/>
  <c r="Q153" i="84"/>
  <c r="I153" i="84"/>
  <c r="G153" i="84"/>
  <c r="R153" i="84" s="1"/>
  <c r="T153" i="84" s="1"/>
  <c r="S153" i="84" s="1"/>
  <c r="T94" i="85" l="1"/>
  <c r="S94" i="85" s="1"/>
  <c r="W94" i="85"/>
  <c r="V94" i="85" s="1"/>
  <c r="U94" i="85" s="1"/>
  <c r="Y94" i="85" s="1"/>
  <c r="I143" i="84"/>
  <c r="V253" i="84"/>
  <c r="U253" i="84" s="1"/>
  <c r="Z253" i="84" s="1"/>
  <c r="G253" i="84"/>
  <c r="R253" i="84" s="1"/>
  <c r="T253" i="84" s="1"/>
  <c r="S253" i="84" s="1"/>
  <c r="AX34" i="91" l="1"/>
  <c r="AX36" i="91"/>
  <c r="BA36" i="91" s="1"/>
  <c r="AX37" i="91"/>
  <c r="BA37" i="91" s="1"/>
  <c r="AX38" i="91"/>
  <c r="BA38" i="91" s="1"/>
  <c r="AX39" i="91"/>
  <c r="BA39" i="91" s="1"/>
  <c r="AX40" i="91"/>
  <c r="BA40" i="91" s="1"/>
  <c r="AX41" i="91"/>
  <c r="BA41" i="91" s="1"/>
  <c r="AX42" i="91"/>
  <c r="BA42" i="91" s="1"/>
  <c r="AX46" i="91"/>
  <c r="BA46" i="91" s="1"/>
  <c r="AX47" i="91"/>
  <c r="BA47" i="91" s="1"/>
  <c r="AX48" i="91"/>
  <c r="BA48" i="91" s="1"/>
  <c r="AX50" i="91"/>
  <c r="BA50" i="91" s="1"/>
  <c r="AX51" i="91"/>
  <c r="BA51" i="91" s="1"/>
  <c r="AX52" i="91"/>
  <c r="BA52" i="91" s="1"/>
  <c r="AX53" i="91"/>
  <c r="BA53" i="91" s="1"/>
  <c r="AX54" i="91"/>
  <c r="BA54" i="91" s="1"/>
  <c r="AX56" i="91"/>
  <c r="BA56" i="91" s="1"/>
  <c r="AX58" i="91"/>
  <c r="BA58" i="91" s="1"/>
  <c r="AX59" i="91"/>
  <c r="BA59" i="91" s="1"/>
  <c r="AX60" i="91"/>
  <c r="BA60" i="91" s="1"/>
  <c r="BA62" i="91"/>
  <c r="AX64" i="91"/>
  <c r="AX66" i="91"/>
  <c r="AX67" i="91"/>
  <c r="BA67" i="91" s="1"/>
  <c r="AX68" i="91"/>
  <c r="BA68" i="91" s="1"/>
  <c r="AX69" i="91"/>
  <c r="BA69" i="91" s="1"/>
  <c r="AX70" i="91"/>
  <c r="BA70" i="91" s="1"/>
  <c r="AX71" i="91"/>
  <c r="BA71" i="91" s="1"/>
  <c r="AX72" i="91"/>
  <c r="BA72" i="91" s="1"/>
  <c r="AX73" i="91"/>
  <c r="BA73" i="91"/>
  <c r="AX74" i="91"/>
  <c r="BA74" i="91" s="1"/>
  <c r="AX75" i="91"/>
  <c r="BA75" i="91" s="1"/>
  <c r="AX76" i="91"/>
  <c r="BA76" i="91" s="1"/>
  <c r="AX77" i="91"/>
  <c r="BA77" i="91" s="1"/>
  <c r="AX78" i="91"/>
  <c r="BA78" i="91" s="1"/>
  <c r="AX79" i="91"/>
  <c r="BA79" i="91" s="1"/>
  <c r="AX80" i="91"/>
  <c r="BA80" i="91" s="1"/>
  <c r="AX81" i="91"/>
  <c r="BA81" i="91" s="1"/>
  <c r="AX82" i="91"/>
  <c r="BA82" i="91" s="1"/>
  <c r="AX83" i="91"/>
  <c r="BA83" i="91" s="1"/>
  <c r="AX85" i="91"/>
  <c r="BA85" i="91" s="1"/>
  <c r="AX86" i="91"/>
  <c r="BA86" i="91" s="1"/>
  <c r="AX87" i="91"/>
  <c r="BA87" i="91" s="1"/>
  <c r="AX89" i="91"/>
  <c r="BA89" i="91" s="1"/>
  <c r="AX90" i="91"/>
  <c r="BA90" i="91" s="1"/>
  <c r="AX95" i="91"/>
  <c r="BA95" i="91" s="1"/>
  <c r="AX96" i="91"/>
  <c r="BA96" i="91" s="1"/>
  <c r="AX98" i="91"/>
  <c r="BA98" i="91" s="1"/>
  <c r="AX99" i="91"/>
  <c r="BA99" i="91" s="1"/>
  <c r="AX100" i="91"/>
  <c r="BA100" i="91" s="1"/>
  <c r="AX101" i="91"/>
  <c r="BA101" i="91" s="1"/>
  <c r="AX102" i="91"/>
  <c r="BA102" i="91" s="1"/>
  <c r="AX103" i="91"/>
  <c r="BA103" i="91" s="1"/>
  <c r="AX104" i="91"/>
  <c r="BA104" i="91" s="1"/>
  <c r="AX105" i="91"/>
  <c r="BA105" i="91" s="1"/>
  <c r="AX106" i="91"/>
  <c r="BA106" i="91" s="1"/>
  <c r="BD22" i="91"/>
  <c r="BD27" i="91"/>
  <c r="BD28" i="91"/>
  <c r="BD29" i="91"/>
  <c r="BD30" i="91"/>
  <c r="BD31" i="91"/>
  <c r="BD32" i="91"/>
  <c r="BD33" i="91"/>
  <c r="BG106" i="91"/>
  <c r="BG105" i="91"/>
  <c r="BG104" i="91"/>
  <c r="BG103" i="91"/>
  <c r="BG102" i="91"/>
  <c r="BG101" i="91"/>
  <c r="BG100" i="91"/>
  <c r="BG99" i="91"/>
  <c r="BG98" i="91"/>
  <c r="BG90" i="91"/>
  <c r="BG89" i="91"/>
  <c r="BG87" i="91"/>
  <c r="BG86" i="91"/>
  <c r="BG83" i="91"/>
  <c r="BG82" i="91"/>
  <c r="BG81" i="91"/>
  <c r="BG80" i="91"/>
  <c r="BG79" i="91"/>
  <c r="BG78" i="91"/>
  <c r="BG77" i="91"/>
  <c r="BG76" i="91"/>
  <c r="BG75" i="91"/>
  <c r="BG74" i="91"/>
  <c r="BG73" i="91"/>
  <c r="BG72" i="91"/>
  <c r="BG70" i="91"/>
  <c r="BG69" i="91"/>
  <c r="BG68" i="91"/>
  <c r="BG67" i="91"/>
  <c r="BG66" i="91"/>
  <c r="BG64" i="91"/>
  <c r="BF64" i="91" s="1"/>
  <c r="BF17" i="91" s="1"/>
  <c r="BG62" i="91"/>
  <c r="BG60" i="91"/>
  <c r="BG59" i="91"/>
  <c r="BG58" i="91"/>
  <c r="BG57" i="91"/>
  <c r="BG56" i="91"/>
  <c r="BG55" i="91"/>
  <c r="BG54" i="91"/>
  <c r="BG53" i="91"/>
  <c r="BG52" i="91"/>
  <c r="BG51" i="91"/>
  <c r="BG50" i="91"/>
  <c r="BG49" i="91"/>
  <c r="BG48" i="91"/>
  <c r="BG47" i="91"/>
  <c r="BG46" i="91"/>
  <c r="BG45" i="91"/>
  <c r="BG44" i="91"/>
  <c r="BG42" i="91"/>
  <c r="BG41" i="91"/>
  <c r="BG40" i="91"/>
  <c r="BG39" i="91"/>
  <c r="BG38" i="91"/>
  <c r="BG37" i="91"/>
  <c r="BG36" i="91"/>
  <c r="BG35" i="91"/>
  <c r="BG34" i="91"/>
  <c r="BG33" i="91"/>
  <c r="BF33" i="91" s="1"/>
  <c r="BE33" i="91" s="1"/>
  <c r="BG32" i="91"/>
  <c r="BF32" i="91" s="1"/>
  <c r="BE32" i="91" s="1"/>
  <c r="BG31" i="91"/>
  <c r="BF31" i="91" s="1"/>
  <c r="BE31" i="91" s="1"/>
  <c r="BG30" i="91"/>
  <c r="BF30" i="91" s="1"/>
  <c r="BE30" i="91" s="1"/>
  <c r="BG29" i="91"/>
  <c r="BF29" i="91" s="1"/>
  <c r="BE29" i="91" s="1"/>
  <c r="BG28" i="91"/>
  <c r="BF28" i="91" s="1"/>
  <c r="BE28" i="91" s="1"/>
  <c r="BG27" i="91"/>
  <c r="BF27" i="91" s="1"/>
  <c r="BE27" i="91" s="1"/>
  <c r="BG26" i="91"/>
  <c r="BF26" i="91" s="1"/>
  <c r="BE26" i="91" s="1"/>
  <c r="BG25" i="91"/>
  <c r="BF25" i="91" s="1"/>
  <c r="BE25" i="91" s="1"/>
  <c r="BG24" i="91"/>
  <c r="BF24" i="91" s="1"/>
  <c r="BE24" i="91" s="1"/>
  <c r="BG23" i="91"/>
  <c r="BF23" i="91" s="1"/>
  <c r="BE23" i="91" s="1"/>
  <c r="BG22" i="91"/>
  <c r="BF22" i="91" s="1"/>
  <c r="BE22" i="91" s="1"/>
  <c r="BG21" i="91"/>
  <c r="BF21" i="91" s="1"/>
  <c r="BE21" i="91" s="1"/>
  <c r="BA66" i="91" l="1"/>
  <c r="AX18" i="91"/>
  <c r="BA34" i="91"/>
  <c r="AX14" i="91"/>
  <c r="BD13" i="91"/>
  <c r="BA64" i="91"/>
  <c r="AX17" i="91"/>
  <c r="BE64" i="91"/>
  <c r="BE17" i="91" s="1"/>
  <c r="BG20" i="91"/>
  <c r="BD12" i="91" l="1"/>
  <c r="BD9" i="91"/>
  <c r="AX16" i="91"/>
  <c r="AX10" i="91"/>
  <c r="BD8" i="91"/>
  <c r="BF20" i="91"/>
  <c r="BE13" i="91"/>
  <c r="BE9" i="91" s="1"/>
  <c r="BF13" i="91" l="1"/>
  <c r="BF9" i="91" s="1"/>
  <c r="V120" i="84" l="1"/>
  <c r="U120" i="84" s="1"/>
  <c r="Z120" i="84" s="1"/>
  <c r="Q120" i="84"/>
  <c r="I120" i="84"/>
  <c r="G120" i="84"/>
  <c r="R120" i="84" s="1"/>
  <c r="T120" i="84" s="1"/>
  <c r="S120" i="84" s="1"/>
  <c r="V137" i="82"/>
  <c r="U137" i="82" s="1"/>
  <c r="Z137" i="82" s="1"/>
  <c r="Q137" i="82"/>
  <c r="I137" i="82"/>
  <c r="G137" i="82" l="1"/>
  <c r="R137" i="82" s="1"/>
  <c r="T137" i="82" s="1"/>
  <c r="S137" i="82" s="1"/>
  <c r="V170" i="82"/>
  <c r="U170" i="82" s="1"/>
  <c r="Z170" i="82" s="1"/>
  <c r="Q170" i="82"/>
  <c r="I170" i="82"/>
  <c r="G170" i="82"/>
  <c r="R170" i="82" s="1"/>
  <c r="T170" i="82" s="1"/>
  <c r="S170" i="82" s="1"/>
  <c r="G267" i="84"/>
  <c r="R267" i="84" s="1"/>
  <c r="T267" i="84" s="1"/>
  <c r="S267" i="84" s="1"/>
  <c r="I267" i="84"/>
  <c r="Q267" i="84"/>
  <c r="V267" i="84"/>
  <c r="U267" i="84" s="1"/>
  <c r="Z267" i="84" s="1"/>
  <c r="G14" i="85"/>
  <c r="R14" i="85" s="1"/>
  <c r="T14" i="85" s="1"/>
  <c r="S14" i="85" s="1"/>
  <c r="I14" i="85"/>
  <c r="Q14" i="85"/>
  <c r="G15" i="85"/>
  <c r="R15" i="85" s="1"/>
  <c r="W15" i="85" s="1"/>
  <c r="V15" i="85" s="1"/>
  <c r="U15" i="85" s="1"/>
  <c r="I15" i="85"/>
  <c r="Q15" i="85"/>
  <c r="G16" i="85"/>
  <c r="R16" i="85" s="1"/>
  <c r="I16" i="85"/>
  <c r="Q16" i="85"/>
  <c r="G17" i="85"/>
  <c r="R17" i="85" s="1"/>
  <c r="I17" i="85"/>
  <c r="Q17" i="85"/>
  <c r="G18" i="85"/>
  <c r="I18" i="85"/>
  <c r="Q18" i="85"/>
  <c r="R18" i="85"/>
  <c r="T18" i="85" s="1"/>
  <c r="S18" i="85" s="1"/>
  <c r="G19" i="85"/>
  <c r="R19" i="85" s="1"/>
  <c r="I19" i="85"/>
  <c r="Q19" i="85"/>
  <c r="G20" i="85"/>
  <c r="R20" i="85" s="1"/>
  <c r="I20" i="85"/>
  <c r="Q20" i="85"/>
  <c r="G22" i="85"/>
  <c r="R22" i="85" s="1"/>
  <c r="I22" i="85"/>
  <c r="Q22" i="85"/>
  <c r="G23" i="85"/>
  <c r="R23" i="85" s="1"/>
  <c r="I23" i="85"/>
  <c r="Q23" i="85"/>
  <c r="G24" i="85"/>
  <c r="R24" i="85" s="1"/>
  <c r="I24" i="85"/>
  <c r="Q24" i="85"/>
  <c r="G25" i="85"/>
  <c r="R25" i="85" s="1"/>
  <c r="W25" i="85" s="1"/>
  <c r="V25" i="85" s="1"/>
  <c r="U25" i="85" s="1"/>
  <c r="Y25" i="85" s="1"/>
  <c r="I25" i="85"/>
  <c r="Q25" i="85"/>
  <c r="G26" i="85"/>
  <c r="R26" i="85" s="1"/>
  <c r="I26" i="85"/>
  <c r="Q26" i="85"/>
  <c r="G27" i="85"/>
  <c r="R27" i="85" s="1"/>
  <c r="T27" i="85" s="1"/>
  <c r="S27" i="85" s="1"/>
  <c r="I27" i="85"/>
  <c r="Q27" i="85"/>
  <c r="G28" i="85"/>
  <c r="R28" i="85" s="1"/>
  <c r="I28" i="85"/>
  <c r="Q28" i="85"/>
  <c r="G29" i="85"/>
  <c r="R29" i="85" s="1"/>
  <c r="I29" i="85"/>
  <c r="Q29" i="85"/>
  <c r="G30" i="85"/>
  <c r="R30" i="85" s="1"/>
  <c r="W30" i="85" s="1"/>
  <c r="V30" i="85" s="1"/>
  <c r="U30" i="85" s="1"/>
  <c r="Y30" i="85" s="1"/>
  <c r="I30" i="85"/>
  <c r="Q30" i="85"/>
  <c r="G31" i="85"/>
  <c r="R31" i="85" s="1"/>
  <c r="W31" i="85" s="1"/>
  <c r="V31" i="85" s="1"/>
  <c r="U31" i="85" s="1"/>
  <c r="Y31" i="85" s="1"/>
  <c r="I31" i="85"/>
  <c r="Q31" i="85"/>
  <c r="G32" i="85"/>
  <c r="R32" i="85" s="1"/>
  <c r="I32" i="85"/>
  <c r="Q32" i="85"/>
  <c r="G33" i="85"/>
  <c r="R33" i="85" s="1"/>
  <c r="T33" i="85" s="1"/>
  <c r="S33" i="85" s="1"/>
  <c r="I33" i="85"/>
  <c r="Q33" i="85"/>
  <c r="G34" i="85"/>
  <c r="R34" i="85" s="1"/>
  <c r="I34" i="85"/>
  <c r="Q34" i="85"/>
  <c r="G35" i="85"/>
  <c r="R35" i="85" s="1"/>
  <c r="I35" i="85"/>
  <c r="Q35" i="85"/>
  <c r="G36" i="85"/>
  <c r="R36" i="85" s="1"/>
  <c r="I36" i="85"/>
  <c r="Q36" i="85"/>
  <c r="G37" i="85"/>
  <c r="R37" i="85" s="1"/>
  <c r="I37" i="85"/>
  <c r="Q37" i="85"/>
  <c r="G38" i="85"/>
  <c r="R38" i="85" s="1"/>
  <c r="I38" i="85"/>
  <c r="Q38" i="85"/>
  <c r="G39" i="85"/>
  <c r="R39" i="85" s="1"/>
  <c r="V39" i="85" s="1"/>
  <c r="U39" i="85" s="1"/>
  <c r="Y39" i="85" s="1"/>
  <c r="I39" i="85"/>
  <c r="Q39" i="85"/>
  <c r="G40" i="85"/>
  <c r="R40" i="85" s="1"/>
  <c r="W40" i="85" s="1"/>
  <c r="V40" i="85" s="1"/>
  <c r="U40" i="85" s="1"/>
  <c r="Y40" i="85" s="1"/>
  <c r="I40" i="85"/>
  <c r="Q40" i="85"/>
  <c r="G41" i="85"/>
  <c r="R41" i="85" s="1"/>
  <c r="I41" i="85"/>
  <c r="Q41" i="85"/>
  <c r="G42" i="85"/>
  <c r="R42" i="85" s="1"/>
  <c r="V42" i="85" s="1"/>
  <c r="U42" i="85" s="1"/>
  <c r="Y42" i="85" s="1"/>
  <c r="I42" i="85"/>
  <c r="Q42" i="85"/>
  <c r="G43" i="85"/>
  <c r="R43" i="85" s="1"/>
  <c r="I43" i="85"/>
  <c r="Q43" i="85"/>
  <c r="G44" i="85"/>
  <c r="R44" i="85" s="1"/>
  <c r="W44" i="85" s="1"/>
  <c r="V44" i="85" s="1"/>
  <c r="U44" i="85" s="1"/>
  <c r="I44" i="85"/>
  <c r="Q44" i="85"/>
  <c r="G45" i="85"/>
  <c r="R45" i="85" s="1"/>
  <c r="I45" i="85"/>
  <c r="Q45" i="85"/>
  <c r="G46" i="85"/>
  <c r="R46" i="85" s="1"/>
  <c r="I46" i="85"/>
  <c r="Q46" i="85"/>
  <c r="G48" i="85"/>
  <c r="R48" i="85" s="1"/>
  <c r="I48" i="85"/>
  <c r="Q48" i="85"/>
  <c r="G49" i="85"/>
  <c r="R49" i="85" s="1"/>
  <c r="I49" i="85"/>
  <c r="Q49" i="85"/>
  <c r="G50" i="85"/>
  <c r="R50" i="85" s="1"/>
  <c r="I50" i="85"/>
  <c r="Q50" i="85"/>
  <c r="G51" i="85"/>
  <c r="R51" i="85" s="1"/>
  <c r="I51" i="85"/>
  <c r="Q51" i="85"/>
  <c r="G52" i="85"/>
  <c r="R52" i="85" s="1"/>
  <c r="I52" i="85"/>
  <c r="Q52" i="85"/>
  <c r="G53" i="85"/>
  <c r="R53" i="85" s="1"/>
  <c r="I53" i="85"/>
  <c r="Q53" i="85"/>
  <c r="G54" i="85"/>
  <c r="R54" i="85" s="1"/>
  <c r="I54" i="85"/>
  <c r="Q54" i="85"/>
  <c r="G55" i="85"/>
  <c r="R55" i="85" s="1"/>
  <c r="T55" i="85" s="1"/>
  <c r="S55" i="85" s="1"/>
  <c r="I55" i="85"/>
  <c r="Q55" i="85"/>
  <c r="G56" i="85"/>
  <c r="R56" i="85" s="1"/>
  <c r="T56" i="85" s="1"/>
  <c r="S56" i="85" s="1"/>
  <c r="I56" i="85"/>
  <c r="Q56" i="85"/>
  <c r="G57" i="85"/>
  <c r="R57" i="85" s="1"/>
  <c r="T57" i="85" s="1"/>
  <c r="S57" i="85" s="1"/>
  <c r="I57" i="85"/>
  <c r="Q57" i="85"/>
  <c r="G58" i="85"/>
  <c r="R58" i="85" s="1"/>
  <c r="W58" i="85" s="1"/>
  <c r="V58" i="85" s="1"/>
  <c r="U58" i="85" s="1"/>
  <c r="Y58" i="85" s="1"/>
  <c r="I58" i="85"/>
  <c r="Q58" i="85"/>
  <c r="G59" i="85"/>
  <c r="R59" i="85" s="1"/>
  <c r="I59" i="85"/>
  <c r="Q59" i="85"/>
  <c r="G60" i="85"/>
  <c r="R60" i="85" s="1"/>
  <c r="I60" i="85"/>
  <c r="Q60" i="85"/>
  <c r="G61" i="85"/>
  <c r="R61" i="85" s="1"/>
  <c r="W61" i="85" s="1"/>
  <c r="V61" i="85" s="1"/>
  <c r="U61" i="85" s="1"/>
  <c r="Y61" i="85" s="1"/>
  <c r="I61" i="85"/>
  <c r="Q61" i="85"/>
  <c r="G62" i="85"/>
  <c r="R62" i="85" s="1"/>
  <c r="I62" i="85"/>
  <c r="Q62" i="85"/>
  <c r="G63" i="85"/>
  <c r="R63" i="85" s="1"/>
  <c r="I63" i="85"/>
  <c r="Q63" i="85"/>
  <c r="G64" i="85"/>
  <c r="R64" i="85" s="1"/>
  <c r="I64" i="85"/>
  <c r="Q64" i="85"/>
  <c r="G65" i="85"/>
  <c r="R65" i="85" s="1"/>
  <c r="I65" i="85"/>
  <c r="Q65" i="85"/>
  <c r="G66" i="85"/>
  <c r="R66" i="85" s="1"/>
  <c r="I66" i="85"/>
  <c r="Q66" i="85"/>
  <c r="G67" i="85"/>
  <c r="R67" i="85" s="1"/>
  <c r="I67" i="85"/>
  <c r="Q67" i="85"/>
  <c r="G68" i="85"/>
  <c r="R68" i="85" s="1"/>
  <c r="I68" i="85"/>
  <c r="Q68" i="85"/>
  <c r="G69" i="85"/>
  <c r="R69" i="85" s="1"/>
  <c r="I69" i="85"/>
  <c r="Q69" i="85"/>
  <c r="G70" i="85"/>
  <c r="R70" i="85" s="1"/>
  <c r="I70" i="85"/>
  <c r="Q70" i="85"/>
  <c r="G71" i="85"/>
  <c r="R71" i="85" s="1"/>
  <c r="T71" i="85" s="1"/>
  <c r="S71" i="85" s="1"/>
  <c r="I71" i="85"/>
  <c r="Q71" i="85"/>
  <c r="G72" i="85"/>
  <c r="R72" i="85" s="1"/>
  <c r="I72" i="85"/>
  <c r="Q72" i="85"/>
  <c r="G73" i="85"/>
  <c r="R73" i="85" s="1"/>
  <c r="I73" i="85"/>
  <c r="Q73" i="85"/>
  <c r="G74" i="85"/>
  <c r="R74" i="85" s="1"/>
  <c r="I74" i="85"/>
  <c r="Q74" i="85"/>
  <c r="G75" i="85"/>
  <c r="R75" i="85" s="1"/>
  <c r="I75" i="85"/>
  <c r="Q75" i="85"/>
  <c r="G76" i="85"/>
  <c r="R76" i="85" s="1"/>
  <c r="I76" i="85"/>
  <c r="Q76" i="85"/>
  <c r="G78" i="85"/>
  <c r="R78" i="85" s="1"/>
  <c r="W78" i="85" s="1"/>
  <c r="V78" i="85" s="1"/>
  <c r="U78" i="85" s="1"/>
  <c r="Y78" i="85" s="1"/>
  <c r="I78" i="85"/>
  <c r="Q78" i="85"/>
  <c r="G79" i="85"/>
  <c r="R79" i="85" s="1"/>
  <c r="I79" i="85"/>
  <c r="Q79" i="85"/>
  <c r="G80" i="85"/>
  <c r="R80" i="85" s="1"/>
  <c r="I80" i="85"/>
  <c r="Q80" i="85"/>
  <c r="G81" i="85"/>
  <c r="R81" i="85" s="1"/>
  <c r="I81" i="85"/>
  <c r="Q81" i="85"/>
  <c r="G82" i="85"/>
  <c r="R82" i="85" s="1"/>
  <c r="I82" i="85"/>
  <c r="Q82" i="85"/>
  <c r="G83" i="85"/>
  <c r="R83" i="85" s="1"/>
  <c r="T83" i="85" s="1"/>
  <c r="S83" i="85" s="1"/>
  <c r="I83" i="85"/>
  <c r="Q83" i="85"/>
  <c r="G84" i="85"/>
  <c r="R84" i="85" s="1"/>
  <c r="I84" i="85"/>
  <c r="Q84" i="85"/>
  <c r="G87" i="85"/>
  <c r="R87" i="85" s="1"/>
  <c r="V87" i="85" s="1"/>
  <c r="U87" i="85" s="1"/>
  <c r="Y87" i="85" s="1"/>
  <c r="I87" i="85"/>
  <c r="Q87" i="85"/>
  <c r="G88" i="85"/>
  <c r="R88" i="85" s="1"/>
  <c r="I88" i="85"/>
  <c r="Q88" i="85"/>
  <c r="G89" i="85"/>
  <c r="R89" i="85" s="1"/>
  <c r="I89" i="85"/>
  <c r="Q89" i="85"/>
  <c r="G90" i="85"/>
  <c r="R90" i="85" s="1"/>
  <c r="I90" i="85"/>
  <c r="Q90" i="85"/>
  <c r="G92" i="85"/>
  <c r="R92" i="85" s="1"/>
  <c r="I92" i="85"/>
  <c r="Q92" i="85"/>
  <c r="G93" i="85"/>
  <c r="R93" i="85" s="1"/>
  <c r="I93" i="85"/>
  <c r="Q93" i="85"/>
  <c r="G95" i="85"/>
  <c r="R95" i="85" s="1"/>
  <c r="I95" i="85"/>
  <c r="Q95" i="85"/>
  <c r="G96" i="85"/>
  <c r="R96" i="85" s="1"/>
  <c r="I96" i="85"/>
  <c r="Q96" i="85"/>
  <c r="G99" i="85"/>
  <c r="R99" i="85" s="1"/>
  <c r="I99" i="85"/>
  <c r="Q99" i="85"/>
  <c r="G100" i="85"/>
  <c r="R100" i="85" s="1"/>
  <c r="I100" i="85"/>
  <c r="Q100" i="85"/>
  <c r="G101" i="85"/>
  <c r="R101" i="85" s="1"/>
  <c r="I101" i="85"/>
  <c r="Q101" i="85"/>
  <c r="G102" i="85"/>
  <c r="R102" i="85" s="1"/>
  <c r="I102" i="85"/>
  <c r="Q102" i="85"/>
  <c r="G103" i="85"/>
  <c r="R103" i="85" s="1"/>
  <c r="V103" i="85" s="1"/>
  <c r="U103" i="85" s="1"/>
  <c r="Y103" i="85" s="1"/>
  <c r="I103" i="85"/>
  <c r="Q103" i="85"/>
  <c r="G104" i="85"/>
  <c r="R104" i="85" s="1"/>
  <c r="I104" i="85"/>
  <c r="Q104" i="85"/>
  <c r="G105" i="85"/>
  <c r="R105" i="85" s="1"/>
  <c r="I105" i="85"/>
  <c r="Q105" i="85"/>
  <c r="G106" i="85"/>
  <c r="R106" i="85" s="1"/>
  <c r="T106" i="85" s="1"/>
  <c r="S106" i="85" s="1"/>
  <c r="I106" i="85"/>
  <c r="Q106" i="85"/>
  <c r="G107" i="85"/>
  <c r="R107" i="85" s="1"/>
  <c r="I107" i="85"/>
  <c r="Q107" i="85"/>
  <c r="G108" i="85"/>
  <c r="R108" i="85" s="1"/>
  <c r="I108" i="85"/>
  <c r="Q108" i="85"/>
  <c r="G109" i="85"/>
  <c r="R109" i="85" s="1"/>
  <c r="I109" i="85"/>
  <c r="Q109" i="85"/>
  <c r="G110" i="85"/>
  <c r="R110" i="85" s="1"/>
  <c r="I110" i="85"/>
  <c r="Q110" i="85"/>
  <c r="G111" i="85"/>
  <c r="R111" i="85" s="1"/>
  <c r="W111" i="85" s="1"/>
  <c r="V111" i="85" s="1"/>
  <c r="U111" i="85" s="1"/>
  <c r="I111" i="85"/>
  <c r="Q111" i="85"/>
  <c r="G112" i="85"/>
  <c r="R112" i="85" s="1"/>
  <c r="I112" i="85"/>
  <c r="Q112" i="85"/>
  <c r="G113" i="85"/>
  <c r="R113" i="85" s="1"/>
  <c r="I113" i="85"/>
  <c r="Q113" i="85"/>
  <c r="G114" i="85"/>
  <c r="R114" i="85" s="1"/>
  <c r="I114" i="85"/>
  <c r="Q114" i="85"/>
  <c r="G115" i="85"/>
  <c r="R115" i="85" s="1"/>
  <c r="T115" i="85" s="1"/>
  <c r="S115" i="85" s="1"/>
  <c r="I115" i="85"/>
  <c r="Q115" i="85"/>
  <c r="G116" i="85"/>
  <c r="R116" i="85" s="1"/>
  <c r="I116" i="85"/>
  <c r="Q116" i="85"/>
  <c r="G117" i="85"/>
  <c r="R117" i="85" s="1"/>
  <c r="I117" i="85"/>
  <c r="Q117" i="85"/>
  <c r="G118" i="85"/>
  <c r="R118" i="85" s="1"/>
  <c r="T118" i="85" s="1"/>
  <c r="S118" i="85" s="1"/>
  <c r="I118" i="85"/>
  <c r="Q118" i="85"/>
  <c r="G119" i="85"/>
  <c r="R119" i="85" s="1"/>
  <c r="I119" i="85"/>
  <c r="Q119" i="85"/>
  <c r="G120" i="85"/>
  <c r="R120" i="85" s="1"/>
  <c r="T120" i="85" s="1"/>
  <c r="S120" i="85" s="1"/>
  <c r="I120" i="85"/>
  <c r="Q120" i="85"/>
  <c r="G121" i="85"/>
  <c r="R121" i="85" s="1"/>
  <c r="I121" i="85"/>
  <c r="Q121" i="85"/>
  <c r="G122" i="85"/>
  <c r="R122" i="85" s="1"/>
  <c r="I122" i="85"/>
  <c r="Q122" i="85"/>
  <c r="G123" i="85"/>
  <c r="R123" i="85" s="1"/>
  <c r="I123" i="85"/>
  <c r="Q123" i="85"/>
  <c r="G124" i="85"/>
  <c r="R124" i="85" s="1"/>
  <c r="W124" i="85" s="1"/>
  <c r="V124" i="85" s="1"/>
  <c r="U124" i="85" s="1"/>
  <c r="Y124" i="85" s="1"/>
  <c r="I124" i="85"/>
  <c r="Q124" i="85"/>
  <c r="G125" i="85"/>
  <c r="R125" i="85" s="1"/>
  <c r="I125" i="85"/>
  <c r="Q125" i="85"/>
  <c r="G126" i="85"/>
  <c r="R126" i="85" s="1"/>
  <c r="T126" i="85" s="1"/>
  <c r="S126" i="85" s="1"/>
  <c r="I126" i="85"/>
  <c r="Q126" i="85"/>
  <c r="G127" i="85"/>
  <c r="R127" i="85" s="1"/>
  <c r="I127" i="85"/>
  <c r="Q127" i="85"/>
  <c r="G128" i="85"/>
  <c r="R128" i="85" s="1"/>
  <c r="I128" i="85"/>
  <c r="Q128" i="85"/>
  <c r="G129" i="85"/>
  <c r="R129" i="85" s="1"/>
  <c r="W129" i="85" s="1"/>
  <c r="V129" i="85" s="1"/>
  <c r="U129" i="85" s="1"/>
  <c r="Y129" i="85" s="1"/>
  <c r="I129" i="85"/>
  <c r="Q129" i="85"/>
  <c r="G130" i="85"/>
  <c r="R130" i="85" s="1"/>
  <c r="I130" i="85"/>
  <c r="Q130" i="85"/>
  <c r="G131" i="85"/>
  <c r="R131" i="85" s="1"/>
  <c r="V131" i="85" s="1"/>
  <c r="U131" i="85" s="1"/>
  <c r="Y131" i="85" s="1"/>
  <c r="I131" i="85"/>
  <c r="Q131" i="85"/>
  <c r="G132" i="85"/>
  <c r="R132" i="85" s="1"/>
  <c r="W132" i="85" s="1"/>
  <c r="V132" i="85" s="1"/>
  <c r="U132" i="85" s="1"/>
  <c r="Y132" i="85" s="1"/>
  <c r="I132" i="85"/>
  <c r="Q132" i="85"/>
  <c r="G133" i="85"/>
  <c r="R133" i="85" s="1"/>
  <c r="W133" i="85" s="1"/>
  <c r="V133" i="85" s="1"/>
  <c r="U133" i="85" s="1"/>
  <c r="Y133" i="85" s="1"/>
  <c r="I133" i="85"/>
  <c r="Q133" i="85"/>
  <c r="G134" i="85"/>
  <c r="R134" i="85" s="1"/>
  <c r="I134" i="85"/>
  <c r="Q134" i="85"/>
  <c r="G135" i="85"/>
  <c r="R135" i="85" s="1"/>
  <c r="T135" i="85" s="1"/>
  <c r="S135" i="85" s="1"/>
  <c r="I135" i="85"/>
  <c r="Q135" i="85"/>
  <c r="G136" i="85"/>
  <c r="R136" i="85" s="1"/>
  <c r="W136" i="85" s="1"/>
  <c r="V136" i="85" s="1"/>
  <c r="U136" i="85" s="1"/>
  <c r="Y136" i="85" s="1"/>
  <c r="I136" i="85"/>
  <c r="Q136" i="85"/>
  <c r="G137" i="85"/>
  <c r="R137" i="85" s="1"/>
  <c r="I137" i="85"/>
  <c r="Q137" i="85"/>
  <c r="G138" i="85"/>
  <c r="R138" i="85" s="1"/>
  <c r="T138" i="85" s="1"/>
  <c r="S138" i="85" s="1"/>
  <c r="I138" i="85"/>
  <c r="Q138" i="85"/>
  <c r="G139" i="85"/>
  <c r="R139" i="85" s="1"/>
  <c r="I139" i="85"/>
  <c r="Q139" i="85"/>
  <c r="G140" i="85"/>
  <c r="R140" i="85" s="1"/>
  <c r="I140" i="85"/>
  <c r="Q140" i="85"/>
  <c r="G141" i="85"/>
  <c r="R141" i="85" s="1"/>
  <c r="I141" i="85"/>
  <c r="Q141" i="85"/>
  <c r="G142" i="85"/>
  <c r="R142" i="85" s="1"/>
  <c r="W142" i="85" s="1"/>
  <c r="V142" i="85" s="1"/>
  <c r="U142" i="85" s="1"/>
  <c r="I142" i="85"/>
  <c r="Q142" i="85"/>
  <c r="G143" i="85"/>
  <c r="R143" i="85" s="1"/>
  <c r="I143" i="85"/>
  <c r="Q143" i="85"/>
  <c r="G144" i="85"/>
  <c r="R144" i="85" s="1"/>
  <c r="W144" i="85" s="1"/>
  <c r="V144" i="85" s="1"/>
  <c r="U144" i="85" s="1"/>
  <c r="Y144" i="85" s="1"/>
  <c r="I144" i="85"/>
  <c r="Q144" i="85"/>
  <c r="G145" i="85"/>
  <c r="R145" i="85" s="1"/>
  <c r="I145" i="85"/>
  <c r="Q145" i="85"/>
  <c r="G146" i="85"/>
  <c r="R146" i="85" s="1"/>
  <c r="I146" i="85"/>
  <c r="Q146" i="85"/>
  <c r="G147" i="85"/>
  <c r="R147" i="85" s="1"/>
  <c r="I147" i="85"/>
  <c r="Q147" i="85"/>
  <c r="G148" i="85"/>
  <c r="R148" i="85" s="1"/>
  <c r="I148" i="85"/>
  <c r="Q148" i="85"/>
  <c r="G149" i="85"/>
  <c r="R149" i="85" s="1"/>
  <c r="I149" i="85"/>
  <c r="Q149" i="85"/>
  <c r="G150" i="85"/>
  <c r="R150" i="85" s="1"/>
  <c r="I150" i="85"/>
  <c r="Q150" i="85"/>
  <c r="G151" i="85"/>
  <c r="R151" i="85" s="1"/>
  <c r="I151" i="85"/>
  <c r="Q151" i="85"/>
  <c r="G152" i="85"/>
  <c r="R152" i="85" s="1"/>
  <c r="T152" i="85" s="1"/>
  <c r="S152" i="85" s="1"/>
  <c r="I152" i="85"/>
  <c r="Q152" i="85"/>
  <c r="G153" i="85"/>
  <c r="R153" i="85" s="1"/>
  <c r="T153" i="85" s="1"/>
  <c r="S153" i="85" s="1"/>
  <c r="I153" i="85"/>
  <c r="Q153" i="85"/>
  <c r="G154" i="85"/>
  <c r="R154" i="85" s="1"/>
  <c r="I154" i="85"/>
  <c r="Q154" i="85"/>
  <c r="G155" i="85"/>
  <c r="R155" i="85" s="1"/>
  <c r="I155" i="85"/>
  <c r="Q155" i="85"/>
  <c r="G156" i="85"/>
  <c r="R156" i="85" s="1"/>
  <c r="I156" i="85"/>
  <c r="Q156" i="85"/>
  <c r="G157" i="85"/>
  <c r="R157" i="85" s="1"/>
  <c r="I157" i="85"/>
  <c r="Q157" i="85"/>
  <c r="G158" i="85"/>
  <c r="R158" i="85" s="1"/>
  <c r="I158" i="85"/>
  <c r="Q158" i="85"/>
  <c r="G159" i="85"/>
  <c r="R159" i="85" s="1"/>
  <c r="I159" i="85"/>
  <c r="Q159" i="85"/>
  <c r="G160" i="85"/>
  <c r="R160" i="85" s="1"/>
  <c r="W160" i="85" s="1"/>
  <c r="V160" i="85" s="1"/>
  <c r="U160" i="85" s="1"/>
  <c r="Y160" i="85" s="1"/>
  <c r="I160" i="85"/>
  <c r="Q160" i="85"/>
  <c r="G161" i="85"/>
  <c r="R161" i="85" s="1"/>
  <c r="I161" i="85"/>
  <c r="Q161" i="85"/>
  <c r="G162" i="85"/>
  <c r="R162" i="85" s="1"/>
  <c r="I162" i="85"/>
  <c r="Q162" i="85"/>
  <c r="G163" i="85"/>
  <c r="R163" i="85" s="1"/>
  <c r="T163" i="85" s="1"/>
  <c r="S163" i="85" s="1"/>
  <c r="I163" i="85"/>
  <c r="Q163" i="85"/>
  <c r="G164" i="85"/>
  <c r="R164" i="85" s="1"/>
  <c r="I164" i="85"/>
  <c r="Q164" i="85"/>
  <c r="G165" i="85"/>
  <c r="R165" i="85" s="1"/>
  <c r="I165" i="85"/>
  <c r="Q165" i="85"/>
  <c r="G166" i="85"/>
  <c r="R166" i="85" s="1"/>
  <c r="T166" i="85" s="1"/>
  <c r="S166" i="85" s="1"/>
  <c r="I166" i="85"/>
  <c r="Q166" i="85"/>
  <c r="G167" i="85"/>
  <c r="R167" i="85" s="1"/>
  <c r="I167" i="85"/>
  <c r="Q167" i="85"/>
  <c r="G168" i="85"/>
  <c r="R168" i="85" s="1"/>
  <c r="I168" i="85"/>
  <c r="Q168" i="85"/>
  <c r="G169" i="85"/>
  <c r="R169" i="85" s="1"/>
  <c r="T169" i="85" s="1"/>
  <c r="S169" i="85" s="1"/>
  <c r="I169" i="85"/>
  <c r="Q169" i="85"/>
  <c r="G170" i="85"/>
  <c r="R170" i="85" s="1"/>
  <c r="I170" i="85"/>
  <c r="Q170" i="85"/>
  <c r="V302" i="84"/>
  <c r="U302" i="84" s="1"/>
  <c r="Z302" i="84" s="1"/>
  <c r="Q302" i="84"/>
  <c r="I302" i="84"/>
  <c r="G302" i="84"/>
  <c r="R302" i="84" s="1"/>
  <c r="T302" i="84" s="1"/>
  <c r="S302" i="84" s="1"/>
  <c r="V301" i="84"/>
  <c r="U301" i="84" s="1"/>
  <c r="Z301" i="84" s="1"/>
  <c r="Q301" i="84"/>
  <c r="I301" i="84"/>
  <c r="G301" i="84"/>
  <c r="R301" i="84" s="1"/>
  <c r="T301" i="84" s="1"/>
  <c r="S301" i="84" s="1"/>
  <c r="V300" i="84"/>
  <c r="U300" i="84" s="1"/>
  <c r="Z300" i="84" s="1"/>
  <c r="Q300" i="84"/>
  <c r="I300" i="84"/>
  <c r="G300" i="84"/>
  <c r="R300" i="84" s="1"/>
  <c r="T300" i="84" s="1"/>
  <c r="S300" i="84" s="1"/>
  <c r="V299" i="84"/>
  <c r="U299" i="84" s="1"/>
  <c r="Z299" i="84" s="1"/>
  <c r="Q299" i="84"/>
  <c r="I299" i="84"/>
  <c r="G299" i="84"/>
  <c r="R299" i="84" s="1"/>
  <c r="T299" i="84" s="1"/>
  <c r="S299" i="84" s="1"/>
  <c r="V298" i="84"/>
  <c r="U298" i="84" s="1"/>
  <c r="Z298" i="84" s="1"/>
  <c r="Q298" i="84"/>
  <c r="I298" i="84"/>
  <c r="G298" i="84"/>
  <c r="R298" i="84" s="1"/>
  <c r="T298" i="84" s="1"/>
  <c r="S298" i="84" s="1"/>
  <c r="V297" i="84"/>
  <c r="U297" i="84" s="1"/>
  <c r="Z297" i="84" s="1"/>
  <c r="Q297" i="84"/>
  <c r="I297" i="84"/>
  <c r="G297" i="84"/>
  <c r="R297" i="84" s="1"/>
  <c r="T297" i="84" s="1"/>
  <c r="S297" i="84" s="1"/>
  <c r="V296" i="84"/>
  <c r="U296" i="84" s="1"/>
  <c r="Z296" i="84" s="1"/>
  <c r="Q296" i="84"/>
  <c r="I296" i="84"/>
  <c r="G296" i="84"/>
  <c r="R296" i="84" s="1"/>
  <c r="T296" i="84" s="1"/>
  <c r="S296" i="84" s="1"/>
  <c r="V295" i="84"/>
  <c r="U295" i="84" s="1"/>
  <c r="Z295" i="84" s="1"/>
  <c r="Q295" i="84"/>
  <c r="I295" i="84"/>
  <c r="G295" i="84"/>
  <c r="R295" i="84" s="1"/>
  <c r="T295" i="84" s="1"/>
  <c r="S295" i="84" s="1"/>
  <c r="V294" i="84"/>
  <c r="U294" i="84" s="1"/>
  <c r="Q294" i="84"/>
  <c r="I294" i="84"/>
  <c r="G294" i="84"/>
  <c r="R294" i="84" s="1"/>
  <c r="T294" i="84" s="1"/>
  <c r="S294" i="84" s="1"/>
  <c r="V293" i="84"/>
  <c r="U293" i="84" s="1"/>
  <c r="Z293" i="84" s="1"/>
  <c r="Q293" i="84"/>
  <c r="I293" i="84"/>
  <c r="G293" i="84"/>
  <c r="R293" i="84" s="1"/>
  <c r="T293" i="84" s="1"/>
  <c r="S293" i="84" s="1"/>
  <c r="V292" i="84"/>
  <c r="U292" i="84" s="1"/>
  <c r="Z292" i="84" s="1"/>
  <c r="Q292" i="84"/>
  <c r="I292" i="84"/>
  <c r="G292" i="84"/>
  <c r="R292" i="84" s="1"/>
  <c r="T292" i="84" s="1"/>
  <c r="S292" i="84" s="1"/>
  <c r="V291" i="84"/>
  <c r="U291" i="84" s="1"/>
  <c r="Z291" i="84" s="1"/>
  <c r="Q291" i="84"/>
  <c r="I291" i="84"/>
  <c r="G291" i="84"/>
  <c r="R291" i="84" s="1"/>
  <c r="T291" i="84" s="1"/>
  <c r="S291" i="84" s="1"/>
  <c r="V290" i="84"/>
  <c r="U290" i="84" s="1"/>
  <c r="Z290" i="84" s="1"/>
  <c r="Q290" i="84"/>
  <c r="I290" i="84"/>
  <c r="G290" i="84"/>
  <c r="R290" i="84" s="1"/>
  <c r="T290" i="84" s="1"/>
  <c r="S290" i="84" s="1"/>
  <c r="U289" i="84"/>
  <c r="Z289" i="84" s="1"/>
  <c r="Q289" i="84"/>
  <c r="I289" i="84"/>
  <c r="G289" i="84"/>
  <c r="R289" i="84" s="1"/>
  <c r="T289" i="84" s="1"/>
  <c r="S289" i="84" s="1"/>
  <c r="V288" i="84"/>
  <c r="U288" i="84" s="1"/>
  <c r="Z288" i="84" s="1"/>
  <c r="Q288" i="84"/>
  <c r="I288" i="84"/>
  <c r="G288" i="84"/>
  <c r="R288" i="84" s="1"/>
  <c r="T288" i="84" s="1"/>
  <c r="S288" i="84" s="1"/>
  <c r="V287" i="84"/>
  <c r="U287" i="84" s="1"/>
  <c r="Z287" i="84" s="1"/>
  <c r="Q287" i="84"/>
  <c r="I287" i="84"/>
  <c r="G287" i="84"/>
  <c r="R287" i="84" s="1"/>
  <c r="T287" i="84" s="1"/>
  <c r="S287" i="84" s="1"/>
  <c r="V286" i="84"/>
  <c r="U286" i="84" s="1"/>
  <c r="Z286" i="84" s="1"/>
  <c r="Q286" i="84"/>
  <c r="I286" i="84"/>
  <c r="G286" i="84"/>
  <c r="R286" i="84" s="1"/>
  <c r="T286" i="84" s="1"/>
  <c r="S286" i="84" s="1"/>
  <c r="V285" i="84"/>
  <c r="U285" i="84" s="1"/>
  <c r="Z285" i="84" s="1"/>
  <c r="Q285" i="84"/>
  <c r="I285" i="84"/>
  <c r="G285" i="84"/>
  <c r="R285" i="84" s="1"/>
  <c r="T285" i="84" s="1"/>
  <c r="S285" i="84" s="1"/>
  <c r="V284" i="84"/>
  <c r="U284" i="84" s="1"/>
  <c r="Z284" i="84" s="1"/>
  <c r="Q284" i="84"/>
  <c r="I284" i="84"/>
  <c r="G284" i="84"/>
  <c r="R284" i="84" s="1"/>
  <c r="T284" i="84" s="1"/>
  <c r="S284" i="84" s="1"/>
  <c r="V283" i="84"/>
  <c r="U283" i="84" s="1"/>
  <c r="Z283" i="84" s="1"/>
  <c r="Q283" i="84"/>
  <c r="I283" i="84"/>
  <c r="G283" i="84"/>
  <c r="R283" i="84" s="1"/>
  <c r="T283" i="84" s="1"/>
  <c r="S283" i="84" s="1"/>
  <c r="V282" i="84"/>
  <c r="U282" i="84" s="1"/>
  <c r="Z282" i="84" s="1"/>
  <c r="Q282" i="84"/>
  <c r="I282" i="84"/>
  <c r="G282" i="84"/>
  <c r="R282" i="84" s="1"/>
  <c r="T282" i="84" s="1"/>
  <c r="S282" i="84" s="1"/>
  <c r="V281" i="84"/>
  <c r="U281" i="84" s="1"/>
  <c r="Q281" i="84"/>
  <c r="I281" i="84"/>
  <c r="G281" i="84"/>
  <c r="R281" i="84" s="1"/>
  <c r="T281" i="84" s="1"/>
  <c r="S281" i="84" s="1"/>
  <c r="V280" i="84"/>
  <c r="U280" i="84" s="1"/>
  <c r="Q280" i="84"/>
  <c r="I280" i="84"/>
  <c r="G280" i="84"/>
  <c r="R280" i="84" s="1"/>
  <c r="T280" i="84" s="1"/>
  <c r="S280" i="84" s="1"/>
  <c r="V279" i="84"/>
  <c r="U279" i="84" s="1"/>
  <c r="Q279" i="84"/>
  <c r="I279" i="84"/>
  <c r="G279" i="84"/>
  <c r="R279" i="84" s="1"/>
  <c r="T279" i="84" s="1"/>
  <c r="S279" i="84" s="1"/>
  <c r="V278" i="84"/>
  <c r="U278" i="84" s="1"/>
  <c r="Q278" i="84"/>
  <c r="I278" i="84"/>
  <c r="G278" i="84"/>
  <c r="R278" i="84" s="1"/>
  <c r="T278" i="84" s="1"/>
  <c r="S278" i="84" s="1"/>
  <c r="V277" i="84"/>
  <c r="U277" i="84" s="1"/>
  <c r="Q277" i="84"/>
  <c r="I277" i="84"/>
  <c r="G277" i="84"/>
  <c r="R277" i="84" s="1"/>
  <c r="T277" i="84" s="1"/>
  <c r="S277" i="84" s="1"/>
  <c r="V276" i="84"/>
  <c r="U276" i="84" s="1"/>
  <c r="Q276" i="84"/>
  <c r="I276" i="84"/>
  <c r="G276" i="84"/>
  <c r="R276" i="84" s="1"/>
  <c r="T276" i="84" s="1"/>
  <c r="S276" i="84" s="1"/>
  <c r="V275" i="84"/>
  <c r="U275" i="84" s="1"/>
  <c r="Z275" i="84" s="1"/>
  <c r="Q275" i="84"/>
  <c r="I275" i="84"/>
  <c r="G275" i="84"/>
  <c r="R275" i="84" s="1"/>
  <c r="T275" i="84" s="1"/>
  <c r="S275" i="84" s="1"/>
  <c r="V274" i="84"/>
  <c r="U274" i="84" s="1"/>
  <c r="Z274" i="84" s="1"/>
  <c r="Q274" i="84"/>
  <c r="I274" i="84"/>
  <c r="G274" i="84"/>
  <c r="R274" i="84" s="1"/>
  <c r="T274" i="84" s="1"/>
  <c r="S274" i="84" s="1"/>
  <c r="V273" i="84"/>
  <c r="U273" i="84" s="1"/>
  <c r="Q273" i="84"/>
  <c r="I273" i="84"/>
  <c r="G273" i="84"/>
  <c r="R273" i="84" s="1"/>
  <c r="T273" i="84" s="1"/>
  <c r="S273" i="84" s="1"/>
  <c r="V272" i="84"/>
  <c r="U272" i="84" s="1"/>
  <c r="Z272" i="84" s="1"/>
  <c r="Q272" i="84"/>
  <c r="I272" i="84"/>
  <c r="G272" i="84"/>
  <c r="R272" i="84" s="1"/>
  <c r="T272" i="84" s="1"/>
  <c r="S272" i="84" s="1"/>
  <c r="V271" i="84"/>
  <c r="U271" i="84" s="1"/>
  <c r="Z271" i="84" s="1"/>
  <c r="Q271" i="84"/>
  <c r="I271" i="84"/>
  <c r="G271" i="84"/>
  <c r="R271" i="84" s="1"/>
  <c r="T271" i="84" s="1"/>
  <c r="S271" i="84" s="1"/>
  <c r="V270" i="84"/>
  <c r="U270" i="84" s="1"/>
  <c r="Z270" i="84" s="1"/>
  <c r="Q270" i="84"/>
  <c r="I270" i="84"/>
  <c r="G270" i="84"/>
  <c r="R270" i="84" s="1"/>
  <c r="T270" i="84" s="1"/>
  <c r="S270" i="84" s="1"/>
  <c r="V269" i="84"/>
  <c r="U269" i="84" s="1"/>
  <c r="Z269" i="84" s="1"/>
  <c r="Q269" i="84"/>
  <c r="I269" i="84"/>
  <c r="G269" i="84"/>
  <c r="R269" i="84" s="1"/>
  <c r="T269" i="84" s="1"/>
  <c r="S269" i="84" s="1"/>
  <c r="V268" i="84"/>
  <c r="U268" i="84" s="1"/>
  <c r="Z268" i="84" s="1"/>
  <c r="Q268" i="84"/>
  <c r="I268" i="84"/>
  <c r="G268" i="84"/>
  <c r="R268" i="84" s="1"/>
  <c r="T268" i="84" s="1"/>
  <c r="S268" i="84" s="1"/>
  <c r="V266" i="84"/>
  <c r="U266" i="84" s="1"/>
  <c r="Z266" i="84" s="1"/>
  <c r="Q266" i="84"/>
  <c r="I266" i="84"/>
  <c r="G266" i="84"/>
  <c r="R266" i="84" s="1"/>
  <c r="T266" i="84" s="1"/>
  <c r="S266" i="84" s="1"/>
  <c r="V265" i="84"/>
  <c r="U265" i="84" s="1"/>
  <c r="Z265" i="84" s="1"/>
  <c r="Q265" i="84"/>
  <c r="I265" i="84"/>
  <c r="G265" i="84"/>
  <c r="R265" i="84" s="1"/>
  <c r="T265" i="84" s="1"/>
  <c r="S265" i="84" s="1"/>
  <c r="V264" i="84"/>
  <c r="U264" i="84" s="1"/>
  <c r="Z264" i="84" s="1"/>
  <c r="Q264" i="84"/>
  <c r="I264" i="84"/>
  <c r="G264" i="84"/>
  <c r="R264" i="84" s="1"/>
  <c r="T264" i="84" s="1"/>
  <c r="S264" i="84" s="1"/>
  <c r="V263" i="84"/>
  <c r="U263" i="84" s="1"/>
  <c r="Z263" i="84" s="1"/>
  <c r="Q263" i="84"/>
  <c r="I263" i="84"/>
  <c r="G263" i="84"/>
  <c r="R263" i="84" s="1"/>
  <c r="T263" i="84" s="1"/>
  <c r="S263" i="84" s="1"/>
  <c r="V262" i="84"/>
  <c r="U262" i="84" s="1"/>
  <c r="Z262" i="84" s="1"/>
  <c r="Q262" i="84"/>
  <c r="I262" i="84"/>
  <c r="G262" i="84"/>
  <c r="R262" i="84" s="1"/>
  <c r="T262" i="84" s="1"/>
  <c r="S262" i="84" s="1"/>
  <c r="V261" i="84"/>
  <c r="U261" i="84" s="1"/>
  <c r="Z261" i="84" s="1"/>
  <c r="Q261" i="84"/>
  <c r="I261" i="84"/>
  <c r="G261" i="84"/>
  <c r="R261" i="84" s="1"/>
  <c r="T261" i="84" s="1"/>
  <c r="S261" i="84" s="1"/>
  <c r="V259" i="84"/>
  <c r="U259" i="84" s="1"/>
  <c r="Z259" i="84" s="1"/>
  <c r="Q259" i="84"/>
  <c r="I259" i="84"/>
  <c r="G259" i="84"/>
  <c r="R259" i="84" s="1"/>
  <c r="T259" i="84" s="1"/>
  <c r="S259" i="84" s="1"/>
  <c r="V258" i="84"/>
  <c r="U258" i="84" s="1"/>
  <c r="Z258" i="84" s="1"/>
  <c r="Q258" i="84"/>
  <c r="I258" i="84"/>
  <c r="G258" i="84"/>
  <c r="R258" i="84" s="1"/>
  <c r="T258" i="84" s="1"/>
  <c r="S258" i="84" s="1"/>
  <c r="V257" i="84"/>
  <c r="U257" i="84" s="1"/>
  <c r="Z257" i="84" s="1"/>
  <c r="Q257" i="84"/>
  <c r="I257" i="84"/>
  <c r="G257" i="84"/>
  <c r="R257" i="84" s="1"/>
  <c r="T257" i="84" s="1"/>
  <c r="S257" i="84" s="1"/>
  <c r="V256" i="84"/>
  <c r="U256" i="84" s="1"/>
  <c r="Z256" i="84" s="1"/>
  <c r="Q256" i="84"/>
  <c r="I256" i="84"/>
  <c r="G256" i="84"/>
  <c r="R256" i="84" s="1"/>
  <c r="T256" i="84" s="1"/>
  <c r="S256" i="84" s="1"/>
  <c r="V255" i="84"/>
  <c r="U255" i="84" s="1"/>
  <c r="Z255" i="84" s="1"/>
  <c r="Q255" i="84"/>
  <c r="I255" i="84"/>
  <c r="G255" i="84"/>
  <c r="R255" i="84" s="1"/>
  <c r="T255" i="84" s="1"/>
  <c r="S255" i="84" s="1"/>
  <c r="V254" i="84"/>
  <c r="U254" i="84" s="1"/>
  <c r="Z254" i="84" s="1"/>
  <c r="Q254" i="84"/>
  <c r="I254" i="84"/>
  <c r="G254" i="84"/>
  <c r="R254" i="84" s="1"/>
  <c r="T254" i="84" s="1"/>
  <c r="S254" i="84" s="1"/>
  <c r="V252" i="84"/>
  <c r="U252" i="84" s="1"/>
  <c r="Z252" i="84" s="1"/>
  <c r="Q252" i="84"/>
  <c r="I252" i="84"/>
  <c r="G252" i="84"/>
  <c r="R252" i="84" s="1"/>
  <c r="T252" i="84" s="1"/>
  <c r="S252" i="84" s="1"/>
  <c r="V251" i="84"/>
  <c r="U251" i="84" s="1"/>
  <c r="Z251" i="84" s="1"/>
  <c r="Q251" i="84"/>
  <c r="I251" i="84"/>
  <c r="G251" i="84"/>
  <c r="R251" i="84" s="1"/>
  <c r="T251" i="84" s="1"/>
  <c r="S251" i="84" s="1"/>
  <c r="V250" i="84"/>
  <c r="U250" i="84" s="1"/>
  <c r="Z250" i="84" s="1"/>
  <c r="Q250" i="84"/>
  <c r="I250" i="84"/>
  <c r="G250" i="84"/>
  <c r="R250" i="84" s="1"/>
  <c r="T250" i="84" s="1"/>
  <c r="S250" i="84" s="1"/>
  <c r="V249" i="84"/>
  <c r="U249" i="84" s="1"/>
  <c r="Z249" i="84" s="1"/>
  <c r="Q249" i="84"/>
  <c r="I249" i="84"/>
  <c r="G249" i="84"/>
  <c r="R249" i="84" s="1"/>
  <c r="T249" i="84" s="1"/>
  <c r="S249" i="84" s="1"/>
  <c r="V248" i="84"/>
  <c r="U248" i="84" s="1"/>
  <c r="Z248" i="84" s="1"/>
  <c r="Q248" i="84"/>
  <c r="I248" i="84"/>
  <c r="G248" i="84"/>
  <c r="R248" i="84" s="1"/>
  <c r="T248" i="84" s="1"/>
  <c r="S248" i="84" s="1"/>
  <c r="V247" i="84"/>
  <c r="U247" i="84" s="1"/>
  <c r="Z247" i="84" s="1"/>
  <c r="Q247" i="84"/>
  <c r="I247" i="84"/>
  <c r="G247" i="84"/>
  <c r="R247" i="84" s="1"/>
  <c r="T247" i="84" s="1"/>
  <c r="S247" i="84" s="1"/>
  <c r="V246" i="84"/>
  <c r="U246" i="84" s="1"/>
  <c r="Z246" i="84" s="1"/>
  <c r="Q246" i="84"/>
  <c r="I246" i="84"/>
  <c r="G246" i="84"/>
  <c r="R246" i="84" s="1"/>
  <c r="T246" i="84" s="1"/>
  <c r="S246" i="84" s="1"/>
  <c r="V245" i="84"/>
  <c r="U245" i="84" s="1"/>
  <c r="Q245" i="84"/>
  <c r="I245" i="84"/>
  <c r="G245" i="84"/>
  <c r="R245" i="84" s="1"/>
  <c r="T245" i="84" s="1"/>
  <c r="S245" i="84" s="1"/>
  <c r="V244" i="84"/>
  <c r="U244" i="84" s="1"/>
  <c r="Z244" i="84" s="1"/>
  <c r="Q244" i="84"/>
  <c r="I244" i="84"/>
  <c r="G244" i="84"/>
  <c r="R244" i="84" s="1"/>
  <c r="T244" i="84" s="1"/>
  <c r="S244" i="84" s="1"/>
  <c r="V243" i="84"/>
  <c r="U243" i="84" s="1"/>
  <c r="Z243" i="84" s="1"/>
  <c r="Q243" i="84"/>
  <c r="I243" i="84"/>
  <c r="G243" i="84"/>
  <c r="R243" i="84" s="1"/>
  <c r="T243" i="84" s="1"/>
  <c r="S243" i="84" s="1"/>
  <c r="V242" i="84"/>
  <c r="U242" i="84" s="1"/>
  <c r="Z242" i="84" s="1"/>
  <c r="Q242" i="84"/>
  <c r="I242" i="84"/>
  <c r="G242" i="84"/>
  <c r="R242" i="84" s="1"/>
  <c r="T242" i="84" s="1"/>
  <c r="S242" i="84" s="1"/>
  <c r="V241" i="84"/>
  <c r="U241" i="84" s="1"/>
  <c r="Q241" i="84"/>
  <c r="I241" i="84"/>
  <c r="G241" i="84"/>
  <c r="R241" i="84" s="1"/>
  <c r="T241" i="84" s="1"/>
  <c r="S241" i="84" s="1"/>
  <c r="V240" i="84"/>
  <c r="U240" i="84" s="1"/>
  <c r="Q240" i="84"/>
  <c r="I240" i="84"/>
  <c r="G240" i="84"/>
  <c r="R240" i="84" s="1"/>
  <c r="T240" i="84" s="1"/>
  <c r="S240" i="84" s="1"/>
  <c r="V239" i="84"/>
  <c r="U239" i="84" s="1"/>
  <c r="Q239" i="84"/>
  <c r="I239" i="84"/>
  <c r="G239" i="84"/>
  <c r="R239" i="84" s="1"/>
  <c r="T239" i="84" s="1"/>
  <c r="S239" i="84" s="1"/>
  <c r="V238" i="84"/>
  <c r="U238" i="84" s="1"/>
  <c r="Z238" i="84" s="1"/>
  <c r="Q238" i="84"/>
  <c r="I238" i="84"/>
  <c r="G238" i="84"/>
  <c r="R238" i="84" s="1"/>
  <c r="T238" i="84" s="1"/>
  <c r="S238" i="84" s="1"/>
  <c r="V237" i="84"/>
  <c r="U237" i="84" s="1"/>
  <c r="Z237" i="84" s="1"/>
  <c r="Q237" i="84"/>
  <c r="I237" i="84"/>
  <c r="G237" i="84"/>
  <c r="R237" i="84" s="1"/>
  <c r="T237" i="84" s="1"/>
  <c r="S237" i="84" s="1"/>
  <c r="V236" i="84"/>
  <c r="U236" i="84" s="1"/>
  <c r="Q236" i="84"/>
  <c r="I236" i="84"/>
  <c r="G236" i="84"/>
  <c r="R236" i="84" s="1"/>
  <c r="T236" i="84" s="1"/>
  <c r="S236" i="84" s="1"/>
  <c r="V235" i="84"/>
  <c r="U235" i="84" s="1"/>
  <c r="Z235" i="84" s="1"/>
  <c r="Q235" i="84"/>
  <c r="I235" i="84"/>
  <c r="G235" i="84"/>
  <c r="R235" i="84" s="1"/>
  <c r="T235" i="84" s="1"/>
  <c r="S235" i="84" s="1"/>
  <c r="V234" i="84"/>
  <c r="U234" i="84" s="1"/>
  <c r="Z234" i="84" s="1"/>
  <c r="Q234" i="84"/>
  <c r="I234" i="84"/>
  <c r="G234" i="84"/>
  <c r="R234" i="84" s="1"/>
  <c r="T234" i="84" s="1"/>
  <c r="S234" i="84" s="1"/>
  <c r="V233" i="84"/>
  <c r="U233" i="84" s="1"/>
  <c r="Z233" i="84" s="1"/>
  <c r="Q233" i="84"/>
  <c r="I233" i="84"/>
  <c r="G233" i="84"/>
  <c r="R233" i="84" s="1"/>
  <c r="T233" i="84" s="1"/>
  <c r="S233" i="84" s="1"/>
  <c r="V232" i="84"/>
  <c r="U232" i="84" s="1"/>
  <c r="Z232" i="84" s="1"/>
  <c r="Q232" i="84"/>
  <c r="I232" i="84"/>
  <c r="G232" i="84"/>
  <c r="R232" i="84" s="1"/>
  <c r="T232" i="84" s="1"/>
  <c r="S232" i="84" s="1"/>
  <c r="V231" i="84"/>
  <c r="U231" i="84" s="1"/>
  <c r="Z231" i="84" s="1"/>
  <c r="Q231" i="84"/>
  <c r="I231" i="84"/>
  <c r="G231" i="84"/>
  <c r="R231" i="84" s="1"/>
  <c r="T231" i="84" s="1"/>
  <c r="S231" i="84" s="1"/>
  <c r="V230" i="84"/>
  <c r="U230" i="84" s="1"/>
  <c r="Z230" i="84" s="1"/>
  <c r="Q230" i="84"/>
  <c r="I230" i="84"/>
  <c r="G230" i="84"/>
  <c r="R230" i="84" s="1"/>
  <c r="T230" i="84" s="1"/>
  <c r="S230" i="84" s="1"/>
  <c r="V229" i="84"/>
  <c r="U229" i="84" s="1"/>
  <c r="Z229" i="84" s="1"/>
  <c r="Q229" i="84"/>
  <c r="I229" i="84"/>
  <c r="G229" i="84"/>
  <c r="R229" i="84" s="1"/>
  <c r="T229" i="84" s="1"/>
  <c r="S229" i="84" s="1"/>
  <c r="V228" i="84"/>
  <c r="U228" i="84" s="1"/>
  <c r="Z228" i="84" s="1"/>
  <c r="Q228" i="84"/>
  <c r="I228" i="84"/>
  <c r="G228" i="84"/>
  <c r="R228" i="84" s="1"/>
  <c r="T228" i="84" s="1"/>
  <c r="S228" i="84" s="1"/>
  <c r="V227" i="84"/>
  <c r="U227" i="84" s="1"/>
  <c r="Z227" i="84" s="1"/>
  <c r="Q227" i="84"/>
  <c r="I227" i="84"/>
  <c r="G227" i="84"/>
  <c r="R227" i="84" s="1"/>
  <c r="T227" i="84" s="1"/>
  <c r="S227" i="84" s="1"/>
  <c r="V226" i="84"/>
  <c r="U226" i="84" s="1"/>
  <c r="Z226" i="84" s="1"/>
  <c r="Q226" i="84"/>
  <c r="I226" i="84"/>
  <c r="G226" i="84"/>
  <c r="R226" i="84" s="1"/>
  <c r="T226" i="84" s="1"/>
  <c r="S226" i="84" s="1"/>
  <c r="V225" i="84"/>
  <c r="U225" i="84" s="1"/>
  <c r="Z225" i="84" s="1"/>
  <c r="Q225" i="84"/>
  <c r="I225" i="84"/>
  <c r="G225" i="84"/>
  <c r="R225" i="84" s="1"/>
  <c r="T225" i="84" s="1"/>
  <c r="S225" i="84" s="1"/>
  <c r="V224" i="84"/>
  <c r="U224" i="84" s="1"/>
  <c r="Z224" i="84" s="1"/>
  <c r="Q224" i="84"/>
  <c r="I224" i="84"/>
  <c r="G224" i="84"/>
  <c r="R224" i="84" s="1"/>
  <c r="T224" i="84" s="1"/>
  <c r="S224" i="84" s="1"/>
  <c r="V223" i="84"/>
  <c r="U223" i="84" s="1"/>
  <c r="Z223" i="84" s="1"/>
  <c r="Q223" i="84"/>
  <c r="I223" i="84"/>
  <c r="G223" i="84"/>
  <c r="R223" i="84" s="1"/>
  <c r="T223" i="84" s="1"/>
  <c r="S223" i="84" s="1"/>
  <c r="V222" i="84"/>
  <c r="U222" i="84" s="1"/>
  <c r="Z222" i="84" s="1"/>
  <c r="Q222" i="84"/>
  <c r="I222" i="84"/>
  <c r="G222" i="84"/>
  <c r="R222" i="84" s="1"/>
  <c r="T222" i="84" s="1"/>
  <c r="S222" i="84" s="1"/>
  <c r="V221" i="84"/>
  <c r="U221" i="84" s="1"/>
  <c r="Z221" i="84" s="1"/>
  <c r="Q221" i="84"/>
  <c r="I221" i="84"/>
  <c r="G221" i="84"/>
  <c r="R221" i="84" s="1"/>
  <c r="T221" i="84" s="1"/>
  <c r="S221" i="84" s="1"/>
  <c r="V220" i="84"/>
  <c r="U220" i="84" s="1"/>
  <c r="Z220" i="84" s="1"/>
  <c r="Q220" i="84"/>
  <c r="I220" i="84"/>
  <c r="G220" i="84"/>
  <c r="R220" i="84" s="1"/>
  <c r="T220" i="84" s="1"/>
  <c r="S220" i="84" s="1"/>
  <c r="V219" i="84"/>
  <c r="U219" i="84" s="1"/>
  <c r="Z219" i="84" s="1"/>
  <c r="Q219" i="84"/>
  <c r="I219" i="84"/>
  <c r="G219" i="84"/>
  <c r="R219" i="84" s="1"/>
  <c r="T219" i="84" s="1"/>
  <c r="S219" i="84" s="1"/>
  <c r="V218" i="84"/>
  <c r="U218" i="84" s="1"/>
  <c r="Z218" i="84" s="1"/>
  <c r="Q218" i="84"/>
  <c r="I218" i="84"/>
  <c r="G218" i="84"/>
  <c r="R218" i="84" s="1"/>
  <c r="T218" i="84" s="1"/>
  <c r="S218" i="84" s="1"/>
  <c r="V217" i="84"/>
  <c r="U217" i="84" s="1"/>
  <c r="Z217" i="84" s="1"/>
  <c r="Q217" i="84"/>
  <c r="I217" i="84"/>
  <c r="G217" i="84"/>
  <c r="R217" i="84" s="1"/>
  <c r="T217" i="84" s="1"/>
  <c r="S217" i="84" s="1"/>
  <c r="V216" i="84"/>
  <c r="U216" i="84" s="1"/>
  <c r="Z216" i="84" s="1"/>
  <c r="Q216" i="84"/>
  <c r="I216" i="84"/>
  <c r="G216" i="84"/>
  <c r="R216" i="84" s="1"/>
  <c r="T216" i="84" s="1"/>
  <c r="S216" i="84" s="1"/>
  <c r="V215" i="84"/>
  <c r="U215" i="84" s="1"/>
  <c r="Z215" i="84" s="1"/>
  <c r="Q215" i="84"/>
  <c r="I215" i="84"/>
  <c r="G215" i="84"/>
  <c r="R215" i="84" s="1"/>
  <c r="T215" i="84" s="1"/>
  <c r="S215" i="84" s="1"/>
  <c r="V213" i="84"/>
  <c r="U213" i="84" s="1"/>
  <c r="Z213" i="84" s="1"/>
  <c r="Q213" i="84"/>
  <c r="I213" i="84"/>
  <c r="G213" i="84"/>
  <c r="R213" i="84" s="1"/>
  <c r="T213" i="84" s="1"/>
  <c r="S213" i="84" s="1"/>
  <c r="V212" i="84"/>
  <c r="U212" i="84" s="1"/>
  <c r="Q212" i="84"/>
  <c r="I212" i="84"/>
  <c r="G212" i="84"/>
  <c r="R212" i="84" s="1"/>
  <c r="T212" i="84" s="1"/>
  <c r="S212" i="84" s="1"/>
  <c r="V211" i="84"/>
  <c r="U211" i="84" s="1"/>
  <c r="Q211" i="84"/>
  <c r="I211" i="84"/>
  <c r="G211" i="84"/>
  <c r="R211" i="84" s="1"/>
  <c r="T211" i="84" s="1"/>
  <c r="S211" i="84" s="1"/>
  <c r="V210" i="84"/>
  <c r="U210" i="84" s="1"/>
  <c r="Z210" i="84" s="1"/>
  <c r="Q210" i="84"/>
  <c r="I210" i="84"/>
  <c r="G210" i="84"/>
  <c r="R210" i="84" s="1"/>
  <c r="T210" i="84" s="1"/>
  <c r="S210" i="84" s="1"/>
  <c r="V209" i="84"/>
  <c r="U209" i="84" s="1"/>
  <c r="Z209" i="84" s="1"/>
  <c r="Q209" i="84"/>
  <c r="I209" i="84"/>
  <c r="G209" i="84"/>
  <c r="R209" i="84" s="1"/>
  <c r="T209" i="84" s="1"/>
  <c r="S209" i="84" s="1"/>
  <c r="V207" i="84"/>
  <c r="U207" i="84" s="1"/>
  <c r="Z207" i="84" s="1"/>
  <c r="Q207" i="84"/>
  <c r="I207" i="84"/>
  <c r="G207" i="84"/>
  <c r="R207" i="84" s="1"/>
  <c r="T207" i="84" s="1"/>
  <c r="S207" i="84" s="1"/>
  <c r="V206" i="84"/>
  <c r="U206" i="84" s="1"/>
  <c r="Z206" i="84" s="1"/>
  <c r="Q206" i="84"/>
  <c r="I206" i="84"/>
  <c r="G206" i="84"/>
  <c r="R206" i="84" s="1"/>
  <c r="T206" i="84" s="1"/>
  <c r="S206" i="84" s="1"/>
  <c r="V205" i="84"/>
  <c r="U205" i="84" s="1"/>
  <c r="Z205" i="84" s="1"/>
  <c r="Q205" i="84"/>
  <c r="I205" i="84"/>
  <c r="G205" i="84"/>
  <c r="R205" i="84" s="1"/>
  <c r="T205" i="84" s="1"/>
  <c r="S205" i="84" s="1"/>
  <c r="V204" i="84"/>
  <c r="U204" i="84" s="1"/>
  <c r="Z204" i="84" s="1"/>
  <c r="Q204" i="84"/>
  <c r="I204" i="84"/>
  <c r="G204" i="84"/>
  <c r="R204" i="84" s="1"/>
  <c r="T204" i="84" s="1"/>
  <c r="S204" i="84" s="1"/>
  <c r="V203" i="84"/>
  <c r="U203" i="84" s="1"/>
  <c r="Z203" i="84" s="1"/>
  <c r="Q203" i="84"/>
  <c r="I203" i="84"/>
  <c r="G203" i="84"/>
  <c r="R203" i="84" s="1"/>
  <c r="T203" i="84" s="1"/>
  <c r="S203" i="84" s="1"/>
  <c r="V202" i="84"/>
  <c r="U202" i="84" s="1"/>
  <c r="Z202" i="84" s="1"/>
  <c r="Q202" i="84"/>
  <c r="I202" i="84"/>
  <c r="G202" i="84"/>
  <c r="R202" i="84" s="1"/>
  <c r="T202" i="84" s="1"/>
  <c r="S202" i="84" s="1"/>
  <c r="V201" i="84"/>
  <c r="U201" i="84" s="1"/>
  <c r="Z201" i="84" s="1"/>
  <c r="Q201" i="84"/>
  <c r="I201" i="84"/>
  <c r="G201" i="84"/>
  <c r="R201" i="84" s="1"/>
  <c r="T201" i="84" s="1"/>
  <c r="S201" i="84" s="1"/>
  <c r="V200" i="84"/>
  <c r="U200" i="84" s="1"/>
  <c r="Z200" i="84" s="1"/>
  <c r="Q200" i="84"/>
  <c r="I200" i="84"/>
  <c r="G200" i="84"/>
  <c r="R200" i="84" s="1"/>
  <c r="T200" i="84" s="1"/>
  <c r="S200" i="84" s="1"/>
  <c r="V199" i="84"/>
  <c r="U199" i="84" s="1"/>
  <c r="Z199" i="84" s="1"/>
  <c r="Q199" i="84"/>
  <c r="I199" i="84"/>
  <c r="G199" i="84"/>
  <c r="R199" i="84" s="1"/>
  <c r="T199" i="84" s="1"/>
  <c r="S199" i="84" s="1"/>
  <c r="V198" i="84"/>
  <c r="U198" i="84" s="1"/>
  <c r="Q198" i="84"/>
  <c r="I198" i="84"/>
  <c r="G198" i="84"/>
  <c r="R198" i="84" s="1"/>
  <c r="T198" i="84" s="1"/>
  <c r="S198" i="84" s="1"/>
  <c r="V197" i="84"/>
  <c r="U197" i="84" s="1"/>
  <c r="Z197" i="84" s="1"/>
  <c r="Q197" i="84"/>
  <c r="I197" i="84"/>
  <c r="G197" i="84"/>
  <c r="R197" i="84" s="1"/>
  <c r="T197" i="84" s="1"/>
  <c r="S197" i="84" s="1"/>
  <c r="V196" i="84"/>
  <c r="U196" i="84" s="1"/>
  <c r="Z196" i="84" s="1"/>
  <c r="Q196" i="84"/>
  <c r="I196" i="84"/>
  <c r="G196" i="84"/>
  <c r="R196" i="84" s="1"/>
  <c r="T196" i="84" s="1"/>
  <c r="S196" i="84" s="1"/>
  <c r="V195" i="84"/>
  <c r="U195" i="84" s="1"/>
  <c r="Z195" i="84" s="1"/>
  <c r="Q195" i="84"/>
  <c r="I195" i="84"/>
  <c r="G195" i="84"/>
  <c r="R195" i="84" s="1"/>
  <c r="T195" i="84" s="1"/>
  <c r="S195" i="84" s="1"/>
  <c r="V194" i="84"/>
  <c r="U194" i="84" s="1"/>
  <c r="Z194" i="84" s="1"/>
  <c r="Q194" i="84"/>
  <c r="I194" i="84"/>
  <c r="G194" i="84"/>
  <c r="R194" i="84" s="1"/>
  <c r="T194" i="84" s="1"/>
  <c r="S194" i="84" s="1"/>
  <c r="V193" i="84"/>
  <c r="U193" i="84" s="1"/>
  <c r="Z193" i="84" s="1"/>
  <c r="Q193" i="84"/>
  <c r="I193" i="84"/>
  <c r="G193" i="84"/>
  <c r="R193" i="84" s="1"/>
  <c r="T193" i="84" s="1"/>
  <c r="S193" i="84" s="1"/>
  <c r="V192" i="84"/>
  <c r="U192" i="84" s="1"/>
  <c r="Z192" i="84" s="1"/>
  <c r="Q192" i="84"/>
  <c r="I192" i="84"/>
  <c r="G192" i="84"/>
  <c r="R192" i="84" s="1"/>
  <c r="T192" i="84" s="1"/>
  <c r="S192" i="84" s="1"/>
  <c r="V191" i="84"/>
  <c r="U191" i="84" s="1"/>
  <c r="Z191" i="84" s="1"/>
  <c r="Q191" i="84"/>
  <c r="I191" i="84"/>
  <c r="G191" i="84"/>
  <c r="R191" i="84" s="1"/>
  <c r="T191" i="84" s="1"/>
  <c r="S191" i="84" s="1"/>
  <c r="V190" i="84"/>
  <c r="U190" i="84" s="1"/>
  <c r="Q190" i="84"/>
  <c r="I190" i="84"/>
  <c r="G190" i="84"/>
  <c r="R190" i="84" s="1"/>
  <c r="T190" i="84" s="1"/>
  <c r="S190" i="84" s="1"/>
  <c r="V189" i="84"/>
  <c r="U189" i="84" s="1"/>
  <c r="Z189" i="84" s="1"/>
  <c r="Q189" i="84"/>
  <c r="I189" i="84"/>
  <c r="G189" i="84"/>
  <c r="R189" i="84" s="1"/>
  <c r="T189" i="84" s="1"/>
  <c r="S189" i="84" s="1"/>
  <c r="V188" i="84"/>
  <c r="U188" i="84" s="1"/>
  <c r="Z188" i="84" s="1"/>
  <c r="Q188" i="84"/>
  <c r="I188" i="84"/>
  <c r="G188" i="84"/>
  <c r="R188" i="84" s="1"/>
  <c r="T188" i="84" s="1"/>
  <c r="S188" i="84" s="1"/>
  <c r="V187" i="84"/>
  <c r="U187" i="84" s="1"/>
  <c r="Z187" i="84" s="1"/>
  <c r="Q187" i="84"/>
  <c r="I187" i="84"/>
  <c r="G187" i="84"/>
  <c r="R187" i="84" s="1"/>
  <c r="T187" i="84" s="1"/>
  <c r="S187" i="84" s="1"/>
  <c r="V186" i="84"/>
  <c r="U186" i="84" s="1"/>
  <c r="Z186" i="84" s="1"/>
  <c r="Q186" i="84"/>
  <c r="I186" i="84"/>
  <c r="G186" i="84"/>
  <c r="R186" i="84" s="1"/>
  <c r="T186" i="84" s="1"/>
  <c r="S186" i="84" s="1"/>
  <c r="V185" i="84"/>
  <c r="U185" i="84" s="1"/>
  <c r="Z185" i="84" s="1"/>
  <c r="Q185" i="84"/>
  <c r="I185" i="84"/>
  <c r="G185" i="84"/>
  <c r="R185" i="84" s="1"/>
  <c r="T185" i="84" s="1"/>
  <c r="S185" i="84" s="1"/>
  <c r="V184" i="84"/>
  <c r="U184" i="84" s="1"/>
  <c r="Z184" i="84" s="1"/>
  <c r="Q184" i="84"/>
  <c r="I184" i="84"/>
  <c r="G184" i="84"/>
  <c r="R184" i="84" s="1"/>
  <c r="T184" i="84" s="1"/>
  <c r="S184" i="84" s="1"/>
  <c r="V183" i="84"/>
  <c r="U183" i="84" s="1"/>
  <c r="Z183" i="84" s="1"/>
  <c r="Q183" i="84"/>
  <c r="I183" i="84"/>
  <c r="G183" i="84"/>
  <c r="R183" i="84" s="1"/>
  <c r="T183" i="84" s="1"/>
  <c r="S183" i="84" s="1"/>
  <c r="V182" i="84"/>
  <c r="U182" i="84" s="1"/>
  <c r="Q182" i="84"/>
  <c r="I182" i="84"/>
  <c r="G182" i="84"/>
  <c r="R182" i="84" s="1"/>
  <c r="T182" i="84" s="1"/>
  <c r="S182" i="84" s="1"/>
  <c r="V181" i="84"/>
  <c r="U181" i="84" s="1"/>
  <c r="Q181" i="84"/>
  <c r="I181" i="84"/>
  <c r="G181" i="84"/>
  <c r="R181" i="84" s="1"/>
  <c r="T181" i="84" s="1"/>
  <c r="S181" i="84" s="1"/>
  <c r="V180" i="84"/>
  <c r="U180" i="84" s="1"/>
  <c r="Z180" i="84" s="1"/>
  <c r="Q180" i="84"/>
  <c r="I180" i="84"/>
  <c r="G180" i="84"/>
  <c r="R180" i="84" s="1"/>
  <c r="T180" i="84" s="1"/>
  <c r="S180" i="84" s="1"/>
  <c r="V179" i="84"/>
  <c r="U179" i="84" s="1"/>
  <c r="Q179" i="84"/>
  <c r="I179" i="84"/>
  <c r="G179" i="84"/>
  <c r="R179" i="84" s="1"/>
  <c r="T179" i="84" s="1"/>
  <c r="S179" i="84" s="1"/>
  <c r="V178" i="84"/>
  <c r="U178" i="84" s="1"/>
  <c r="Z178" i="84" s="1"/>
  <c r="Q178" i="84"/>
  <c r="I178" i="84"/>
  <c r="G178" i="84"/>
  <c r="R178" i="84" s="1"/>
  <c r="T178" i="84" s="1"/>
  <c r="S178" i="84" s="1"/>
  <c r="V177" i="84"/>
  <c r="U177" i="84" s="1"/>
  <c r="Z177" i="84" s="1"/>
  <c r="Q177" i="84"/>
  <c r="I177" i="84"/>
  <c r="G177" i="84"/>
  <c r="R177" i="84" s="1"/>
  <c r="T177" i="84" s="1"/>
  <c r="S177" i="84" s="1"/>
  <c r="V176" i="84"/>
  <c r="U176" i="84" s="1"/>
  <c r="Z176" i="84" s="1"/>
  <c r="Q176" i="84"/>
  <c r="I176" i="84"/>
  <c r="R176" i="84"/>
  <c r="T176" i="84" s="1"/>
  <c r="S176" i="84" s="1"/>
  <c r="V175" i="84"/>
  <c r="U175" i="84" s="1"/>
  <c r="Z175" i="84" s="1"/>
  <c r="Q175" i="84"/>
  <c r="I175" i="84"/>
  <c r="R175" i="84"/>
  <c r="T175" i="84" s="1"/>
  <c r="S175" i="84" s="1"/>
  <c r="V174" i="84"/>
  <c r="U174" i="84" s="1"/>
  <c r="Z174" i="84" s="1"/>
  <c r="Q174" i="84"/>
  <c r="I174" i="84"/>
  <c r="G174" i="84"/>
  <c r="R174" i="84" s="1"/>
  <c r="T174" i="84" s="1"/>
  <c r="S174" i="84" s="1"/>
  <c r="V173" i="84"/>
  <c r="U173" i="84" s="1"/>
  <c r="Z173" i="84" s="1"/>
  <c r="Q173" i="84"/>
  <c r="I173" i="84"/>
  <c r="G173" i="84"/>
  <c r="R173" i="84" s="1"/>
  <c r="T173" i="84" s="1"/>
  <c r="S173" i="84" s="1"/>
  <c r="V172" i="84"/>
  <c r="U172" i="84" s="1"/>
  <c r="Z172" i="84" s="1"/>
  <c r="Q172" i="84"/>
  <c r="I172" i="84"/>
  <c r="G172" i="84"/>
  <c r="R172" i="84" s="1"/>
  <c r="T172" i="84" s="1"/>
  <c r="S172" i="84" s="1"/>
  <c r="V171" i="84"/>
  <c r="U171" i="84" s="1"/>
  <c r="Z171" i="84" s="1"/>
  <c r="Q171" i="84"/>
  <c r="I171" i="84"/>
  <c r="G171" i="84"/>
  <c r="R171" i="84" s="1"/>
  <c r="T171" i="84" s="1"/>
  <c r="S171" i="84" s="1"/>
  <c r="V170" i="84"/>
  <c r="U170" i="84" s="1"/>
  <c r="Z170" i="84" s="1"/>
  <c r="Q170" i="84"/>
  <c r="I170" i="84"/>
  <c r="G170" i="84"/>
  <c r="R170" i="84" s="1"/>
  <c r="T170" i="84" s="1"/>
  <c r="S170" i="84" s="1"/>
  <c r="V169" i="84"/>
  <c r="U169" i="84" s="1"/>
  <c r="Q169" i="84"/>
  <c r="I169" i="84"/>
  <c r="G169" i="84"/>
  <c r="R169" i="84" s="1"/>
  <c r="T169" i="84" s="1"/>
  <c r="S169" i="84" s="1"/>
  <c r="V168" i="84"/>
  <c r="U168" i="84" s="1"/>
  <c r="Q168" i="84"/>
  <c r="I168" i="84"/>
  <c r="G168" i="84"/>
  <c r="R168" i="84" s="1"/>
  <c r="T168" i="84" s="1"/>
  <c r="S168" i="84" s="1"/>
  <c r="V167" i="84"/>
  <c r="U167" i="84" s="1"/>
  <c r="Z167" i="84" s="1"/>
  <c r="Q167" i="84"/>
  <c r="I167" i="84"/>
  <c r="G167" i="84"/>
  <c r="R167" i="84" s="1"/>
  <c r="T167" i="84" s="1"/>
  <c r="S167" i="84" s="1"/>
  <c r="V166" i="84"/>
  <c r="U166" i="84" s="1"/>
  <c r="Z166" i="84" s="1"/>
  <c r="Q166" i="84"/>
  <c r="I166" i="84"/>
  <c r="G166" i="84"/>
  <c r="R166" i="84" s="1"/>
  <c r="T166" i="84" s="1"/>
  <c r="S166" i="84" s="1"/>
  <c r="V165" i="84"/>
  <c r="U165" i="84" s="1"/>
  <c r="Z165" i="84" s="1"/>
  <c r="Q165" i="84"/>
  <c r="I165" i="84"/>
  <c r="G165" i="84"/>
  <c r="R165" i="84" s="1"/>
  <c r="T165" i="84" s="1"/>
  <c r="S165" i="84" s="1"/>
  <c r="V164" i="84"/>
  <c r="U164" i="84" s="1"/>
  <c r="Q164" i="84"/>
  <c r="I164" i="84"/>
  <c r="G164" i="84"/>
  <c r="R164" i="84" s="1"/>
  <c r="T164" i="84" s="1"/>
  <c r="S164" i="84" s="1"/>
  <c r="V161" i="84"/>
  <c r="U161" i="84" s="1"/>
  <c r="Z161" i="84" s="1"/>
  <c r="Q161" i="84"/>
  <c r="I161" i="84"/>
  <c r="G161" i="84"/>
  <c r="R161" i="84" s="1"/>
  <c r="T161" i="84" s="1"/>
  <c r="S161" i="84" s="1"/>
  <c r="V160" i="84"/>
  <c r="U160" i="84" s="1"/>
  <c r="Z160" i="84" s="1"/>
  <c r="Q160" i="84"/>
  <c r="I160" i="84"/>
  <c r="G160" i="84"/>
  <c r="R160" i="84" s="1"/>
  <c r="T160" i="84" s="1"/>
  <c r="S160" i="84" s="1"/>
  <c r="V159" i="84"/>
  <c r="U159" i="84" s="1"/>
  <c r="Q159" i="84"/>
  <c r="I159" i="84"/>
  <c r="G159" i="84"/>
  <c r="R159" i="84" s="1"/>
  <c r="T159" i="84" s="1"/>
  <c r="S159" i="84" s="1"/>
  <c r="V158" i="84"/>
  <c r="U158" i="84" s="1"/>
  <c r="Q158" i="84"/>
  <c r="I158" i="84"/>
  <c r="G158" i="84"/>
  <c r="R158" i="84" s="1"/>
  <c r="T158" i="84" s="1"/>
  <c r="S158" i="84" s="1"/>
  <c r="V157" i="84"/>
  <c r="U157" i="84" s="1"/>
  <c r="Q157" i="84"/>
  <c r="I157" i="84"/>
  <c r="G157" i="84"/>
  <c r="R157" i="84" s="1"/>
  <c r="T157" i="84" s="1"/>
  <c r="S157" i="84" s="1"/>
  <c r="V156" i="84"/>
  <c r="U156" i="84" s="1"/>
  <c r="Q156" i="84"/>
  <c r="I156" i="84"/>
  <c r="G156" i="84"/>
  <c r="R156" i="84" s="1"/>
  <c r="T156" i="84" s="1"/>
  <c r="S156" i="84" s="1"/>
  <c r="V155" i="84"/>
  <c r="U155" i="84" s="1"/>
  <c r="Q155" i="84"/>
  <c r="I155" i="84"/>
  <c r="G155" i="84"/>
  <c r="R155" i="84" s="1"/>
  <c r="T155" i="84" s="1"/>
  <c r="S155" i="84" s="1"/>
  <c r="V154" i="84"/>
  <c r="U154" i="84" s="1"/>
  <c r="Z154" i="84" s="1"/>
  <c r="Q154" i="84"/>
  <c r="I154" i="84"/>
  <c r="G154" i="84"/>
  <c r="R154" i="84" s="1"/>
  <c r="T154" i="84" s="1"/>
  <c r="S154" i="84" s="1"/>
  <c r="V152" i="84"/>
  <c r="U152" i="84" s="1"/>
  <c r="Z152" i="84" s="1"/>
  <c r="Q152" i="84"/>
  <c r="I152" i="84"/>
  <c r="G152" i="84"/>
  <c r="R152" i="84" s="1"/>
  <c r="T152" i="84" s="1"/>
  <c r="S152" i="84" s="1"/>
  <c r="V150" i="84"/>
  <c r="U150" i="84" s="1"/>
  <c r="Z150" i="84" s="1"/>
  <c r="Q150" i="84"/>
  <c r="I150" i="84"/>
  <c r="G150" i="84"/>
  <c r="R150" i="84" s="1"/>
  <c r="T150" i="84" s="1"/>
  <c r="S150" i="84" s="1"/>
  <c r="V147" i="84"/>
  <c r="U147" i="84" s="1"/>
  <c r="Z147" i="84" s="1"/>
  <c r="Q147" i="84"/>
  <c r="I147" i="84"/>
  <c r="G147" i="84"/>
  <c r="R147" i="84" s="1"/>
  <c r="T147" i="84" s="1"/>
  <c r="S147" i="84" s="1"/>
  <c r="V146" i="84"/>
  <c r="U146" i="84" s="1"/>
  <c r="Z146" i="84" s="1"/>
  <c r="Q146" i="84"/>
  <c r="I146" i="84"/>
  <c r="G146" i="84"/>
  <c r="R146" i="84" s="1"/>
  <c r="T146" i="84" s="1"/>
  <c r="S146" i="84" s="1"/>
  <c r="V143" i="84"/>
  <c r="U143" i="84" s="1"/>
  <c r="Z143" i="84" s="1"/>
  <c r="Q143" i="84"/>
  <c r="G143" i="84"/>
  <c r="R143" i="84" s="1"/>
  <c r="T143" i="84" s="1"/>
  <c r="S143" i="84" s="1"/>
  <c r="V142" i="84"/>
  <c r="U142" i="84" s="1"/>
  <c r="Z142" i="84" s="1"/>
  <c r="Q142" i="84"/>
  <c r="I142" i="84"/>
  <c r="G142" i="84"/>
  <c r="R142" i="84" s="1"/>
  <c r="T142" i="84" s="1"/>
  <c r="S142" i="84" s="1"/>
  <c r="V141" i="84"/>
  <c r="U141" i="84" s="1"/>
  <c r="Z141" i="84" s="1"/>
  <c r="Q141" i="84"/>
  <c r="I141" i="84"/>
  <c r="G141" i="84"/>
  <c r="R141" i="84" s="1"/>
  <c r="T141" i="84" s="1"/>
  <c r="S141" i="84" s="1"/>
  <c r="V140" i="84"/>
  <c r="U140" i="84" s="1"/>
  <c r="Z140" i="84" s="1"/>
  <c r="Q140" i="84"/>
  <c r="I140" i="84"/>
  <c r="G140" i="84"/>
  <c r="R140" i="84" s="1"/>
  <c r="T140" i="84" s="1"/>
  <c r="S140" i="84" s="1"/>
  <c r="V139" i="84"/>
  <c r="U139" i="84" s="1"/>
  <c r="Z139" i="84" s="1"/>
  <c r="Q139" i="84"/>
  <c r="I139" i="84"/>
  <c r="G139" i="84"/>
  <c r="R139" i="84" s="1"/>
  <c r="T139" i="84" s="1"/>
  <c r="S139" i="84" s="1"/>
  <c r="V138" i="84"/>
  <c r="U138" i="84" s="1"/>
  <c r="Z138" i="84" s="1"/>
  <c r="Q138" i="84"/>
  <c r="I138" i="84"/>
  <c r="G138" i="84"/>
  <c r="R138" i="84" s="1"/>
  <c r="T138" i="84" s="1"/>
  <c r="S138" i="84" s="1"/>
  <c r="V136" i="84"/>
  <c r="U136" i="84" s="1"/>
  <c r="Q136" i="84"/>
  <c r="I136" i="84"/>
  <c r="G136" i="84"/>
  <c r="R136" i="84" s="1"/>
  <c r="T136" i="84" s="1"/>
  <c r="S136" i="84" s="1"/>
  <c r="V135" i="84"/>
  <c r="U135" i="84" s="1"/>
  <c r="Q135" i="84"/>
  <c r="I135" i="84"/>
  <c r="G135" i="84"/>
  <c r="R135" i="84" s="1"/>
  <c r="T135" i="84" s="1"/>
  <c r="S135" i="84" s="1"/>
  <c r="V134" i="84"/>
  <c r="U134" i="84" s="1"/>
  <c r="Z134" i="84" s="1"/>
  <c r="Q134" i="84"/>
  <c r="I134" i="84"/>
  <c r="G134" i="84"/>
  <c r="R134" i="84" s="1"/>
  <c r="T134" i="84" s="1"/>
  <c r="S134" i="84" s="1"/>
  <c r="V133" i="84"/>
  <c r="U133" i="84" s="1"/>
  <c r="Z133" i="84" s="1"/>
  <c r="Q133" i="84"/>
  <c r="I133" i="84"/>
  <c r="G133" i="84"/>
  <c r="R133" i="84" s="1"/>
  <c r="T133" i="84" s="1"/>
  <c r="S133" i="84" s="1"/>
  <c r="V132" i="84"/>
  <c r="U132" i="84" s="1"/>
  <c r="Z132" i="84" s="1"/>
  <c r="Q132" i="84"/>
  <c r="I132" i="84"/>
  <c r="G132" i="84"/>
  <c r="R132" i="84" s="1"/>
  <c r="T132" i="84" s="1"/>
  <c r="S132" i="84" s="1"/>
  <c r="V131" i="84"/>
  <c r="U131" i="84" s="1"/>
  <c r="Z131" i="84" s="1"/>
  <c r="Q131" i="84"/>
  <c r="I131" i="84"/>
  <c r="G131" i="84"/>
  <c r="R131" i="84" s="1"/>
  <c r="T131" i="84" s="1"/>
  <c r="S131" i="84" s="1"/>
  <c r="V130" i="84"/>
  <c r="U130" i="84" s="1"/>
  <c r="Z130" i="84" s="1"/>
  <c r="Q130" i="84"/>
  <c r="I130" i="84"/>
  <c r="G130" i="84"/>
  <c r="R130" i="84" s="1"/>
  <c r="T130" i="84" s="1"/>
  <c r="S130" i="84" s="1"/>
  <c r="V129" i="84"/>
  <c r="U129" i="84" s="1"/>
  <c r="Z129" i="84" s="1"/>
  <c r="Q129" i="84"/>
  <c r="I129" i="84"/>
  <c r="G129" i="84"/>
  <c r="R129" i="84" s="1"/>
  <c r="T129" i="84" s="1"/>
  <c r="S129" i="84" s="1"/>
  <c r="V128" i="84"/>
  <c r="U128" i="84" s="1"/>
  <c r="Z128" i="84" s="1"/>
  <c r="Q128" i="84"/>
  <c r="I128" i="84"/>
  <c r="G128" i="84"/>
  <c r="R128" i="84" s="1"/>
  <c r="T128" i="84" s="1"/>
  <c r="S128" i="84" s="1"/>
  <c r="V127" i="84"/>
  <c r="U127" i="84" s="1"/>
  <c r="Z127" i="84" s="1"/>
  <c r="Q127" i="84"/>
  <c r="I127" i="84"/>
  <c r="G127" i="84"/>
  <c r="R127" i="84" s="1"/>
  <c r="T127" i="84" s="1"/>
  <c r="S127" i="84" s="1"/>
  <c r="V126" i="84"/>
  <c r="U126" i="84" s="1"/>
  <c r="Z126" i="84" s="1"/>
  <c r="Q126" i="84"/>
  <c r="I126" i="84"/>
  <c r="G126" i="84"/>
  <c r="R126" i="84" s="1"/>
  <c r="T126" i="84" s="1"/>
  <c r="S126" i="84" s="1"/>
  <c r="V125" i="84"/>
  <c r="U125" i="84" s="1"/>
  <c r="Z125" i="84" s="1"/>
  <c r="Q125" i="84"/>
  <c r="I125" i="84"/>
  <c r="G125" i="84"/>
  <c r="R125" i="84" s="1"/>
  <c r="T125" i="84" s="1"/>
  <c r="S125" i="84" s="1"/>
  <c r="V124" i="84"/>
  <c r="U124" i="84" s="1"/>
  <c r="Q124" i="84"/>
  <c r="I124" i="84"/>
  <c r="G124" i="84"/>
  <c r="R124" i="84" s="1"/>
  <c r="T124" i="84" s="1"/>
  <c r="S124" i="84" s="1"/>
  <c r="V123" i="84"/>
  <c r="U123" i="84" s="1"/>
  <c r="Z123" i="84" s="1"/>
  <c r="Q123" i="84"/>
  <c r="I123" i="84"/>
  <c r="G123" i="84"/>
  <c r="R123" i="84" s="1"/>
  <c r="T123" i="84" s="1"/>
  <c r="S123" i="84" s="1"/>
  <c r="V122" i="84"/>
  <c r="U122" i="84" s="1"/>
  <c r="Z122" i="84" s="1"/>
  <c r="Q122" i="84"/>
  <c r="I122" i="84"/>
  <c r="G122" i="84"/>
  <c r="R122" i="84" s="1"/>
  <c r="T122" i="84" s="1"/>
  <c r="S122" i="84" s="1"/>
  <c r="V121" i="84"/>
  <c r="U121" i="84" s="1"/>
  <c r="Z121" i="84" s="1"/>
  <c r="Q121" i="84"/>
  <c r="I121" i="84"/>
  <c r="G121" i="84"/>
  <c r="R121" i="84" s="1"/>
  <c r="T121" i="84" s="1"/>
  <c r="S121" i="84" s="1"/>
  <c r="V118" i="84"/>
  <c r="U118" i="84" s="1"/>
  <c r="Z118" i="84" s="1"/>
  <c r="Q118" i="84"/>
  <c r="I118" i="84"/>
  <c r="G118" i="84"/>
  <c r="R118" i="84" s="1"/>
  <c r="T118" i="84" s="1"/>
  <c r="S118" i="84" s="1"/>
  <c r="V117" i="84"/>
  <c r="U117" i="84" s="1"/>
  <c r="Z117" i="84" s="1"/>
  <c r="Q117" i="84"/>
  <c r="I117" i="84"/>
  <c r="G117" i="84"/>
  <c r="R117" i="84" s="1"/>
  <c r="T117" i="84" s="1"/>
  <c r="S117" i="84" s="1"/>
  <c r="V116" i="84"/>
  <c r="U116" i="84" s="1"/>
  <c r="Z116" i="84" s="1"/>
  <c r="Q116" i="84"/>
  <c r="I116" i="84"/>
  <c r="G116" i="84"/>
  <c r="R116" i="84" s="1"/>
  <c r="T116" i="84" s="1"/>
  <c r="S116" i="84" s="1"/>
  <c r="V114" i="84"/>
  <c r="U114" i="84" s="1"/>
  <c r="Z114" i="84" s="1"/>
  <c r="Q114" i="84"/>
  <c r="I114" i="84"/>
  <c r="G114" i="84"/>
  <c r="R114" i="84" s="1"/>
  <c r="T114" i="84" s="1"/>
  <c r="S114" i="84" s="1"/>
  <c r="V113" i="84"/>
  <c r="U113" i="84" s="1"/>
  <c r="Z113" i="84" s="1"/>
  <c r="Q113" i="84"/>
  <c r="I113" i="84"/>
  <c r="G113" i="84"/>
  <c r="R113" i="84" s="1"/>
  <c r="T113" i="84" s="1"/>
  <c r="S113" i="84" s="1"/>
  <c r="V112" i="84"/>
  <c r="U112" i="84" s="1"/>
  <c r="Z112" i="84" s="1"/>
  <c r="Q112" i="84"/>
  <c r="I112" i="84"/>
  <c r="G112" i="84"/>
  <c r="R112" i="84" s="1"/>
  <c r="T112" i="84" s="1"/>
  <c r="S112" i="84" s="1"/>
  <c r="V111" i="84"/>
  <c r="U111" i="84" s="1"/>
  <c r="Z111" i="84" s="1"/>
  <c r="Q111" i="84"/>
  <c r="I111" i="84"/>
  <c r="G111" i="84"/>
  <c r="R111" i="84" s="1"/>
  <c r="T111" i="84" s="1"/>
  <c r="S111" i="84" s="1"/>
  <c r="V110" i="84"/>
  <c r="U110" i="84" s="1"/>
  <c r="Z110" i="84" s="1"/>
  <c r="Q110" i="84"/>
  <c r="I110" i="84"/>
  <c r="G110" i="84"/>
  <c r="R110" i="84" s="1"/>
  <c r="T110" i="84" s="1"/>
  <c r="S110" i="84" s="1"/>
  <c r="V109" i="84"/>
  <c r="U109" i="84" s="1"/>
  <c r="Z109" i="84" s="1"/>
  <c r="Q109" i="84"/>
  <c r="I109" i="84"/>
  <c r="G109" i="84"/>
  <c r="R109" i="84" s="1"/>
  <c r="T109" i="84" s="1"/>
  <c r="S109" i="84" s="1"/>
  <c r="V107" i="84"/>
  <c r="U107" i="84" s="1"/>
  <c r="Z107" i="84" s="1"/>
  <c r="Q107" i="84"/>
  <c r="I107" i="84"/>
  <c r="G107" i="84"/>
  <c r="R107" i="84" s="1"/>
  <c r="T107" i="84" s="1"/>
  <c r="S107" i="84" s="1"/>
  <c r="V106" i="84"/>
  <c r="U106" i="84" s="1"/>
  <c r="Q106" i="84"/>
  <c r="I106" i="84"/>
  <c r="G106" i="84"/>
  <c r="R106" i="84" s="1"/>
  <c r="T106" i="84" s="1"/>
  <c r="S106" i="84" s="1"/>
  <c r="V105" i="84"/>
  <c r="U105" i="84" s="1"/>
  <c r="Q105" i="84"/>
  <c r="I105" i="84"/>
  <c r="G105" i="84"/>
  <c r="R105" i="84" s="1"/>
  <c r="T105" i="84" s="1"/>
  <c r="S105" i="84" s="1"/>
  <c r="V104" i="84"/>
  <c r="U104" i="84" s="1"/>
  <c r="Q104" i="84"/>
  <c r="I104" i="84"/>
  <c r="G104" i="84"/>
  <c r="R104" i="84" s="1"/>
  <c r="T104" i="84" s="1"/>
  <c r="S104" i="84" s="1"/>
  <c r="V103" i="84"/>
  <c r="U103" i="84" s="1"/>
  <c r="Q103" i="84"/>
  <c r="I103" i="84"/>
  <c r="G103" i="84"/>
  <c r="R103" i="84" s="1"/>
  <c r="T103" i="84" s="1"/>
  <c r="S103" i="84" s="1"/>
  <c r="V102" i="84"/>
  <c r="U102" i="84" s="1"/>
  <c r="Q102" i="84"/>
  <c r="I102" i="84"/>
  <c r="G102" i="84"/>
  <c r="R102" i="84" s="1"/>
  <c r="T102" i="84" s="1"/>
  <c r="S102" i="84" s="1"/>
  <c r="V101" i="84"/>
  <c r="U101" i="84" s="1"/>
  <c r="Q101" i="84"/>
  <c r="I101" i="84"/>
  <c r="G101" i="84"/>
  <c r="R101" i="84" s="1"/>
  <c r="T101" i="84" s="1"/>
  <c r="S101" i="84" s="1"/>
  <c r="V100" i="84"/>
  <c r="U100" i="84" s="1"/>
  <c r="Q100" i="84"/>
  <c r="I100" i="84"/>
  <c r="G100" i="84"/>
  <c r="R100" i="84" s="1"/>
  <c r="T100" i="84" s="1"/>
  <c r="S100" i="84" s="1"/>
  <c r="V99" i="84"/>
  <c r="U99" i="84" s="1"/>
  <c r="Z99" i="84" s="1"/>
  <c r="Q99" i="84"/>
  <c r="I99" i="84"/>
  <c r="G99" i="84"/>
  <c r="R99" i="84" s="1"/>
  <c r="T99" i="84" s="1"/>
  <c r="S99" i="84" s="1"/>
  <c r="V98" i="84"/>
  <c r="U98" i="84" s="1"/>
  <c r="Z98" i="84" s="1"/>
  <c r="Q98" i="84"/>
  <c r="I98" i="84"/>
  <c r="G98" i="84"/>
  <c r="R98" i="84" s="1"/>
  <c r="T98" i="84" s="1"/>
  <c r="S98" i="84" s="1"/>
  <c r="V97" i="84"/>
  <c r="U97" i="84" s="1"/>
  <c r="Z97" i="84" s="1"/>
  <c r="Q97" i="84"/>
  <c r="I97" i="84"/>
  <c r="G97" i="84"/>
  <c r="R97" i="84" s="1"/>
  <c r="T97" i="84" s="1"/>
  <c r="S97" i="84" s="1"/>
  <c r="V96" i="84"/>
  <c r="U96" i="84" s="1"/>
  <c r="Z96" i="84" s="1"/>
  <c r="Q96" i="84"/>
  <c r="I96" i="84"/>
  <c r="G96" i="84"/>
  <c r="R96" i="84" s="1"/>
  <c r="T96" i="84" s="1"/>
  <c r="S96" i="84" s="1"/>
  <c r="V95" i="84"/>
  <c r="U95" i="84" s="1"/>
  <c r="Z95" i="84" s="1"/>
  <c r="Q95" i="84"/>
  <c r="I95" i="84"/>
  <c r="G95" i="84"/>
  <c r="R95" i="84" s="1"/>
  <c r="T95" i="84" s="1"/>
  <c r="S95" i="84" s="1"/>
  <c r="V94" i="84"/>
  <c r="U94" i="84" s="1"/>
  <c r="Z94" i="84" s="1"/>
  <c r="Q94" i="84"/>
  <c r="I94" i="84"/>
  <c r="G94" i="84"/>
  <c r="R94" i="84" s="1"/>
  <c r="T94" i="84" s="1"/>
  <c r="S94" i="84" s="1"/>
  <c r="V93" i="84"/>
  <c r="U93" i="84" s="1"/>
  <c r="Z93" i="84" s="1"/>
  <c r="Q93" i="84"/>
  <c r="I93" i="84"/>
  <c r="G93" i="84"/>
  <c r="R93" i="84" s="1"/>
  <c r="T93" i="84" s="1"/>
  <c r="S93" i="84" s="1"/>
  <c r="V92" i="84"/>
  <c r="U92" i="84" s="1"/>
  <c r="Z92" i="84" s="1"/>
  <c r="Q92" i="84"/>
  <c r="I92" i="84"/>
  <c r="G92" i="84"/>
  <c r="R92" i="84" s="1"/>
  <c r="T92" i="84" s="1"/>
  <c r="S92" i="84" s="1"/>
  <c r="V91" i="84"/>
  <c r="U91" i="84" s="1"/>
  <c r="Z91" i="84" s="1"/>
  <c r="Q91" i="84"/>
  <c r="I91" i="84"/>
  <c r="G91" i="84"/>
  <c r="R91" i="84" s="1"/>
  <c r="T91" i="84" s="1"/>
  <c r="S91" i="84" s="1"/>
  <c r="V90" i="84"/>
  <c r="U90" i="84" s="1"/>
  <c r="Z90" i="84" s="1"/>
  <c r="Q90" i="84"/>
  <c r="I90" i="84"/>
  <c r="G90" i="84"/>
  <c r="R90" i="84" s="1"/>
  <c r="T90" i="84" s="1"/>
  <c r="S90" i="84" s="1"/>
  <c r="V89" i="84"/>
  <c r="U89" i="84" s="1"/>
  <c r="Z89" i="84" s="1"/>
  <c r="Q89" i="84"/>
  <c r="I89" i="84"/>
  <c r="G89" i="84"/>
  <c r="R89" i="84" s="1"/>
  <c r="T89" i="84" s="1"/>
  <c r="S89" i="84" s="1"/>
  <c r="V88" i="84"/>
  <c r="U88" i="84" s="1"/>
  <c r="Z88" i="84" s="1"/>
  <c r="Q88" i="84"/>
  <c r="I88" i="84"/>
  <c r="G88" i="84"/>
  <c r="R88" i="84" s="1"/>
  <c r="T88" i="84" s="1"/>
  <c r="S88" i="84" s="1"/>
  <c r="V87" i="84"/>
  <c r="U87" i="84" s="1"/>
  <c r="Z87" i="84" s="1"/>
  <c r="Q87" i="84"/>
  <c r="I87" i="84"/>
  <c r="G87" i="84"/>
  <c r="R87" i="84" s="1"/>
  <c r="T87" i="84" s="1"/>
  <c r="S87" i="84" s="1"/>
  <c r="V86" i="84"/>
  <c r="U86" i="84" s="1"/>
  <c r="Z86" i="84" s="1"/>
  <c r="Q86" i="84"/>
  <c r="I86" i="84"/>
  <c r="G86" i="84"/>
  <c r="R86" i="84" s="1"/>
  <c r="T86" i="84" s="1"/>
  <c r="S86" i="84" s="1"/>
  <c r="V85" i="84"/>
  <c r="U85" i="84" s="1"/>
  <c r="Z85" i="84" s="1"/>
  <c r="Q85" i="84"/>
  <c r="I85" i="84"/>
  <c r="G85" i="84"/>
  <c r="R85" i="84" s="1"/>
  <c r="T85" i="84" s="1"/>
  <c r="S85" i="84" s="1"/>
  <c r="V84" i="84"/>
  <c r="U84" i="84" s="1"/>
  <c r="Z84" i="84" s="1"/>
  <c r="Q84" i="84"/>
  <c r="I84" i="84"/>
  <c r="G84" i="84"/>
  <c r="R84" i="84" s="1"/>
  <c r="T84" i="84" s="1"/>
  <c r="S84" i="84" s="1"/>
  <c r="V83" i="84"/>
  <c r="U83" i="84" s="1"/>
  <c r="Z83" i="84" s="1"/>
  <c r="Q83" i="84"/>
  <c r="I83" i="84"/>
  <c r="G83" i="84"/>
  <c r="R83" i="84" s="1"/>
  <c r="T83" i="84" s="1"/>
  <c r="S83" i="84" s="1"/>
  <c r="V82" i="84"/>
  <c r="U82" i="84" s="1"/>
  <c r="Q82" i="84"/>
  <c r="I82" i="84"/>
  <c r="G82" i="84"/>
  <c r="R82" i="84" s="1"/>
  <c r="T82" i="84" s="1"/>
  <c r="S82" i="84" s="1"/>
  <c r="V81" i="84"/>
  <c r="U81" i="84" s="1"/>
  <c r="Z81" i="84" s="1"/>
  <c r="Q81" i="84"/>
  <c r="I81" i="84"/>
  <c r="G81" i="84"/>
  <c r="R81" i="84" s="1"/>
  <c r="T81" i="84" s="1"/>
  <c r="S81" i="84" s="1"/>
  <c r="V80" i="84"/>
  <c r="U80" i="84" s="1"/>
  <c r="Z80" i="84" s="1"/>
  <c r="Q80" i="84"/>
  <c r="I80" i="84"/>
  <c r="G80" i="84"/>
  <c r="R80" i="84" s="1"/>
  <c r="T80" i="84" s="1"/>
  <c r="S80" i="84" s="1"/>
  <c r="V79" i="84"/>
  <c r="U79" i="84" s="1"/>
  <c r="Z79" i="84" s="1"/>
  <c r="Q79" i="84"/>
  <c r="I79" i="84"/>
  <c r="G79" i="84"/>
  <c r="R79" i="84" s="1"/>
  <c r="T79" i="84" s="1"/>
  <c r="S79" i="84" s="1"/>
  <c r="V78" i="84"/>
  <c r="U78" i="84" s="1"/>
  <c r="Z78" i="84" s="1"/>
  <c r="Q78" i="84"/>
  <c r="I78" i="84"/>
  <c r="G78" i="84"/>
  <c r="R78" i="84" s="1"/>
  <c r="T78" i="84" s="1"/>
  <c r="S78" i="84" s="1"/>
  <c r="V77" i="84"/>
  <c r="U77" i="84" s="1"/>
  <c r="Z77" i="84" s="1"/>
  <c r="Q77" i="84"/>
  <c r="I77" i="84"/>
  <c r="G77" i="84"/>
  <c r="R77" i="84" s="1"/>
  <c r="T77" i="84" s="1"/>
  <c r="S77" i="84" s="1"/>
  <c r="V76" i="84"/>
  <c r="U76" i="84" s="1"/>
  <c r="Z76" i="84" s="1"/>
  <c r="Q76" i="84"/>
  <c r="I76" i="84"/>
  <c r="G76" i="84"/>
  <c r="R76" i="84" s="1"/>
  <c r="T76" i="84" s="1"/>
  <c r="S76" i="84" s="1"/>
  <c r="V74" i="84"/>
  <c r="U74" i="84" s="1"/>
  <c r="Z74" i="84" s="1"/>
  <c r="Q74" i="84"/>
  <c r="I74" i="84"/>
  <c r="G74" i="84"/>
  <c r="R74" i="84" s="1"/>
  <c r="T74" i="84" s="1"/>
  <c r="S74" i="84" s="1"/>
  <c r="V73" i="84"/>
  <c r="U73" i="84" s="1"/>
  <c r="Z73" i="84" s="1"/>
  <c r="Q73" i="84"/>
  <c r="I73" i="84"/>
  <c r="G73" i="84"/>
  <c r="R73" i="84" s="1"/>
  <c r="T73" i="84" s="1"/>
  <c r="S73" i="84" s="1"/>
  <c r="V72" i="84"/>
  <c r="U72" i="84" s="1"/>
  <c r="Z72" i="84" s="1"/>
  <c r="Q72" i="84"/>
  <c r="I72" i="84"/>
  <c r="G72" i="84"/>
  <c r="R72" i="84" s="1"/>
  <c r="T72" i="84" s="1"/>
  <c r="S72" i="84" s="1"/>
  <c r="V71" i="84"/>
  <c r="U71" i="84" s="1"/>
  <c r="Z71" i="84" s="1"/>
  <c r="Q71" i="84"/>
  <c r="I71" i="84"/>
  <c r="G71" i="84"/>
  <c r="R71" i="84" s="1"/>
  <c r="T71" i="84" s="1"/>
  <c r="S71" i="84" s="1"/>
  <c r="V69" i="84"/>
  <c r="U69" i="84" s="1"/>
  <c r="Q69" i="84"/>
  <c r="I69" i="84"/>
  <c r="G69" i="84"/>
  <c r="R69" i="84" s="1"/>
  <c r="T69" i="84" s="1"/>
  <c r="S69" i="84" s="1"/>
  <c r="V68" i="84"/>
  <c r="U68" i="84" s="1"/>
  <c r="Q68" i="84"/>
  <c r="I68" i="84"/>
  <c r="G68" i="84"/>
  <c r="R68" i="84" s="1"/>
  <c r="T68" i="84" s="1"/>
  <c r="S68" i="84" s="1"/>
  <c r="V67" i="84"/>
  <c r="U67" i="84" s="1"/>
  <c r="Z67" i="84" s="1"/>
  <c r="Q67" i="84"/>
  <c r="I67" i="84"/>
  <c r="G67" i="84"/>
  <c r="R67" i="84" s="1"/>
  <c r="T67" i="84" s="1"/>
  <c r="S67" i="84" s="1"/>
  <c r="V66" i="84"/>
  <c r="U66" i="84" s="1"/>
  <c r="Z66" i="84" s="1"/>
  <c r="Q66" i="84"/>
  <c r="I66" i="84"/>
  <c r="G66" i="84"/>
  <c r="R66" i="84" s="1"/>
  <c r="T66" i="84" s="1"/>
  <c r="S66" i="84" s="1"/>
  <c r="V65" i="84"/>
  <c r="U65" i="84" s="1"/>
  <c r="Z65" i="84" s="1"/>
  <c r="Q65" i="84"/>
  <c r="I65" i="84"/>
  <c r="G65" i="84"/>
  <c r="R65" i="84" s="1"/>
  <c r="T65" i="84" s="1"/>
  <c r="S65" i="84" s="1"/>
  <c r="V64" i="84"/>
  <c r="U64" i="84" s="1"/>
  <c r="Z64" i="84" s="1"/>
  <c r="Q64" i="84"/>
  <c r="I64" i="84"/>
  <c r="G64" i="84"/>
  <c r="R64" i="84" s="1"/>
  <c r="T64" i="84" s="1"/>
  <c r="S64" i="84" s="1"/>
  <c r="V63" i="84"/>
  <c r="U63" i="84" s="1"/>
  <c r="Z63" i="84" s="1"/>
  <c r="Q63" i="84"/>
  <c r="I63" i="84"/>
  <c r="G63" i="84"/>
  <c r="R63" i="84" s="1"/>
  <c r="T63" i="84" s="1"/>
  <c r="S63" i="84" s="1"/>
  <c r="V62" i="84"/>
  <c r="U62" i="84" s="1"/>
  <c r="Z62" i="84" s="1"/>
  <c r="Q62" i="84"/>
  <c r="I62" i="84"/>
  <c r="G62" i="84"/>
  <c r="R62" i="84" s="1"/>
  <c r="T62" i="84" s="1"/>
  <c r="S62" i="84" s="1"/>
  <c r="V61" i="84"/>
  <c r="U61" i="84" s="1"/>
  <c r="Z61" i="84" s="1"/>
  <c r="Q61" i="84"/>
  <c r="I61" i="84"/>
  <c r="G61" i="84"/>
  <c r="R61" i="84" s="1"/>
  <c r="T61" i="84" s="1"/>
  <c r="S61" i="84" s="1"/>
  <c r="V60" i="84"/>
  <c r="U60" i="84" s="1"/>
  <c r="Q60" i="84"/>
  <c r="I60" i="84"/>
  <c r="G60" i="84"/>
  <c r="R60" i="84" s="1"/>
  <c r="T60" i="84" s="1"/>
  <c r="S60" i="84" s="1"/>
  <c r="V59" i="84"/>
  <c r="U59" i="84" s="1"/>
  <c r="Q59" i="84"/>
  <c r="I59" i="84"/>
  <c r="G59" i="84"/>
  <c r="R59" i="84" s="1"/>
  <c r="T59" i="84" s="1"/>
  <c r="S59" i="84" s="1"/>
  <c r="V58" i="84"/>
  <c r="U58" i="84" s="1"/>
  <c r="Q58" i="84"/>
  <c r="I58" i="84"/>
  <c r="G58" i="84"/>
  <c r="R58" i="84" s="1"/>
  <c r="T58" i="84" s="1"/>
  <c r="S58" i="84" s="1"/>
  <c r="V57" i="84"/>
  <c r="U57" i="84" s="1"/>
  <c r="Q57" i="84"/>
  <c r="I57" i="84"/>
  <c r="G57" i="84"/>
  <c r="R57" i="84" s="1"/>
  <c r="T57" i="84" s="1"/>
  <c r="S57" i="84" s="1"/>
  <c r="V56" i="84"/>
  <c r="U56" i="84" s="1"/>
  <c r="Q56" i="84"/>
  <c r="I56" i="84"/>
  <c r="G56" i="84"/>
  <c r="R56" i="84" s="1"/>
  <c r="T56" i="84" s="1"/>
  <c r="S56" i="84" s="1"/>
  <c r="V55" i="84"/>
  <c r="U55" i="84" s="1"/>
  <c r="Q55" i="84"/>
  <c r="I55" i="84"/>
  <c r="G55" i="84"/>
  <c r="R55" i="84" s="1"/>
  <c r="T55" i="84" s="1"/>
  <c r="S55" i="84" s="1"/>
  <c r="V54" i="84"/>
  <c r="U54" i="84" s="1"/>
  <c r="Q54" i="84"/>
  <c r="I54" i="84"/>
  <c r="G54" i="84"/>
  <c r="R54" i="84" s="1"/>
  <c r="T54" i="84" s="1"/>
  <c r="S54" i="84" s="1"/>
  <c r="V53" i="84"/>
  <c r="U53" i="84" s="1"/>
  <c r="Z53" i="84" s="1"/>
  <c r="Q53" i="84"/>
  <c r="I53" i="84"/>
  <c r="G53" i="84"/>
  <c r="R53" i="84" s="1"/>
  <c r="T53" i="84" s="1"/>
  <c r="S53" i="84" s="1"/>
  <c r="V52" i="84"/>
  <c r="U52" i="84" s="1"/>
  <c r="Z52" i="84" s="1"/>
  <c r="Q52" i="84"/>
  <c r="I52" i="84"/>
  <c r="G52" i="84"/>
  <c r="R52" i="84" s="1"/>
  <c r="T52" i="84" s="1"/>
  <c r="S52" i="84" s="1"/>
  <c r="V51" i="84"/>
  <c r="U51" i="84" s="1"/>
  <c r="Z51" i="84" s="1"/>
  <c r="Q51" i="84"/>
  <c r="I51" i="84"/>
  <c r="G51" i="84"/>
  <c r="R51" i="84" s="1"/>
  <c r="T51" i="84" s="1"/>
  <c r="S51" i="84" s="1"/>
  <c r="V50" i="84"/>
  <c r="U50" i="84" s="1"/>
  <c r="Z50" i="84" s="1"/>
  <c r="Q50" i="84"/>
  <c r="I50" i="84"/>
  <c r="G50" i="84"/>
  <c r="R50" i="84" s="1"/>
  <c r="T50" i="84" s="1"/>
  <c r="S50" i="84" s="1"/>
  <c r="V49" i="84"/>
  <c r="U49" i="84" s="1"/>
  <c r="Z49" i="84" s="1"/>
  <c r="Q49" i="84"/>
  <c r="I49" i="84"/>
  <c r="G49" i="84"/>
  <c r="R49" i="84" s="1"/>
  <c r="T49" i="84" s="1"/>
  <c r="S49" i="84" s="1"/>
  <c r="V48" i="84"/>
  <c r="U48" i="84" s="1"/>
  <c r="Z48" i="84" s="1"/>
  <c r="Q48" i="84"/>
  <c r="I48" i="84"/>
  <c r="G48" i="84"/>
  <c r="R48" i="84" s="1"/>
  <c r="T48" i="84" s="1"/>
  <c r="S48" i="84" s="1"/>
  <c r="V47" i="84"/>
  <c r="U47" i="84" s="1"/>
  <c r="Z47" i="84" s="1"/>
  <c r="Q47" i="84"/>
  <c r="I47" i="84"/>
  <c r="G47" i="84"/>
  <c r="R47" i="84" s="1"/>
  <c r="T47" i="84" s="1"/>
  <c r="S47" i="84" s="1"/>
  <c r="V46" i="84"/>
  <c r="U46" i="84" s="1"/>
  <c r="Z46" i="84" s="1"/>
  <c r="Q46" i="84"/>
  <c r="I46" i="84"/>
  <c r="G46" i="84"/>
  <c r="R46" i="84" s="1"/>
  <c r="T46" i="84" s="1"/>
  <c r="S46" i="84" s="1"/>
  <c r="V45" i="84"/>
  <c r="U45" i="84" s="1"/>
  <c r="Z45" i="84" s="1"/>
  <c r="Q45" i="84"/>
  <c r="I45" i="84"/>
  <c r="G45" i="84"/>
  <c r="R45" i="84" s="1"/>
  <c r="T45" i="84" s="1"/>
  <c r="S45" i="84" s="1"/>
  <c r="V44" i="84"/>
  <c r="U44" i="84" s="1"/>
  <c r="Z44" i="84" s="1"/>
  <c r="Q44" i="84"/>
  <c r="I44" i="84"/>
  <c r="G44" i="84"/>
  <c r="R44" i="84" s="1"/>
  <c r="T44" i="84" s="1"/>
  <c r="S44" i="84" s="1"/>
  <c r="V43" i="84"/>
  <c r="U43" i="84" s="1"/>
  <c r="Z43" i="84" s="1"/>
  <c r="Q43" i="84"/>
  <c r="I43" i="84"/>
  <c r="G43" i="84"/>
  <c r="R43" i="84" s="1"/>
  <c r="T43" i="84" s="1"/>
  <c r="S43" i="84" s="1"/>
  <c r="V42" i="84"/>
  <c r="U42" i="84" s="1"/>
  <c r="Z42" i="84" s="1"/>
  <c r="Q42" i="84"/>
  <c r="I42" i="84"/>
  <c r="G42" i="84"/>
  <c r="R42" i="84" s="1"/>
  <c r="T42" i="84" s="1"/>
  <c r="S42" i="84" s="1"/>
  <c r="V41" i="84"/>
  <c r="U41" i="84" s="1"/>
  <c r="Z41" i="84" s="1"/>
  <c r="Q41" i="84"/>
  <c r="I41" i="84"/>
  <c r="G41" i="84"/>
  <c r="R41" i="84" s="1"/>
  <c r="T41" i="84" s="1"/>
  <c r="S41" i="84" s="1"/>
  <c r="V40" i="84"/>
  <c r="U40" i="84" s="1"/>
  <c r="Z40" i="84" s="1"/>
  <c r="Q40" i="84"/>
  <c r="I40" i="84"/>
  <c r="G40" i="84"/>
  <c r="R40" i="84" s="1"/>
  <c r="T40" i="84" s="1"/>
  <c r="S40" i="84" s="1"/>
  <c r="V39" i="84"/>
  <c r="U39" i="84" s="1"/>
  <c r="Z39" i="84" s="1"/>
  <c r="Q39" i="84"/>
  <c r="I39" i="84"/>
  <c r="G39" i="84"/>
  <c r="R39" i="84" s="1"/>
  <c r="T39" i="84" s="1"/>
  <c r="S39" i="84" s="1"/>
  <c r="V38" i="84"/>
  <c r="U38" i="84" s="1"/>
  <c r="Z38" i="84" s="1"/>
  <c r="Q38" i="84"/>
  <c r="I38" i="84"/>
  <c r="G38" i="84"/>
  <c r="R38" i="84" s="1"/>
  <c r="T38" i="84" s="1"/>
  <c r="S38" i="84" s="1"/>
  <c r="V37" i="84"/>
  <c r="U37" i="84" s="1"/>
  <c r="Z37" i="84" s="1"/>
  <c r="Q37" i="84"/>
  <c r="I37" i="84"/>
  <c r="G37" i="84"/>
  <c r="R37" i="84" s="1"/>
  <c r="T37" i="84" s="1"/>
  <c r="S37" i="84" s="1"/>
  <c r="V36" i="84"/>
  <c r="U36" i="84" s="1"/>
  <c r="Z36" i="84" s="1"/>
  <c r="Q36" i="84"/>
  <c r="I36" i="84"/>
  <c r="G36" i="84"/>
  <c r="R36" i="84" s="1"/>
  <c r="T36" i="84" s="1"/>
  <c r="S36" i="84" s="1"/>
  <c r="V35" i="84"/>
  <c r="U35" i="84" s="1"/>
  <c r="Z35" i="84" s="1"/>
  <c r="Q35" i="84"/>
  <c r="I35" i="84"/>
  <c r="G35" i="84"/>
  <c r="R35" i="84" s="1"/>
  <c r="T35" i="84" s="1"/>
  <c r="S35" i="84" s="1"/>
  <c r="V34" i="84"/>
  <c r="U34" i="84" s="1"/>
  <c r="Z34" i="84" s="1"/>
  <c r="Q34" i="84"/>
  <c r="I34" i="84"/>
  <c r="G34" i="84"/>
  <c r="R34" i="84" s="1"/>
  <c r="T34" i="84" s="1"/>
  <c r="S34" i="84" s="1"/>
  <c r="V33" i="84"/>
  <c r="U33" i="84" s="1"/>
  <c r="Z33" i="84" s="1"/>
  <c r="Q33" i="84"/>
  <c r="I33" i="84"/>
  <c r="G33" i="84"/>
  <c r="R33" i="84" s="1"/>
  <c r="T33" i="84" s="1"/>
  <c r="S33" i="84" s="1"/>
  <c r="V32" i="84"/>
  <c r="U32" i="84" s="1"/>
  <c r="Z32" i="84" s="1"/>
  <c r="Q32" i="84"/>
  <c r="I32" i="84"/>
  <c r="G32" i="84"/>
  <c r="R32" i="84" s="1"/>
  <c r="T32" i="84" s="1"/>
  <c r="S32" i="84" s="1"/>
  <c r="V31" i="84"/>
  <c r="U31" i="84" s="1"/>
  <c r="Z31" i="84" s="1"/>
  <c r="Q31" i="84"/>
  <c r="I31" i="84"/>
  <c r="G31" i="84"/>
  <c r="R31" i="84" s="1"/>
  <c r="T31" i="84" s="1"/>
  <c r="S31" i="84" s="1"/>
  <c r="V30" i="84"/>
  <c r="U30" i="84" s="1"/>
  <c r="Z30" i="84" s="1"/>
  <c r="Q30" i="84"/>
  <c r="I30" i="84"/>
  <c r="G30" i="84"/>
  <c r="R30" i="84" s="1"/>
  <c r="T30" i="84" s="1"/>
  <c r="S30" i="84" s="1"/>
  <c r="V29" i="84"/>
  <c r="U29" i="84" s="1"/>
  <c r="Z29" i="84" s="1"/>
  <c r="Q29" i="84"/>
  <c r="I29" i="84"/>
  <c r="G29" i="84"/>
  <c r="R29" i="84" s="1"/>
  <c r="T29" i="84" s="1"/>
  <c r="S29" i="84" s="1"/>
  <c r="V28" i="84"/>
  <c r="U28" i="84" s="1"/>
  <c r="Z28" i="84" s="1"/>
  <c r="Q28" i="84"/>
  <c r="I28" i="84"/>
  <c r="G28" i="84"/>
  <c r="R28" i="84" s="1"/>
  <c r="T28" i="84" s="1"/>
  <c r="S28" i="84" s="1"/>
  <c r="V27" i="84"/>
  <c r="U27" i="84" s="1"/>
  <c r="Z27" i="84" s="1"/>
  <c r="Q27" i="84"/>
  <c r="I27" i="84"/>
  <c r="G27" i="84"/>
  <c r="R27" i="84" s="1"/>
  <c r="T27" i="84" s="1"/>
  <c r="S27" i="84" s="1"/>
  <c r="V26" i="84"/>
  <c r="U26" i="84" s="1"/>
  <c r="Z26" i="84" s="1"/>
  <c r="Q26" i="84"/>
  <c r="I26" i="84"/>
  <c r="G26" i="84"/>
  <c r="R26" i="84" s="1"/>
  <c r="T26" i="84" s="1"/>
  <c r="S26" i="84" s="1"/>
  <c r="V25" i="84"/>
  <c r="U25" i="84" s="1"/>
  <c r="Z25" i="84" s="1"/>
  <c r="Q25" i="84"/>
  <c r="I25" i="84"/>
  <c r="G25" i="84"/>
  <c r="R25" i="84" s="1"/>
  <c r="T25" i="84" s="1"/>
  <c r="S25" i="84" s="1"/>
  <c r="V24" i="84"/>
  <c r="U24" i="84" s="1"/>
  <c r="Z24" i="84" s="1"/>
  <c r="Q24" i="84"/>
  <c r="I24" i="84"/>
  <c r="G24" i="84"/>
  <c r="R24" i="84" s="1"/>
  <c r="T24" i="84" s="1"/>
  <c r="S24" i="84" s="1"/>
  <c r="V23" i="84"/>
  <c r="U23" i="84" s="1"/>
  <c r="Z23" i="84" s="1"/>
  <c r="Q23" i="84"/>
  <c r="I23" i="84"/>
  <c r="G23" i="84"/>
  <c r="R23" i="84" s="1"/>
  <c r="T23" i="84" s="1"/>
  <c r="S23" i="84" s="1"/>
  <c r="V22" i="84"/>
  <c r="U22" i="84" s="1"/>
  <c r="Z22" i="84" s="1"/>
  <c r="Q22" i="84"/>
  <c r="I22" i="84"/>
  <c r="G22" i="84"/>
  <c r="R22" i="84" s="1"/>
  <c r="T22" i="84" s="1"/>
  <c r="S22" i="84" s="1"/>
  <c r="V20" i="84"/>
  <c r="U20" i="84" s="1"/>
  <c r="Q20" i="84"/>
  <c r="I20" i="84"/>
  <c r="G20" i="84"/>
  <c r="R20" i="84" s="1"/>
  <c r="T20" i="84" s="1"/>
  <c r="S20" i="84" s="1"/>
  <c r="V19" i="84"/>
  <c r="U19" i="84" s="1"/>
  <c r="Q19" i="84"/>
  <c r="I19" i="84"/>
  <c r="G19" i="84"/>
  <c r="R19" i="84" s="1"/>
  <c r="T19" i="84" s="1"/>
  <c r="S19" i="84" s="1"/>
  <c r="V17" i="84"/>
  <c r="U17" i="84" s="1"/>
  <c r="Z17" i="84" s="1"/>
  <c r="Q17" i="84"/>
  <c r="I17" i="84"/>
  <c r="G17" i="84"/>
  <c r="R17" i="84" s="1"/>
  <c r="T17" i="84" s="1"/>
  <c r="S17" i="84" s="1"/>
  <c r="V16" i="84"/>
  <c r="U16" i="84" s="1"/>
  <c r="Z16" i="84" s="1"/>
  <c r="Q16" i="84"/>
  <c r="I16" i="84"/>
  <c r="G16" i="84"/>
  <c r="R16" i="84" s="1"/>
  <c r="T16" i="84" s="1"/>
  <c r="S16" i="84" s="1"/>
  <c r="V15" i="84"/>
  <c r="U15" i="84" s="1"/>
  <c r="Q15" i="84"/>
  <c r="I15" i="84"/>
  <c r="G15" i="84"/>
  <c r="R15" i="84" s="1"/>
  <c r="T15" i="84" s="1"/>
  <c r="S15" i="84" s="1"/>
  <c r="V14" i="84"/>
  <c r="U14" i="84" s="1"/>
  <c r="Q14" i="84"/>
  <c r="I14" i="84"/>
  <c r="G14" i="84"/>
  <c r="R14" i="84" s="1"/>
  <c r="T14" i="84" s="1"/>
  <c r="S14" i="84" s="1"/>
  <c r="G39" i="83"/>
  <c r="R39" i="83" s="1"/>
  <c r="I39" i="83"/>
  <c r="G40" i="83"/>
  <c r="R40" i="83" s="1"/>
  <c r="I40" i="83"/>
  <c r="G41" i="83"/>
  <c r="R41" i="83" s="1"/>
  <c r="T41" i="83" s="1"/>
  <c r="S41" i="83" s="1"/>
  <c r="I41" i="83"/>
  <c r="G42" i="83"/>
  <c r="R42" i="83" s="1"/>
  <c r="I42" i="83"/>
  <c r="G43" i="83"/>
  <c r="R43" i="83" s="1"/>
  <c r="I43" i="83"/>
  <c r="G44" i="83"/>
  <c r="R44" i="83" s="1"/>
  <c r="T44" i="83" s="1"/>
  <c r="S44" i="83" s="1"/>
  <c r="I44" i="83"/>
  <c r="G45" i="83"/>
  <c r="R45" i="83" s="1"/>
  <c r="I45" i="83"/>
  <c r="G46" i="83"/>
  <c r="R46" i="83" s="1"/>
  <c r="T46" i="83" s="1"/>
  <c r="S46" i="83" s="1"/>
  <c r="I46" i="83"/>
  <c r="G47" i="83"/>
  <c r="R47" i="83" s="1"/>
  <c r="I47" i="83"/>
  <c r="G48" i="83"/>
  <c r="R48" i="83" s="1"/>
  <c r="I48" i="83"/>
  <c r="G49" i="83"/>
  <c r="R49" i="83" s="1"/>
  <c r="I49" i="83"/>
  <c r="G50" i="83"/>
  <c r="R50" i="83" s="1"/>
  <c r="I50" i="83"/>
  <c r="G51" i="83"/>
  <c r="R51" i="83" s="1"/>
  <c r="T51" i="83" s="1"/>
  <c r="S51" i="83" s="1"/>
  <c r="I51" i="83"/>
  <c r="G14" i="83"/>
  <c r="R14" i="83" s="1"/>
  <c r="I14" i="83"/>
  <c r="G15" i="83"/>
  <c r="R15" i="83" s="1"/>
  <c r="V15" i="83" s="1"/>
  <c r="U15" i="83" s="1"/>
  <c r="I15" i="83"/>
  <c r="G16" i="83"/>
  <c r="R16" i="83" s="1"/>
  <c r="T16" i="83" s="1"/>
  <c r="S16" i="83" s="1"/>
  <c r="I16" i="83"/>
  <c r="G17" i="83"/>
  <c r="R17" i="83" s="1"/>
  <c r="I17" i="83"/>
  <c r="G18" i="83"/>
  <c r="R18" i="83" s="1"/>
  <c r="I18" i="83"/>
  <c r="G19" i="83"/>
  <c r="R19" i="83" s="1"/>
  <c r="T19" i="83" s="1"/>
  <c r="S19" i="83" s="1"/>
  <c r="I19" i="83"/>
  <c r="G20" i="83"/>
  <c r="R20" i="83" s="1"/>
  <c r="I20" i="83"/>
  <c r="G21" i="83"/>
  <c r="R21" i="83" s="1"/>
  <c r="I21" i="83"/>
  <c r="G22" i="83"/>
  <c r="R22" i="83" s="1"/>
  <c r="I22" i="83"/>
  <c r="G23" i="83"/>
  <c r="R23" i="83" s="1"/>
  <c r="I23" i="83"/>
  <c r="G24" i="83"/>
  <c r="R24" i="83" s="1"/>
  <c r="T24" i="83" s="1"/>
  <c r="S24" i="83" s="1"/>
  <c r="I24" i="83"/>
  <c r="G25" i="83"/>
  <c r="R25" i="83" s="1"/>
  <c r="T25" i="83" s="1"/>
  <c r="S25" i="83" s="1"/>
  <c r="I25" i="83"/>
  <c r="G26" i="83"/>
  <c r="R26" i="83" s="1"/>
  <c r="W26" i="83" s="1"/>
  <c r="V26" i="83" s="1"/>
  <c r="U26" i="83" s="1"/>
  <c r="I26" i="83"/>
  <c r="G27" i="83"/>
  <c r="R27" i="83" s="1"/>
  <c r="I27" i="83"/>
  <c r="G28" i="83"/>
  <c r="R28" i="83" s="1"/>
  <c r="I28" i="83"/>
  <c r="G29" i="83"/>
  <c r="R29" i="83" s="1"/>
  <c r="T29" i="83" s="1"/>
  <c r="S29" i="83" s="1"/>
  <c r="I29" i="83"/>
  <c r="G30" i="83"/>
  <c r="R30" i="83" s="1"/>
  <c r="I30" i="83"/>
  <c r="G31" i="83"/>
  <c r="R31" i="83" s="1"/>
  <c r="W31" i="83" s="1"/>
  <c r="V31" i="83" s="1"/>
  <c r="U31" i="83" s="1"/>
  <c r="I31" i="83"/>
  <c r="G32" i="83"/>
  <c r="R32" i="83" s="1"/>
  <c r="T32" i="83" s="1"/>
  <c r="S32" i="83" s="1"/>
  <c r="I32" i="83"/>
  <c r="G33" i="83"/>
  <c r="R33" i="83" s="1"/>
  <c r="I33" i="83"/>
  <c r="G34" i="83"/>
  <c r="R34" i="83" s="1"/>
  <c r="T34" i="83" s="1"/>
  <c r="S34" i="83" s="1"/>
  <c r="I34" i="83"/>
  <c r="G35" i="83"/>
  <c r="R35" i="83" s="1"/>
  <c r="I35" i="83"/>
  <c r="G36" i="83"/>
  <c r="R36" i="83" s="1"/>
  <c r="T36" i="83" s="1"/>
  <c r="S36" i="83" s="1"/>
  <c r="I36" i="83"/>
  <c r="G37" i="83"/>
  <c r="R37" i="83" s="1"/>
  <c r="I37" i="83"/>
  <c r="G38" i="83"/>
  <c r="R38" i="83" s="1"/>
  <c r="I38" i="83"/>
  <c r="G353" i="82"/>
  <c r="R353" i="82" s="1"/>
  <c r="X353" i="82" s="1"/>
  <c r="V353" i="82" s="1"/>
  <c r="U353" i="82" s="1"/>
  <c r="Z353" i="82" s="1"/>
  <c r="I353" i="82"/>
  <c r="Q353" i="82"/>
  <c r="G354" i="82"/>
  <c r="R354" i="82" s="1"/>
  <c r="T354" i="82" s="1"/>
  <c r="S354" i="82" s="1"/>
  <c r="I354" i="82"/>
  <c r="Q354" i="82"/>
  <c r="G355" i="82"/>
  <c r="R355" i="82" s="1"/>
  <c r="I355" i="82"/>
  <c r="Q355" i="82"/>
  <c r="G356" i="82"/>
  <c r="R356" i="82" s="1"/>
  <c r="I356" i="82"/>
  <c r="Q356" i="82"/>
  <c r="G357" i="82"/>
  <c r="R357" i="82" s="1"/>
  <c r="T357" i="82" s="1"/>
  <c r="S357" i="82" s="1"/>
  <c r="I357" i="82"/>
  <c r="Q357" i="82"/>
  <c r="G358" i="82"/>
  <c r="R358" i="82" s="1"/>
  <c r="I358" i="82"/>
  <c r="Q358" i="82"/>
  <c r="G359" i="82"/>
  <c r="R359" i="82" s="1"/>
  <c r="I359" i="82"/>
  <c r="Q359" i="82"/>
  <c r="G360" i="82"/>
  <c r="R360" i="82" s="1"/>
  <c r="I360" i="82"/>
  <c r="Q360" i="82"/>
  <c r="G361" i="82"/>
  <c r="R361" i="82" s="1"/>
  <c r="I361" i="82"/>
  <c r="Q361" i="82"/>
  <c r="G362" i="82"/>
  <c r="R362" i="82" s="1"/>
  <c r="I362" i="82"/>
  <c r="Q362" i="82"/>
  <c r="G363" i="82"/>
  <c r="R363" i="82" s="1"/>
  <c r="I363" i="82"/>
  <c r="Q363" i="82"/>
  <c r="G364" i="82"/>
  <c r="R364" i="82" s="1"/>
  <c r="I364" i="82"/>
  <c r="Q364" i="82"/>
  <c r="G365" i="82"/>
  <c r="R365" i="82" s="1"/>
  <c r="I365" i="82"/>
  <c r="Q365" i="82"/>
  <c r="G366" i="82"/>
  <c r="R366" i="82" s="1"/>
  <c r="I366" i="82"/>
  <c r="Q366" i="82"/>
  <c r="G352" i="82"/>
  <c r="R352" i="82" s="1"/>
  <c r="X352" i="82" s="1"/>
  <c r="I352" i="82"/>
  <c r="Q352" i="82"/>
  <c r="V350" i="82"/>
  <c r="U350" i="82" s="1"/>
  <c r="Z350" i="82" s="1"/>
  <c r="Q350" i="82"/>
  <c r="I350" i="82"/>
  <c r="G350" i="82"/>
  <c r="R350" i="82" s="1"/>
  <c r="T350" i="82" s="1"/>
  <c r="S350" i="82" s="1"/>
  <c r="V349" i="82"/>
  <c r="U349" i="82" s="1"/>
  <c r="Z349" i="82" s="1"/>
  <c r="Q349" i="82"/>
  <c r="I349" i="82"/>
  <c r="G349" i="82"/>
  <c r="R349" i="82" s="1"/>
  <c r="T349" i="82" s="1"/>
  <c r="S349" i="82" s="1"/>
  <c r="V348" i="82"/>
  <c r="U348" i="82" s="1"/>
  <c r="Z348" i="82" s="1"/>
  <c r="Q348" i="82"/>
  <c r="I348" i="82"/>
  <c r="G348" i="82"/>
  <c r="R348" i="82" s="1"/>
  <c r="T348" i="82" s="1"/>
  <c r="S348" i="82" s="1"/>
  <c r="V347" i="82"/>
  <c r="U347" i="82" s="1"/>
  <c r="Z347" i="82" s="1"/>
  <c r="Q347" i="82"/>
  <c r="I347" i="82"/>
  <c r="G347" i="82"/>
  <c r="R347" i="82" s="1"/>
  <c r="T347" i="82" s="1"/>
  <c r="S347" i="82" s="1"/>
  <c r="V346" i="82"/>
  <c r="U346" i="82" s="1"/>
  <c r="Z346" i="82" s="1"/>
  <c r="Q346" i="82"/>
  <c r="I346" i="82"/>
  <c r="G346" i="82"/>
  <c r="R346" i="82" s="1"/>
  <c r="T346" i="82" s="1"/>
  <c r="S346" i="82" s="1"/>
  <c r="V345" i="82"/>
  <c r="U345" i="82" s="1"/>
  <c r="Z345" i="82" s="1"/>
  <c r="Q345" i="82"/>
  <c r="I345" i="82"/>
  <c r="G345" i="82"/>
  <c r="R345" i="82" s="1"/>
  <c r="T345" i="82" s="1"/>
  <c r="S345" i="82" s="1"/>
  <c r="V344" i="82"/>
  <c r="U344" i="82" s="1"/>
  <c r="Z344" i="82" s="1"/>
  <c r="Q344" i="82"/>
  <c r="I344" i="82"/>
  <c r="G344" i="82"/>
  <c r="R344" i="82" s="1"/>
  <c r="T344" i="82" s="1"/>
  <c r="S344" i="82" s="1"/>
  <c r="V343" i="82"/>
  <c r="U343" i="82" s="1"/>
  <c r="Z343" i="82" s="1"/>
  <c r="Q343" i="82"/>
  <c r="I343" i="82"/>
  <c r="G343" i="82"/>
  <c r="R343" i="82" s="1"/>
  <c r="T343" i="82" s="1"/>
  <c r="S343" i="82" s="1"/>
  <c r="V342" i="82"/>
  <c r="U342" i="82" s="1"/>
  <c r="Z342" i="82" s="1"/>
  <c r="Q342" i="82"/>
  <c r="I342" i="82"/>
  <c r="G342" i="82"/>
  <c r="R342" i="82" s="1"/>
  <c r="T342" i="82" s="1"/>
  <c r="S342" i="82" s="1"/>
  <c r="V341" i="82"/>
  <c r="U341" i="82" s="1"/>
  <c r="Z341" i="82" s="1"/>
  <c r="Q341" i="82"/>
  <c r="I341" i="82"/>
  <c r="G341" i="82"/>
  <c r="R341" i="82" s="1"/>
  <c r="T341" i="82" s="1"/>
  <c r="S341" i="82" s="1"/>
  <c r="V340" i="82"/>
  <c r="U340" i="82" s="1"/>
  <c r="Z340" i="82" s="1"/>
  <c r="Q340" i="82"/>
  <c r="I340" i="82"/>
  <c r="G340" i="82"/>
  <c r="R340" i="82" s="1"/>
  <c r="T340" i="82" s="1"/>
  <c r="S340" i="82" s="1"/>
  <c r="V339" i="82"/>
  <c r="U339" i="82" s="1"/>
  <c r="Z339" i="82" s="1"/>
  <c r="Q339" i="82"/>
  <c r="I339" i="82"/>
  <c r="G339" i="82"/>
  <c r="R339" i="82" s="1"/>
  <c r="T339" i="82" s="1"/>
  <c r="S339" i="82" s="1"/>
  <c r="V338" i="82"/>
  <c r="U338" i="82" s="1"/>
  <c r="Z338" i="82" s="1"/>
  <c r="Q338" i="82"/>
  <c r="I338" i="82"/>
  <c r="G338" i="82"/>
  <c r="R338" i="82" s="1"/>
  <c r="T338" i="82" s="1"/>
  <c r="S338" i="82" s="1"/>
  <c r="V337" i="82"/>
  <c r="U337" i="82" s="1"/>
  <c r="Z337" i="82" s="1"/>
  <c r="Q337" i="82"/>
  <c r="I337" i="82"/>
  <c r="G337" i="82"/>
  <c r="R337" i="82" s="1"/>
  <c r="T337" i="82" s="1"/>
  <c r="S337" i="82" s="1"/>
  <c r="V336" i="82"/>
  <c r="U336" i="82" s="1"/>
  <c r="Z336" i="82" s="1"/>
  <c r="Q336" i="82"/>
  <c r="I336" i="82"/>
  <c r="G336" i="82"/>
  <c r="R336" i="82" s="1"/>
  <c r="T336" i="82" s="1"/>
  <c r="S336" i="82" s="1"/>
  <c r="V335" i="82"/>
  <c r="U335" i="82" s="1"/>
  <c r="Z335" i="82" s="1"/>
  <c r="Q335" i="82"/>
  <c r="I335" i="82"/>
  <c r="G335" i="82"/>
  <c r="R335" i="82" s="1"/>
  <c r="T335" i="82" s="1"/>
  <c r="S335" i="82" s="1"/>
  <c r="V334" i="82"/>
  <c r="U334" i="82" s="1"/>
  <c r="Z334" i="82" s="1"/>
  <c r="Q334" i="82"/>
  <c r="I334" i="82"/>
  <c r="G334" i="82"/>
  <c r="R334" i="82" s="1"/>
  <c r="T334" i="82" s="1"/>
  <c r="S334" i="82" s="1"/>
  <c r="V333" i="82"/>
  <c r="U333" i="82" s="1"/>
  <c r="Z333" i="82" s="1"/>
  <c r="Q333" i="82"/>
  <c r="I333" i="82"/>
  <c r="G333" i="82"/>
  <c r="R333" i="82" s="1"/>
  <c r="T333" i="82" s="1"/>
  <c r="S333" i="82" s="1"/>
  <c r="V332" i="82"/>
  <c r="U332" i="82" s="1"/>
  <c r="Z332" i="82" s="1"/>
  <c r="Q332" i="82"/>
  <c r="I332" i="82"/>
  <c r="G332" i="82"/>
  <c r="R332" i="82" s="1"/>
  <c r="T332" i="82" s="1"/>
  <c r="S332" i="82" s="1"/>
  <c r="V331" i="82"/>
  <c r="U331" i="82" s="1"/>
  <c r="Z331" i="82" s="1"/>
  <c r="Q331" i="82"/>
  <c r="I331" i="82"/>
  <c r="G331" i="82"/>
  <c r="R331" i="82" s="1"/>
  <c r="T331" i="82" s="1"/>
  <c r="S331" i="82" s="1"/>
  <c r="V330" i="82"/>
  <c r="U330" i="82" s="1"/>
  <c r="Z330" i="82" s="1"/>
  <c r="Q330" i="82"/>
  <c r="I330" i="82"/>
  <c r="G330" i="82"/>
  <c r="R330" i="82" s="1"/>
  <c r="T330" i="82" s="1"/>
  <c r="S330" i="82" s="1"/>
  <c r="V329" i="82"/>
  <c r="U329" i="82" s="1"/>
  <c r="Z329" i="82" s="1"/>
  <c r="Q329" i="82"/>
  <c r="I329" i="82"/>
  <c r="G329" i="82"/>
  <c r="R329" i="82" s="1"/>
  <c r="T329" i="82" s="1"/>
  <c r="S329" i="82" s="1"/>
  <c r="V328" i="82"/>
  <c r="U328" i="82" s="1"/>
  <c r="Z328" i="82" s="1"/>
  <c r="Q328" i="82"/>
  <c r="I328" i="82"/>
  <c r="G328" i="82"/>
  <c r="R328" i="82" s="1"/>
  <c r="T328" i="82" s="1"/>
  <c r="S328" i="82" s="1"/>
  <c r="V327" i="82"/>
  <c r="U327" i="82" s="1"/>
  <c r="Z327" i="82" s="1"/>
  <c r="Q327" i="82"/>
  <c r="I327" i="82"/>
  <c r="G327" i="82"/>
  <c r="R327" i="82" s="1"/>
  <c r="T327" i="82" s="1"/>
  <c r="S327" i="82" s="1"/>
  <c r="V326" i="82"/>
  <c r="U326" i="82" s="1"/>
  <c r="Z326" i="82" s="1"/>
  <c r="Q326" i="82"/>
  <c r="I326" i="82"/>
  <c r="G326" i="82"/>
  <c r="R326" i="82" s="1"/>
  <c r="T326" i="82" s="1"/>
  <c r="S326" i="82" s="1"/>
  <c r="V325" i="82"/>
  <c r="U325" i="82" s="1"/>
  <c r="Z325" i="82" s="1"/>
  <c r="Q325" i="82"/>
  <c r="I325" i="82"/>
  <c r="G325" i="82"/>
  <c r="R325" i="82" s="1"/>
  <c r="T325" i="82" s="1"/>
  <c r="S325" i="82" s="1"/>
  <c r="V324" i="82"/>
  <c r="U324" i="82" s="1"/>
  <c r="Z324" i="82" s="1"/>
  <c r="Q324" i="82"/>
  <c r="I324" i="82"/>
  <c r="G324" i="82"/>
  <c r="R324" i="82" s="1"/>
  <c r="T324" i="82" s="1"/>
  <c r="S324" i="82" s="1"/>
  <c r="V323" i="82"/>
  <c r="U323" i="82" s="1"/>
  <c r="Z323" i="82" s="1"/>
  <c r="Q323" i="82"/>
  <c r="I323" i="82"/>
  <c r="G323" i="82"/>
  <c r="R323" i="82" s="1"/>
  <c r="T323" i="82" s="1"/>
  <c r="S323" i="82" s="1"/>
  <c r="V322" i="82"/>
  <c r="U322" i="82" s="1"/>
  <c r="Z322" i="82" s="1"/>
  <c r="Q322" i="82"/>
  <c r="I322" i="82"/>
  <c r="G322" i="82"/>
  <c r="R322" i="82" s="1"/>
  <c r="T322" i="82" s="1"/>
  <c r="S322" i="82" s="1"/>
  <c r="V321" i="82"/>
  <c r="U321" i="82" s="1"/>
  <c r="Z321" i="82" s="1"/>
  <c r="Q321" i="82"/>
  <c r="I321" i="82"/>
  <c r="G321" i="82"/>
  <c r="R321" i="82" s="1"/>
  <c r="T321" i="82" s="1"/>
  <c r="S321" i="82" s="1"/>
  <c r="V320" i="82"/>
  <c r="U320" i="82" s="1"/>
  <c r="Z320" i="82" s="1"/>
  <c r="Q320" i="82"/>
  <c r="I320" i="82"/>
  <c r="G320" i="82"/>
  <c r="R320" i="82" s="1"/>
  <c r="T320" i="82" s="1"/>
  <c r="S320" i="82" s="1"/>
  <c r="V319" i="82"/>
  <c r="U319" i="82" s="1"/>
  <c r="Z319" i="82" s="1"/>
  <c r="Q319" i="82"/>
  <c r="I319" i="82"/>
  <c r="G319" i="82"/>
  <c r="R319" i="82" s="1"/>
  <c r="T319" i="82" s="1"/>
  <c r="S319" i="82" s="1"/>
  <c r="V318" i="82"/>
  <c r="U318" i="82" s="1"/>
  <c r="Z318" i="82" s="1"/>
  <c r="Q318" i="82"/>
  <c r="I318" i="82"/>
  <c r="G318" i="82"/>
  <c r="R318" i="82" s="1"/>
  <c r="T318" i="82" s="1"/>
  <c r="S318" i="82" s="1"/>
  <c r="V317" i="82"/>
  <c r="U317" i="82" s="1"/>
  <c r="Z317" i="82" s="1"/>
  <c r="Q317" i="82"/>
  <c r="I317" i="82"/>
  <c r="G317" i="82"/>
  <c r="R317" i="82" s="1"/>
  <c r="T317" i="82" s="1"/>
  <c r="S317" i="82" s="1"/>
  <c r="V316" i="82"/>
  <c r="U316" i="82" s="1"/>
  <c r="Z316" i="82" s="1"/>
  <c r="Q316" i="82"/>
  <c r="I316" i="82"/>
  <c r="G316" i="82"/>
  <c r="R316" i="82" s="1"/>
  <c r="T316" i="82" s="1"/>
  <c r="S316" i="82" s="1"/>
  <c r="V315" i="82"/>
  <c r="U315" i="82" s="1"/>
  <c r="Z315" i="82" s="1"/>
  <c r="Q315" i="82"/>
  <c r="I315" i="82"/>
  <c r="G315" i="82"/>
  <c r="R315" i="82" s="1"/>
  <c r="T315" i="82" s="1"/>
  <c r="S315" i="82" s="1"/>
  <c r="V314" i="82"/>
  <c r="U314" i="82" s="1"/>
  <c r="Z314" i="82" s="1"/>
  <c r="Q314" i="82"/>
  <c r="I314" i="82"/>
  <c r="G314" i="82"/>
  <c r="R314" i="82" s="1"/>
  <c r="T314" i="82" s="1"/>
  <c r="S314" i="82" s="1"/>
  <c r="V313" i="82"/>
  <c r="U313" i="82" s="1"/>
  <c r="Z313" i="82" s="1"/>
  <c r="Q313" i="82"/>
  <c r="I313" i="82"/>
  <c r="G313" i="82"/>
  <c r="R313" i="82" s="1"/>
  <c r="T313" i="82" s="1"/>
  <c r="S313" i="82" s="1"/>
  <c r="V312" i="82"/>
  <c r="U312" i="82" s="1"/>
  <c r="Z312" i="82" s="1"/>
  <c r="Q312" i="82"/>
  <c r="I312" i="82"/>
  <c r="G312" i="82"/>
  <c r="R312" i="82" s="1"/>
  <c r="T312" i="82" s="1"/>
  <c r="S312" i="82" s="1"/>
  <c r="V311" i="82"/>
  <c r="U311" i="82" s="1"/>
  <c r="Q311" i="82"/>
  <c r="I311" i="82"/>
  <c r="G311" i="82"/>
  <c r="R311" i="82" s="1"/>
  <c r="T311" i="82" s="1"/>
  <c r="S311" i="82" s="1"/>
  <c r="V310" i="82"/>
  <c r="U310" i="82" s="1"/>
  <c r="Q310" i="82"/>
  <c r="I310" i="82"/>
  <c r="G310" i="82"/>
  <c r="R310" i="82" s="1"/>
  <c r="T310" i="82" s="1"/>
  <c r="S310" i="82" s="1"/>
  <c r="V309" i="82"/>
  <c r="U309" i="82" s="1"/>
  <c r="Q309" i="82"/>
  <c r="I309" i="82"/>
  <c r="G309" i="82"/>
  <c r="R309" i="82" s="1"/>
  <c r="T309" i="82" s="1"/>
  <c r="S309" i="82" s="1"/>
  <c r="V308" i="82"/>
  <c r="U308" i="82" s="1"/>
  <c r="Q308" i="82"/>
  <c r="I308" i="82"/>
  <c r="G308" i="82"/>
  <c r="R308" i="82" s="1"/>
  <c r="T308" i="82" s="1"/>
  <c r="S308" i="82" s="1"/>
  <c r="V307" i="82"/>
  <c r="U307" i="82" s="1"/>
  <c r="Q307" i="82"/>
  <c r="I307" i="82"/>
  <c r="G307" i="82"/>
  <c r="R307" i="82" s="1"/>
  <c r="T307" i="82" s="1"/>
  <c r="S307" i="82" s="1"/>
  <c r="V306" i="82"/>
  <c r="U306" i="82" s="1"/>
  <c r="Q306" i="82"/>
  <c r="I306" i="82"/>
  <c r="G306" i="82"/>
  <c r="R306" i="82" s="1"/>
  <c r="T306" i="82" s="1"/>
  <c r="S306" i="82" s="1"/>
  <c r="V305" i="82"/>
  <c r="U305" i="82" s="1"/>
  <c r="Z305" i="82" s="1"/>
  <c r="Q305" i="82"/>
  <c r="I305" i="82"/>
  <c r="G305" i="82"/>
  <c r="R305" i="82" s="1"/>
  <c r="T305" i="82" s="1"/>
  <c r="S305" i="82" s="1"/>
  <c r="V304" i="82"/>
  <c r="U304" i="82" s="1"/>
  <c r="Z304" i="82" s="1"/>
  <c r="Q304" i="82"/>
  <c r="I304" i="82"/>
  <c r="G304" i="82"/>
  <c r="R304" i="82" s="1"/>
  <c r="T304" i="82" s="1"/>
  <c r="S304" i="82" s="1"/>
  <c r="V303" i="82"/>
  <c r="U303" i="82" s="1"/>
  <c r="Z303" i="82" s="1"/>
  <c r="Q303" i="82"/>
  <c r="I303" i="82"/>
  <c r="G303" i="82"/>
  <c r="R303" i="82" s="1"/>
  <c r="T303" i="82" s="1"/>
  <c r="S303" i="82" s="1"/>
  <c r="V302" i="82"/>
  <c r="U302" i="82" s="1"/>
  <c r="Z302" i="82" s="1"/>
  <c r="Q302" i="82"/>
  <c r="I302" i="82"/>
  <c r="G302" i="82"/>
  <c r="R302" i="82" s="1"/>
  <c r="T302" i="82" s="1"/>
  <c r="S302" i="82" s="1"/>
  <c r="V301" i="82"/>
  <c r="U301" i="82" s="1"/>
  <c r="Z301" i="82" s="1"/>
  <c r="Q301" i="82"/>
  <c r="I301" i="82"/>
  <c r="G301" i="82"/>
  <c r="R301" i="82" s="1"/>
  <c r="T301" i="82" s="1"/>
  <c r="S301" i="82" s="1"/>
  <c r="V300" i="82"/>
  <c r="U300" i="82" s="1"/>
  <c r="Z300" i="82" s="1"/>
  <c r="Q300" i="82"/>
  <c r="I300" i="82"/>
  <c r="G300" i="82"/>
  <c r="R300" i="82" s="1"/>
  <c r="T300" i="82" s="1"/>
  <c r="S300" i="82" s="1"/>
  <c r="V299" i="82"/>
  <c r="U299" i="82" s="1"/>
  <c r="Z299" i="82" s="1"/>
  <c r="Q299" i="82"/>
  <c r="I299" i="82"/>
  <c r="G299" i="82"/>
  <c r="R299" i="82" s="1"/>
  <c r="T299" i="82" s="1"/>
  <c r="S299" i="82" s="1"/>
  <c r="V298" i="82"/>
  <c r="U298" i="82" s="1"/>
  <c r="Z298" i="82" s="1"/>
  <c r="Q298" i="82"/>
  <c r="I298" i="82"/>
  <c r="G298" i="82"/>
  <c r="R298" i="82" s="1"/>
  <c r="T298" i="82" s="1"/>
  <c r="S298" i="82" s="1"/>
  <c r="V297" i="82"/>
  <c r="U297" i="82" s="1"/>
  <c r="Z297" i="82" s="1"/>
  <c r="Q297" i="82"/>
  <c r="I297" i="82"/>
  <c r="G297" i="82"/>
  <c r="R297" i="82" s="1"/>
  <c r="T297" i="82" s="1"/>
  <c r="S297" i="82" s="1"/>
  <c r="V296" i="82"/>
  <c r="U296" i="82" s="1"/>
  <c r="Z296" i="82" s="1"/>
  <c r="Q296" i="82"/>
  <c r="I296" i="82"/>
  <c r="G296" i="82"/>
  <c r="R296" i="82" s="1"/>
  <c r="T296" i="82" s="1"/>
  <c r="S296" i="82" s="1"/>
  <c r="V295" i="82"/>
  <c r="U295" i="82" s="1"/>
  <c r="Z295" i="82" s="1"/>
  <c r="Q295" i="82"/>
  <c r="I295" i="82"/>
  <c r="G295" i="82"/>
  <c r="R295" i="82" s="1"/>
  <c r="T295" i="82" s="1"/>
  <c r="S295" i="82" s="1"/>
  <c r="V294" i="82"/>
  <c r="U294" i="82" s="1"/>
  <c r="Z294" i="82" s="1"/>
  <c r="Q294" i="82"/>
  <c r="I294" i="82"/>
  <c r="G294" i="82"/>
  <c r="R294" i="82" s="1"/>
  <c r="T294" i="82" s="1"/>
  <c r="S294" i="82" s="1"/>
  <c r="V293" i="82"/>
  <c r="U293" i="82" s="1"/>
  <c r="Z293" i="82" s="1"/>
  <c r="Q293" i="82"/>
  <c r="I293" i="82"/>
  <c r="G293" i="82"/>
  <c r="R293" i="82" s="1"/>
  <c r="T293" i="82" s="1"/>
  <c r="S293" i="82" s="1"/>
  <c r="V292" i="82"/>
  <c r="U292" i="82" s="1"/>
  <c r="Z292" i="82" s="1"/>
  <c r="Q292" i="82"/>
  <c r="I292" i="82"/>
  <c r="G292" i="82"/>
  <c r="R292" i="82" s="1"/>
  <c r="T292" i="82" s="1"/>
  <c r="S292" i="82" s="1"/>
  <c r="V291" i="82"/>
  <c r="U291" i="82" s="1"/>
  <c r="Q291" i="82"/>
  <c r="I291" i="82"/>
  <c r="G291" i="82"/>
  <c r="R291" i="82" s="1"/>
  <c r="T291" i="82" s="1"/>
  <c r="S291" i="82" s="1"/>
  <c r="V290" i="82"/>
  <c r="U290" i="82" s="1"/>
  <c r="Q290" i="82"/>
  <c r="I290" i="82"/>
  <c r="G290" i="82"/>
  <c r="R290" i="82" s="1"/>
  <c r="T290" i="82" s="1"/>
  <c r="S290" i="82" s="1"/>
  <c r="V289" i="82"/>
  <c r="U289" i="82" s="1"/>
  <c r="Q289" i="82"/>
  <c r="I289" i="82"/>
  <c r="G289" i="82"/>
  <c r="R289" i="82" s="1"/>
  <c r="T289" i="82" s="1"/>
  <c r="S289" i="82" s="1"/>
  <c r="V288" i="82"/>
  <c r="U288" i="82" s="1"/>
  <c r="Z288" i="82" s="1"/>
  <c r="Q288" i="82"/>
  <c r="I288" i="82"/>
  <c r="G288" i="82"/>
  <c r="R288" i="82" s="1"/>
  <c r="T288" i="82" s="1"/>
  <c r="S288" i="82" s="1"/>
  <c r="V287" i="82"/>
  <c r="U287" i="82" s="1"/>
  <c r="Z287" i="82" s="1"/>
  <c r="Q287" i="82"/>
  <c r="I287" i="82"/>
  <c r="G287" i="82"/>
  <c r="R287" i="82" s="1"/>
  <c r="T287" i="82" s="1"/>
  <c r="S287" i="82" s="1"/>
  <c r="V286" i="82"/>
  <c r="U286" i="82" s="1"/>
  <c r="Z286" i="82" s="1"/>
  <c r="Q286" i="82"/>
  <c r="I286" i="82"/>
  <c r="G286" i="82"/>
  <c r="R286" i="82" s="1"/>
  <c r="T286" i="82" s="1"/>
  <c r="S286" i="82" s="1"/>
  <c r="V285" i="82"/>
  <c r="U285" i="82" s="1"/>
  <c r="Z285" i="82" s="1"/>
  <c r="Q285" i="82"/>
  <c r="I285" i="82"/>
  <c r="G285" i="82"/>
  <c r="R285" i="82" s="1"/>
  <c r="T285" i="82" s="1"/>
  <c r="S285" i="82" s="1"/>
  <c r="V284" i="82"/>
  <c r="U284" i="82" s="1"/>
  <c r="Z284" i="82" s="1"/>
  <c r="Q284" i="82"/>
  <c r="I284" i="82"/>
  <c r="G284" i="82"/>
  <c r="R284" i="82" s="1"/>
  <c r="T284" i="82" s="1"/>
  <c r="S284" i="82" s="1"/>
  <c r="V283" i="82"/>
  <c r="U283" i="82" s="1"/>
  <c r="Z283" i="82" s="1"/>
  <c r="Q283" i="82"/>
  <c r="I283" i="82"/>
  <c r="G283" i="82"/>
  <c r="R283" i="82" s="1"/>
  <c r="T283" i="82" s="1"/>
  <c r="S283" i="82" s="1"/>
  <c r="V282" i="82"/>
  <c r="U282" i="82" s="1"/>
  <c r="Z282" i="82" s="1"/>
  <c r="Q282" i="82"/>
  <c r="I282" i="82"/>
  <c r="G282" i="82"/>
  <c r="R282" i="82" s="1"/>
  <c r="T282" i="82" s="1"/>
  <c r="S282" i="82" s="1"/>
  <c r="V281" i="82"/>
  <c r="U281" i="82" s="1"/>
  <c r="Z281" i="82" s="1"/>
  <c r="Q281" i="82"/>
  <c r="I281" i="82"/>
  <c r="G281" i="82"/>
  <c r="R281" i="82" s="1"/>
  <c r="T281" i="82" s="1"/>
  <c r="S281" i="82" s="1"/>
  <c r="V280" i="82"/>
  <c r="U280" i="82" s="1"/>
  <c r="Z280" i="82" s="1"/>
  <c r="Q280" i="82"/>
  <c r="I280" i="82"/>
  <c r="G280" i="82"/>
  <c r="R280" i="82" s="1"/>
  <c r="T280" i="82" s="1"/>
  <c r="S280" i="82" s="1"/>
  <c r="V279" i="82"/>
  <c r="U279" i="82" s="1"/>
  <c r="Z279" i="82" s="1"/>
  <c r="Q279" i="82"/>
  <c r="I279" i="82"/>
  <c r="G279" i="82"/>
  <c r="R279" i="82" s="1"/>
  <c r="T279" i="82" s="1"/>
  <c r="S279" i="82" s="1"/>
  <c r="V278" i="82"/>
  <c r="U278" i="82" s="1"/>
  <c r="Z278" i="82" s="1"/>
  <c r="Q278" i="82"/>
  <c r="I278" i="82"/>
  <c r="G278" i="82"/>
  <c r="R278" i="82" s="1"/>
  <c r="T278" i="82" s="1"/>
  <c r="S278" i="82" s="1"/>
  <c r="V277" i="82"/>
  <c r="U277" i="82" s="1"/>
  <c r="Q277" i="82"/>
  <c r="I277" i="82"/>
  <c r="G277" i="82"/>
  <c r="R277" i="82" s="1"/>
  <c r="T277" i="82" s="1"/>
  <c r="S277" i="82" s="1"/>
  <c r="V276" i="82"/>
  <c r="U276" i="82" s="1"/>
  <c r="Q276" i="82"/>
  <c r="I276" i="82"/>
  <c r="G276" i="82"/>
  <c r="R276" i="82" s="1"/>
  <c r="T276" i="82" s="1"/>
  <c r="S276" i="82" s="1"/>
  <c r="V275" i="82"/>
  <c r="U275" i="82" s="1"/>
  <c r="Q275" i="82"/>
  <c r="I275" i="82"/>
  <c r="G275" i="82"/>
  <c r="R275" i="82" s="1"/>
  <c r="T275" i="82" s="1"/>
  <c r="S275" i="82" s="1"/>
  <c r="V274" i="82"/>
  <c r="U274" i="82" s="1"/>
  <c r="Q274" i="82"/>
  <c r="I274" i="82"/>
  <c r="G274" i="82"/>
  <c r="R274" i="82" s="1"/>
  <c r="T274" i="82" s="1"/>
  <c r="S274" i="82" s="1"/>
  <c r="V273" i="82"/>
  <c r="U273" i="82" s="1"/>
  <c r="Z273" i="82" s="1"/>
  <c r="Q273" i="82"/>
  <c r="I273" i="82"/>
  <c r="G273" i="82"/>
  <c r="R273" i="82" s="1"/>
  <c r="T273" i="82" s="1"/>
  <c r="S273" i="82" s="1"/>
  <c r="V272" i="82"/>
  <c r="U272" i="82" s="1"/>
  <c r="Z272" i="82" s="1"/>
  <c r="Q272" i="82"/>
  <c r="I272" i="82"/>
  <c r="G272" i="82"/>
  <c r="R272" i="82" s="1"/>
  <c r="T272" i="82" s="1"/>
  <c r="S272" i="82" s="1"/>
  <c r="V271" i="82"/>
  <c r="U271" i="82" s="1"/>
  <c r="Q271" i="82"/>
  <c r="I271" i="82"/>
  <c r="G271" i="82"/>
  <c r="R271" i="82" s="1"/>
  <c r="T271" i="82" s="1"/>
  <c r="S271" i="82" s="1"/>
  <c r="V270" i="82"/>
  <c r="U270" i="82" s="1"/>
  <c r="Q270" i="82"/>
  <c r="I270" i="82"/>
  <c r="G270" i="82"/>
  <c r="R270" i="82" s="1"/>
  <c r="T270" i="82" s="1"/>
  <c r="S270" i="82" s="1"/>
  <c r="V269" i="82"/>
  <c r="U269" i="82" s="1"/>
  <c r="Z269" i="82" s="1"/>
  <c r="Q269" i="82"/>
  <c r="I269" i="82"/>
  <c r="G269" i="82"/>
  <c r="R269" i="82" s="1"/>
  <c r="T269" i="82" s="1"/>
  <c r="S269" i="82" s="1"/>
  <c r="V268" i="82"/>
  <c r="U268" i="82" s="1"/>
  <c r="Z268" i="82" s="1"/>
  <c r="Q268" i="82"/>
  <c r="I268" i="82"/>
  <c r="G268" i="82"/>
  <c r="R268" i="82" s="1"/>
  <c r="T268" i="82" s="1"/>
  <c r="S268" i="82" s="1"/>
  <c r="V267" i="82"/>
  <c r="U267" i="82" s="1"/>
  <c r="Z267" i="82" s="1"/>
  <c r="Q267" i="82"/>
  <c r="I267" i="82"/>
  <c r="G267" i="82"/>
  <c r="R267" i="82" s="1"/>
  <c r="T267" i="82" s="1"/>
  <c r="S267" i="82" s="1"/>
  <c r="V266" i="82"/>
  <c r="U266" i="82" s="1"/>
  <c r="Z266" i="82" s="1"/>
  <c r="Q266" i="82"/>
  <c r="I266" i="82"/>
  <c r="G266" i="82"/>
  <c r="R266" i="82" s="1"/>
  <c r="T266" i="82" s="1"/>
  <c r="S266" i="82" s="1"/>
  <c r="V265" i="82"/>
  <c r="U265" i="82" s="1"/>
  <c r="Z265" i="82" s="1"/>
  <c r="Q265" i="82"/>
  <c r="I265" i="82"/>
  <c r="G265" i="82"/>
  <c r="R265" i="82" s="1"/>
  <c r="T265" i="82" s="1"/>
  <c r="S265" i="82" s="1"/>
  <c r="V264" i="82"/>
  <c r="U264" i="82" s="1"/>
  <c r="Z264" i="82" s="1"/>
  <c r="Q264" i="82"/>
  <c r="I264" i="82"/>
  <c r="G264" i="82"/>
  <c r="R264" i="82" s="1"/>
  <c r="T264" i="82" s="1"/>
  <c r="S264" i="82" s="1"/>
  <c r="V263" i="82"/>
  <c r="U263" i="82" s="1"/>
  <c r="Z263" i="82" s="1"/>
  <c r="Q263" i="82"/>
  <c r="I263" i="82"/>
  <c r="G263" i="82"/>
  <c r="R263" i="82" s="1"/>
  <c r="T263" i="82" s="1"/>
  <c r="S263" i="82" s="1"/>
  <c r="V262" i="82"/>
  <c r="U262" i="82" s="1"/>
  <c r="Z262" i="82" s="1"/>
  <c r="Q262" i="82"/>
  <c r="I262" i="82"/>
  <c r="G262" i="82"/>
  <c r="R262" i="82" s="1"/>
  <c r="T262" i="82" s="1"/>
  <c r="S262" i="82" s="1"/>
  <c r="V261" i="82"/>
  <c r="U261" i="82" s="1"/>
  <c r="Z261" i="82" s="1"/>
  <c r="Q261" i="82"/>
  <c r="I261" i="82"/>
  <c r="G261" i="82"/>
  <c r="R261" i="82" s="1"/>
  <c r="T261" i="82" s="1"/>
  <c r="S261" i="82" s="1"/>
  <c r="V260" i="82"/>
  <c r="U260" i="82" s="1"/>
  <c r="Z260" i="82" s="1"/>
  <c r="Q260" i="82"/>
  <c r="I260" i="82"/>
  <c r="G260" i="82"/>
  <c r="R260" i="82" s="1"/>
  <c r="T260" i="82" s="1"/>
  <c r="S260" i="82" s="1"/>
  <c r="V259" i="82"/>
  <c r="U259" i="82" s="1"/>
  <c r="Z259" i="82" s="1"/>
  <c r="Q259" i="82"/>
  <c r="I259" i="82"/>
  <c r="G259" i="82"/>
  <c r="R259" i="82" s="1"/>
  <c r="T259" i="82" s="1"/>
  <c r="S259" i="82" s="1"/>
  <c r="V258" i="82"/>
  <c r="U258" i="82" s="1"/>
  <c r="Q258" i="82"/>
  <c r="I258" i="82"/>
  <c r="G258" i="82"/>
  <c r="R258" i="82" s="1"/>
  <c r="T258" i="82" s="1"/>
  <c r="S258" i="82" s="1"/>
  <c r="V257" i="82"/>
  <c r="U257" i="82" s="1"/>
  <c r="Q257" i="82"/>
  <c r="I257" i="82"/>
  <c r="G257" i="82"/>
  <c r="R257" i="82" s="1"/>
  <c r="T257" i="82" s="1"/>
  <c r="S257" i="82" s="1"/>
  <c r="V256" i="82"/>
  <c r="U256" i="82" s="1"/>
  <c r="Z256" i="82" s="1"/>
  <c r="Q256" i="82"/>
  <c r="I256" i="82"/>
  <c r="G256" i="82"/>
  <c r="R256" i="82" s="1"/>
  <c r="T256" i="82" s="1"/>
  <c r="S256" i="82" s="1"/>
  <c r="V255" i="82"/>
  <c r="U255" i="82" s="1"/>
  <c r="Z255" i="82" s="1"/>
  <c r="Q255" i="82"/>
  <c r="I255" i="82"/>
  <c r="G255" i="82"/>
  <c r="R255" i="82" s="1"/>
  <c r="T255" i="82" s="1"/>
  <c r="S255" i="82" s="1"/>
  <c r="V254" i="82"/>
  <c r="U254" i="82" s="1"/>
  <c r="Z254" i="82" s="1"/>
  <c r="Q254" i="82"/>
  <c r="I254" i="82"/>
  <c r="G254" i="82"/>
  <c r="R254" i="82" s="1"/>
  <c r="T254" i="82" s="1"/>
  <c r="S254" i="82" s="1"/>
  <c r="V253" i="82"/>
  <c r="U253" i="82" s="1"/>
  <c r="Z253" i="82" s="1"/>
  <c r="Q253" i="82"/>
  <c r="I253" i="82"/>
  <c r="G253" i="82"/>
  <c r="R253" i="82" s="1"/>
  <c r="T253" i="82" s="1"/>
  <c r="S253" i="82" s="1"/>
  <c r="V252" i="82"/>
  <c r="U252" i="82" s="1"/>
  <c r="Z252" i="82" s="1"/>
  <c r="Q252" i="82"/>
  <c r="I252" i="82"/>
  <c r="G252" i="82"/>
  <c r="R252" i="82" s="1"/>
  <c r="T252" i="82" s="1"/>
  <c r="S252" i="82" s="1"/>
  <c r="V251" i="82"/>
  <c r="U251" i="82" s="1"/>
  <c r="Z251" i="82" s="1"/>
  <c r="Q251" i="82"/>
  <c r="I251" i="82"/>
  <c r="G251" i="82"/>
  <c r="R251" i="82" s="1"/>
  <c r="T251" i="82" s="1"/>
  <c r="S251" i="82" s="1"/>
  <c r="V250" i="82"/>
  <c r="U250" i="82" s="1"/>
  <c r="Z250" i="82" s="1"/>
  <c r="Q250" i="82"/>
  <c r="I250" i="82"/>
  <c r="G250" i="82"/>
  <c r="R250" i="82" s="1"/>
  <c r="T250" i="82" s="1"/>
  <c r="S250" i="82" s="1"/>
  <c r="V249" i="82"/>
  <c r="U249" i="82" s="1"/>
  <c r="Q249" i="82"/>
  <c r="I249" i="82"/>
  <c r="G249" i="82"/>
  <c r="R249" i="82" s="1"/>
  <c r="T249" i="82" s="1"/>
  <c r="S249" i="82" s="1"/>
  <c r="V248" i="82"/>
  <c r="U248" i="82" s="1"/>
  <c r="Z248" i="82" s="1"/>
  <c r="Q248" i="82"/>
  <c r="I248" i="82"/>
  <c r="G248" i="82"/>
  <c r="R248" i="82" s="1"/>
  <c r="T248" i="82" s="1"/>
  <c r="S248" i="82" s="1"/>
  <c r="V247" i="82"/>
  <c r="U247" i="82" s="1"/>
  <c r="Z247" i="82" s="1"/>
  <c r="Q247" i="82"/>
  <c r="I247" i="82"/>
  <c r="G247" i="82"/>
  <c r="R247" i="82" s="1"/>
  <c r="T247" i="82" s="1"/>
  <c r="S247" i="82" s="1"/>
  <c r="V246" i="82"/>
  <c r="U246" i="82" s="1"/>
  <c r="Z246" i="82" s="1"/>
  <c r="Q246" i="82"/>
  <c r="I246" i="82"/>
  <c r="G246" i="82"/>
  <c r="R246" i="82" s="1"/>
  <c r="T246" i="82" s="1"/>
  <c r="S246" i="82" s="1"/>
  <c r="V245" i="82"/>
  <c r="U245" i="82" s="1"/>
  <c r="Z245" i="82" s="1"/>
  <c r="Q245" i="82"/>
  <c r="I245" i="82"/>
  <c r="G245" i="82"/>
  <c r="R245" i="82" s="1"/>
  <c r="T245" i="82" s="1"/>
  <c r="S245" i="82" s="1"/>
  <c r="V244" i="82"/>
  <c r="U244" i="82" s="1"/>
  <c r="Z244" i="82" s="1"/>
  <c r="Q244" i="82"/>
  <c r="I244" i="82"/>
  <c r="G244" i="82"/>
  <c r="R244" i="82" s="1"/>
  <c r="T244" i="82" s="1"/>
  <c r="S244" i="82" s="1"/>
  <c r="V243" i="82"/>
  <c r="U243" i="82" s="1"/>
  <c r="Q243" i="82"/>
  <c r="I243" i="82"/>
  <c r="G243" i="82"/>
  <c r="R243" i="82" s="1"/>
  <c r="T243" i="82" s="1"/>
  <c r="S243" i="82" s="1"/>
  <c r="V242" i="82"/>
  <c r="U242" i="82" s="1"/>
  <c r="Q242" i="82"/>
  <c r="I242" i="82"/>
  <c r="G242" i="82"/>
  <c r="R242" i="82" s="1"/>
  <c r="T242" i="82" s="1"/>
  <c r="S242" i="82" s="1"/>
  <c r="V241" i="82"/>
  <c r="U241" i="82" s="1"/>
  <c r="Q241" i="82"/>
  <c r="I241" i="82"/>
  <c r="G241" i="82"/>
  <c r="R241" i="82" s="1"/>
  <c r="T241" i="82" s="1"/>
  <c r="S241" i="82" s="1"/>
  <c r="V240" i="82"/>
  <c r="U240" i="82" s="1"/>
  <c r="Z240" i="82" s="1"/>
  <c r="Q240" i="82"/>
  <c r="I240" i="82"/>
  <c r="G240" i="82"/>
  <c r="R240" i="82" s="1"/>
  <c r="T240" i="82" s="1"/>
  <c r="S240" i="82" s="1"/>
  <c r="V239" i="82"/>
  <c r="U239" i="82" s="1"/>
  <c r="Z239" i="82" s="1"/>
  <c r="Q239" i="82"/>
  <c r="I239" i="82"/>
  <c r="G239" i="82"/>
  <c r="R239" i="82" s="1"/>
  <c r="T239" i="82" s="1"/>
  <c r="S239" i="82" s="1"/>
  <c r="V238" i="82"/>
  <c r="U238" i="82" s="1"/>
  <c r="Z238" i="82" s="1"/>
  <c r="Q238" i="82"/>
  <c r="I238" i="82"/>
  <c r="G238" i="82"/>
  <c r="R238" i="82" s="1"/>
  <c r="T238" i="82" s="1"/>
  <c r="S238" i="82" s="1"/>
  <c r="V237" i="82"/>
  <c r="U237" i="82" s="1"/>
  <c r="Z237" i="82" s="1"/>
  <c r="Q237" i="82"/>
  <c r="I237" i="82"/>
  <c r="G237" i="82"/>
  <c r="R237" i="82" s="1"/>
  <c r="T237" i="82" s="1"/>
  <c r="S237" i="82" s="1"/>
  <c r="V236" i="82"/>
  <c r="U236" i="82" s="1"/>
  <c r="Z236" i="82" s="1"/>
  <c r="Q236" i="82"/>
  <c r="I236" i="82"/>
  <c r="G236" i="82"/>
  <c r="R236" i="82" s="1"/>
  <c r="T236" i="82" s="1"/>
  <c r="S236" i="82" s="1"/>
  <c r="V235" i="82"/>
  <c r="U235" i="82" s="1"/>
  <c r="Z235" i="82" s="1"/>
  <c r="Q235" i="82"/>
  <c r="I235" i="82"/>
  <c r="G235" i="82"/>
  <c r="R235" i="82" s="1"/>
  <c r="T235" i="82" s="1"/>
  <c r="S235" i="82" s="1"/>
  <c r="V234" i="82"/>
  <c r="U234" i="82" s="1"/>
  <c r="Z234" i="82" s="1"/>
  <c r="Q234" i="82"/>
  <c r="I234" i="82"/>
  <c r="G234" i="82"/>
  <c r="R234" i="82" s="1"/>
  <c r="T234" i="82" s="1"/>
  <c r="S234" i="82" s="1"/>
  <c r="V233" i="82"/>
  <c r="U233" i="82" s="1"/>
  <c r="Z233" i="82" s="1"/>
  <c r="Q233" i="82"/>
  <c r="I233" i="82"/>
  <c r="G233" i="82"/>
  <c r="R233" i="82" s="1"/>
  <c r="T233" i="82" s="1"/>
  <c r="S233" i="82" s="1"/>
  <c r="V232" i="82"/>
  <c r="U232" i="82" s="1"/>
  <c r="Z232" i="82" s="1"/>
  <c r="Q232" i="82"/>
  <c r="I232" i="82"/>
  <c r="G232" i="82"/>
  <c r="R232" i="82" s="1"/>
  <c r="T232" i="82" s="1"/>
  <c r="S232" i="82" s="1"/>
  <c r="V231" i="82"/>
  <c r="U231" i="82" s="1"/>
  <c r="Z231" i="82" s="1"/>
  <c r="Q231" i="82"/>
  <c r="I231" i="82"/>
  <c r="G231" i="82"/>
  <c r="R231" i="82" s="1"/>
  <c r="T231" i="82" s="1"/>
  <c r="S231" i="82" s="1"/>
  <c r="V230" i="82"/>
  <c r="U230" i="82" s="1"/>
  <c r="Z230" i="82" s="1"/>
  <c r="Q230" i="82"/>
  <c r="I230" i="82"/>
  <c r="G230" i="82"/>
  <c r="R230" i="82" s="1"/>
  <c r="T230" i="82" s="1"/>
  <c r="S230" i="82" s="1"/>
  <c r="V229" i="82"/>
  <c r="U229" i="82" s="1"/>
  <c r="Z229" i="82" s="1"/>
  <c r="Q229" i="82"/>
  <c r="I229" i="82"/>
  <c r="G229" i="82"/>
  <c r="R229" i="82" s="1"/>
  <c r="T229" i="82" s="1"/>
  <c r="S229" i="82" s="1"/>
  <c r="V228" i="82"/>
  <c r="U228" i="82" s="1"/>
  <c r="Q228" i="82"/>
  <c r="I228" i="82"/>
  <c r="G228" i="82"/>
  <c r="R228" i="82" s="1"/>
  <c r="T228" i="82" s="1"/>
  <c r="S228" i="82" s="1"/>
  <c r="V227" i="82"/>
  <c r="U227" i="82" s="1"/>
  <c r="Q227" i="82"/>
  <c r="I227" i="82"/>
  <c r="G227" i="82"/>
  <c r="R227" i="82" s="1"/>
  <c r="T227" i="82" s="1"/>
  <c r="S227" i="82" s="1"/>
  <c r="V226" i="82"/>
  <c r="U226" i="82" s="1"/>
  <c r="Z226" i="82" s="1"/>
  <c r="Q226" i="82"/>
  <c r="I226" i="82"/>
  <c r="G226" i="82"/>
  <c r="R226" i="82" s="1"/>
  <c r="T226" i="82" s="1"/>
  <c r="S226" i="82" s="1"/>
  <c r="V225" i="82"/>
  <c r="U225" i="82" s="1"/>
  <c r="Z225" i="82" s="1"/>
  <c r="Q225" i="82"/>
  <c r="I225" i="82"/>
  <c r="G225" i="82"/>
  <c r="R225" i="82" s="1"/>
  <c r="T225" i="82" s="1"/>
  <c r="S225" i="82" s="1"/>
  <c r="V224" i="82"/>
  <c r="U224" i="82" s="1"/>
  <c r="Z224" i="82" s="1"/>
  <c r="Q224" i="82"/>
  <c r="I224" i="82"/>
  <c r="G224" i="82"/>
  <c r="R224" i="82" s="1"/>
  <c r="T224" i="82" s="1"/>
  <c r="S224" i="82" s="1"/>
  <c r="V223" i="82"/>
  <c r="U223" i="82" s="1"/>
  <c r="Z223" i="82" s="1"/>
  <c r="Q223" i="82"/>
  <c r="I223" i="82"/>
  <c r="G223" i="82"/>
  <c r="R223" i="82" s="1"/>
  <c r="T223" i="82" s="1"/>
  <c r="S223" i="82" s="1"/>
  <c r="V222" i="82"/>
  <c r="U222" i="82" s="1"/>
  <c r="Z222" i="82" s="1"/>
  <c r="Q222" i="82"/>
  <c r="I222" i="82"/>
  <c r="G222" i="82"/>
  <c r="R222" i="82" s="1"/>
  <c r="T222" i="82" s="1"/>
  <c r="S222" i="82" s="1"/>
  <c r="V221" i="82"/>
  <c r="U221" i="82" s="1"/>
  <c r="Z221" i="82" s="1"/>
  <c r="Q221" i="82"/>
  <c r="I221" i="82"/>
  <c r="G221" i="82"/>
  <c r="R221" i="82" s="1"/>
  <c r="T221" i="82" s="1"/>
  <c r="S221" i="82" s="1"/>
  <c r="V220" i="82"/>
  <c r="U220" i="82" s="1"/>
  <c r="Z220" i="82" s="1"/>
  <c r="Q220" i="82"/>
  <c r="I220" i="82"/>
  <c r="G220" i="82"/>
  <c r="R220" i="82" s="1"/>
  <c r="T220" i="82" s="1"/>
  <c r="S220" i="82" s="1"/>
  <c r="V219" i="82"/>
  <c r="U219" i="82" s="1"/>
  <c r="Z219" i="82" s="1"/>
  <c r="Q219" i="82"/>
  <c r="I219" i="82"/>
  <c r="G219" i="82"/>
  <c r="R219" i="82" s="1"/>
  <c r="T219" i="82" s="1"/>
  <c r="S219" i="82" s="1"/>
  <c r="V218" i="82"/>
  <c r="U218" i="82" s="1"/>
  <c r="Z218" i="82" s="1"/>
  <c r="Q218" i="82"/>
  <c r="I218" i="82"/>
  <c r="G218" i="82"/>
  <c r="R218" i="82" s="1"/>
  <c r="T218" i="82" s="1"/>
  <c r="S218" i="82" s="1"/>
  <c r="V217" i="82"/>
  <c r="U217" i="82" s="1"/>
  <c r="Z217" i="82" s="1"/>
  <c r="Q217" i="82"/>
  <c r="I217" i="82"/>
  <c r="G217" i="82"/>
  <c r="R217" i="82" s="1"/>
  <c r="T217" i="82" s="1"/>
  <c r="S217" i="82" s="1"/>
  <c r="V216" i="82"/>
  <c r="U216" i="82" s="1"/>
  <c r="Z216" i="82" s="1"/>
  <c r="Q216" i="82"/>
  <c r="I216" i="82"/>
  <c r="G216" i="82"/>
  <c r="R216" i="82" s="1"/>
  <c r="T216" i="82" s="1"/>
  <c r="S216" i="82" s="1"/>
  <c r="V215" i="82"/>
  <c r="U215" i="82" s="1"/>
  <c r="Z215" i="82" s="1"/>
  <c r="Q215" i="82"/>
  <c r="I215" i="82"/>
  <c r="G215" i="82"/>
  <c r="R215" i="82" s="1"/>
  <c r="T215" i="82" s="1"/>
  <c r="S215" i="82" s="1"/>
  <c r="V214" i="82"/>
  <c r="U214" i="82" s="1"/>
  <c r="Z214" i="82" s="1"/>
  <c r="Q214" i="82"/>
  <c r="I214" i="82"/>
  <c r="G214" i="82"/>
  <c r="R214" i="82" s="1"/>
  <c r="T214" i="82" s="1"/>
  <c r="S214" i="82" s="1"/>
  <c r="V213" i="82"/>
  <c r="U213" i="82" s="1"/>
  <c r="Z213" i="82" s="1"/>
  <c r="Q213" i="82"/>
  <c r="I213" i="82"/>
  <c r="G213" i="82"/>
  <c r="R213" i="82" s="1"/>
  <c r="T213" i="82" s="1"/>
  <c r="S213" i="82" s="1"/>
  <c r="V212" i="82"/>
  <c r="U212" i="82" s="1"/>
  <c r="Q212" i="82"/>
  <c r="I212" i="82"/>
  <c r="G212" i="82"/>
  <c r="R212" i="82" s="1"/>
  <c r="T212" i="82" s="1"/>
  <c r="S212" i="82" s="1"/>
  <c r="V211" i="82"/>
  <c r="U211" i="82" s="1"/>
  <c r="Q211" i="82"/>
  <c r="I211" i="82"/>
  <c r="G211" i="82"/>
  <c r="R211" i="82" s="1"/>
  <c r="T211" i="82" s="1"/>
  <c r="S211" i="82" s="1"/>
  <c r="V210" i="82"/>
  <c r="U210" i="82" s="1"/>
  <c r="Q210" i="82"/>
  <c r="I210" i="82"/>
  <c r="G210" i="82"/>
  <c r="R210" i="82" s="1"/>
  <c r="T210" i="82" s="1"/>
  <c r="S210" i="82" s="1"/>
  <c r="V209" i="82"/>
  <c r="U209" i="82" s="1"/>
  <c r="Z209" i="82" s="1"/>
  <c r="Q209" i="82"/>
  <c r="I209" i="82"/>
  <c r="G209" i="82"/>
  <c r="R209" i="82" s="1"/>
  <c r="T209" i="82" s="1"/>
  <c r="S209" i="82" s="1"/>
  <c r="V208" i="82"/>
  <c r="U208" i="82" s="1"/>
  <c r="Z208" i="82" s="1"/>
  <c r="Q208" i="82"/>
  <c r="I208" i="82"/>
  <c r="G208" i="82"/>
  <c r="R208" i="82" s="1"/>
  <c r="T208" i="82" s="1"/>
  <c r="S208" i="82" s="1"/>
  <c r="V207" i="82"/>
  <c r="U207" i="82" s="1"/>
  <c r="Z207" i="82" s="1"/>
  <c r="Q207" i="82"/>
  <c r="I207" i="82"/>
  <c r="G207" i="82"/>
  <c r="R207" i="82" s="1"/>
  <c r="T207" i="82" s="1"/>
  <c r="S207" i="82" s="1"/>
  <c r="V206" i="82"/>
  <c r="U206" i="82" s="1"/>
  <c r="Z206" i="82" s="1"/>
  <c r="Q206" i="82"/>
  <c r="I206" i="82"/>
  <c r="G206" i="82"/>
  <c r="R206" i="82" s="1"/>
  <c r="T206" i="82" s="1"/>
  <c r="S206" i="82" s="1"/>
  <c r="V205" i="82"/>
  <c r="U205" i="82" s="1"/>
  <c r="Z205" i="82" s="1"/>
  <c r="Q205" i="82"/>
  <c r="I205" i="82"/>
  <c r="G205" i="82"/>
  <c r="R205" i="82" s="1"/>
  <c r="T205" i="82" s="1"/>
  <c r="S205" i="82" s="1"/>
  <c r="V204" i="82"/>
  <c r="U204" i="82" s="1"/>
  <c r="Z204" i="82" s="1"/>
  <c r="Q204" i="82"/>
  <c r="I204" i="82"/>
  <c r="G204" i="82"/>
  <c r="R204" i="82" s="1"/>
  <c r="T204" i="82" s="1"/>
  <c r="S204" i="82" s="1"/>
  <c r="V203" i="82"/>
  <c r="U203" i="82" s="1"/>
  <c r="Z203" i="82" s="1"/>
  <c r="Q203" i="82"/>
  <c r="I203" i="82"/>
  <c r="G203" i="82"/>
  <c r="R203" i="82" s="1"/>
  <c r="T203" i="82" s="1"/>
  <c r="S203" i="82" s="1"/>
  <c r="V202" i="82"/>
  <c r="U202" i="82" s="1"/>
  <c r="Z202" i="82" s="1"/>
  <c r="Q202" i="82"/>
  <c r="I202" i="82"/>
  <c r="G202" i="82"/>
  <c r="R202" i="82" s="1"/>
  <c r="T202" i="82" s="1"/>
  <c r="S202" i="82" s="1"/>
  <c r="V201" i="82"/>
  <c r="U201" i="82" s="1"/>
  <c r="Z201" i="82" s="1"/>
  <c r="Q201" i="82"/>
  <c r="I201" i="82"/>
  <c r="G201" i="82"/>
  <c r="R201" i="82" s="1"/>
  <c r="T201" i="82" s="1"/>
  <c r="S201" i="82" s="1"/>
  <c r="V200" i="82"/>
  <c r="U200" i="82" s="1"/>
  <c r="Z200" i="82" s="1"/>
  <c r="Q200" i="82"/>
  <c r="I200" i="82"/>
  <c r="G200" i="82"/>
  <c r="R200" i="82" s="1"/>
  <c r="T200" i="82" s="1"/>
  <c r="S200" i="82" s="1"/>
  <c r="V199" i="82"/>
  <c r="U199" i="82" s="1"/>
  <c r="Z199" i="82" s="1"/>
  <c r="Q199" i="82"/>
  <c r="I199" i="82"/>
  <c r="G199" i="82"/>
  <c r="R199" i="82" s="1"/>
  <c r="T199" i="82" s="1"/>
  <c r="S199" i="82" s="1"/>
  <c r="V198" i="82"/>
  <c r="U198" i="82" s="1"/>
  <c r="Z198" i="82" s="1"/>
  <c r="Q198" i="82"/>
  <c r="I198" i="82"/>
  <c r="G198" i="82"/>
  <c r="R198" i="82" s="1"/>
  <c r="T198" i="82" s="1"/>
  <c r="S198" i="82" s="1"/>
  <c r="V197" i="82"/>
  <c r="U197" i="82" s="1"/>
  <c r="Q197" i="82"/>
  <c r="I197" i="82"/>
  <c r="G197" i="82"/>
  <c r="R197" i="82" s="1"/>
  <c r="T197" i="82" s="1"/>
  <c r="S197" i="82" s="1"/>
  <c r="V196" i="82"/>
  <c r="U196" i="82" s="1"/>
  <c r="Q196" i="82"/>
  <c r="I196" i="82"/>
  <c r="G196" i="82"/>
  <c r="R196" i="82" s="1"/>
  <c r="T196" i="82" s="1"/>
  <c r="S196" i="82" s="1"/>
  <c r="V195" i="82"/>
  <c r="U195" i="82" s="1"/>
  <c r="Z195" i="82" s="1"/>
  <c r="Q195" i="82"/>
  <c r="I195" i="82"/>
  <c r="G195" i="82"/>
  <c r="R195" i="82" s="1"/>
  <c r="T195" i="82" s="1"/>
  <c r="S195" i="82" s="1"/>
  <c r="V194" i="82"/>
  <c r="U194" i="82" s="1"/>
  <c r="Z194" i="82" s="1"/>
  <c r="Q194" i="82"/>
  <c r="I194" i="82"/>
  <c r="G194" i="82"/>
  <c r="R194" i="82" s="1"/>
  <c r="T194" i="82" s="1"/>
  <c r="S194" i="82" s="1"/>
  <c r="V193" i="82"/>
  <c r="U193" i="82" s="1"/>
  <c r="Z193" i="82" s="1"/>
  <c r="Q193" i="82"/>
  <c r="I193" i="82"/>
  <c r="G193" i="82"/>
  <c r="R193" i="82" s="1"/>
  <c r="T193" i="82" s="1"/>
  <c r="S193" i="82" s="1"/>
  <c r="V192" i="82"/>
  <c r="U192" i="82" s="1"/>
  <c r="Q192" i="82"/>
  <c r="I192" i="82"/>
  <c r="G192" i="82"/>
  <c r="R192" i="82" s="1"/>
  <c r="T192" i="82" s="1"/>
  <c r="S192" i="82" s="1"/>
  <c r="V191" i="82"/>
  <c r="U191" i="82" s="1"/>
  <c r="Z191" i="82" s="1"/>
  <c r="Q191" i="82"/>
  <c r="I191" i="82"/>
  <c r="G191" i="82"/>
  <c r="R191" i="82" s="1"/>
  <c r="T191" i="82" s="1"/>
  <c r="S191" i="82" s="1"/>
  <c r="V190" i="82"/>
  <c r="U190" i="82" s="1"/>
  <c r="Z190" i="82" s="1"/>
  <c r="Q190" i="82"/>
  <c r="I190" i="82"/>
  <c r="G190" i="82"/>
  <c r="R190" i="82" s="1"/>
  <c r="T190" i="82" s="1"/>
  <c r="S190" i="82" s="1"/>
  <c r="V189" i="82"/>
  <c r="U189" i="82" s="1"/>
  <c r="Z189" i="82" s="1"/>
  <c r="Q189" i="82"/>
  <c r="I189" i="82"/>
  <c r="G189" i="82"/>
  <c r="R189" i="82" s="1"/>
  <c r="T189" i="82" s="1"/>
  <c r="S189" i="82" s="1"/>
  <c r="V188" i="82"/>
  <c r="U188" i="82" s="1"/>
  <c r="Z188" i="82" s="1"/>
  <c r="Q188" i="82"/>
  <c r="I188" i="82"/>
  <c r="G188" i="82"/>
  <c r="R188" i="82" s="1"/>
  <c r="T188" i="82" s="1"/>
  <c r="S188" i="82" s="1"/>
  <c r="V187" i="82"/>
  <c r="U187" i="82" s="1"/>
  <c r="Z187" i="82" s="1"/>
  <c r="Q187" i="82"/>
  <c r="I187" i="82"/>
  <c r="G187" i="82"/>
  <c r="R187" i="82" s="1"/>
  <c r="T187" i="82" s="1"/>
  <c r="S187" i="82" s="1"/>
  <c r="V186" i="82"/>
  <c r="U186" i="82" s="1"/>
  <c r="Q186" i="82"/>
  <c r="I186" i="82"/>
  <c r="G186" i="82"/>
  <c r="R186" i="82" s="1"/>
  <c r="T186" i="82" s="1"/>
  <c r="S186" i="82" s="1"/>
  <c r="V185" i="82"/>
  <c r="U185" i="82" s="1"/>
  <c r="Q185" i="82"/>
  <c r="I185" i="82"/>
  <c r="G185" i="82"/>
  <c r="R185" i="82" s="1"/>
  <c r="T185" i="82" s="1"/>
  <c r="S185" i="82" s="1"/>
  <c r="V184" i="82"/>
  <c r="U184" i="82" s="1"/>
  <c r="Q184" i="82"/>
  <c r="I184" i="82"/>
  <c r="G184" i="82"/>
  <c r="R184" i="82" s="1"/>
  <c r="T184" i="82" s="1"/>
  <c r="S184" i="82" s="1"/>
  <c r="V183" i="82"/>
  <c r="U183" i="82" s="1"/>
  <c r="Q183" i="82"/>
  <c r="I183" i="82"/>
  <c r="G183" i="82"/>
  <c r="R183" i="82" s="1"/>
  <c r="T183" i="82" s="1"/>
  <c r="S183" i="82" s="1"/>
  <c r="V182" i="82"/>
  <c r="U182" i="82" s="1"/>
  <c r="Q182" i="82"/>
  <c r="I182" i="82"/>
  <c r="G182" i="82"/>
  <c r="R182" i="82" s="1"/>
  <c r="T182" i="82" s="1"/>
  <c r="S182" i="82" s="1"/>
  <c r="V181" i="82"/>
  <c r="U181" i="82" s="1"/>
  <c r="Z181" i="82" s="1"/>
  <c r="Q181" i="82"/>
  <c r="I181" i="82"/>
  <c r="G181" i="82"/>
  <c r="R181" i="82" s="1"/>
  <c r="T181" i="82" s="1"/>
  <c r="S181" i="82" s="1"/>
  <c r="V180" i="82"/>
  <c r="U180" i="82" s="1"/>
  <c r="Z180" i="82" s="1"/>
  <c r="Q180" i="82"/>
  <c r="I180" i="82"/>
  <c r="G180" i="82"/>
  <c r="R180" i="82" s="1"/>
  <c r="T180" i="82" s="1"/>
  <c r="S180" i="82" s="1"/>
  <c r="V179" i="82"/>
  <c r="U179" i="82" s="1"/>
  <c r="Z179" i="82" s="1"/>
  <c r="Q179" i="82"/>
  <c r="I179" i="82"/>
  <c r="G179" i="82"/>
  <c r="R179" i="82" s="1"/>
  <c r="T179" i="82" s="1"/>
  <c r="S179" i="82" s="1"/>
  <c r="V178" i="82"/>
  <c r="U178" i="82" s="1"/>
  <c r="Z178" i="82" s="1"/>
  <c r="Q178" i="82"/>
  <c r="I178" i="82"/>
  <c r="G178" i="82"/>
  <c r="R178" i="82" s="1"/>
  <c r="T178" i="82" s="1"/>
  <c r="S178" i="82" s="1"/>
  <c r="V177" i="82"/>
  <c r="U177" i="82" s="1"/>
  <c r="Z177" i="82" s="1"/>
  <c r="Q177" i="82"/>
  <c r="I177" i="82"/>
  <c r="G177" i="82"/>
  <c r="R177" i="82" s="1"/>
  <c r="T177" i="82" s="1"/>
  <c r="S177" i="82" s="1"/>
  <c r="V176" i="82"/>
  <c r="U176" i="82" s="1"/>
  <c r="Q176" i="82"/>
  <c r="I176" i="82"/>
  <c r="G176" i="82"/>
  <c r="R176" i="82" s="1"/>
  <c r="T176" i="82" s="1"/>
  <c r="S176" i="82" s="1"/>
  <c r="V175" i="82"/>
  <c r="U175" i="82" s="1"/>
  <c r="Q175" i="82"/>
  <c r="I175" i="82"/>
  <c r="G175" i="82"/>
  <c r="R175" i="82" s="1"/>
  <c r="T175" i="82" s="1"/>
  <c r="S175" i="82" s="1"/>
  <c r="V174" i="82"/>
  <c r="U174" i="82" s="1"/>
  <c r="Z174" i="82" s="1"/>
  <c r="Q174" i="82"/>
  <c r="I174" i="82"/>
  <c r="G174" i="82"/>
  <c r="R174" i="82" s="1"/>
  <c r="T174" i="82" s="1"/>
  <c r="S174" i="82" s="1"/>
  <c r="V173" i="82"/>
  <c r="U173" i="82" s="1"/>
  <c r="Z173" i="82" s="1"/>
  <c r="Q173" i="82"/>
  <c r="I173" i="82"/>
  <c r="G173" i="82"/>
  <c r="R173" i="82" s="1"/>
  <c r="T173" i="82" s="1"/>
  <c r="S173" i="82" s="1"/>
  <c r="V172" i="82"/>
  <c r="U172" i="82" s="1"/>
  <c r="Q172" i="82"/>
  <c r="I172" i="82"/>
  <c r="G172" i="82"/>
  <c r="R172" i="82" s="1"/>
  <c r="T172" i="82" s="1"/>
  <c r="S172" i="82" s="1"/>
  <c r="V171" i="82"/>
  <c r="U171" i="82" s="1"/>
  <c r="Q171" i="82"/>
  <c r="I171" i="82"/>
  <c r="G171" i="82"/>
  <c r="R171" i="82" s="1"/>
  <c r="T171" i="82" s="1"/>
  <c r="S171" i="82" s="1"/>
  <c r="V169" i="82"/>
  <c r="U169" i="82" s="1"/>
  <c r="Z169" i="82" s="1"/>
  <c r="Q169" i="82"/>
  <c r="I169" i="82"/>
  <c r="G169" i="82"/>
  <c r="R169" i="82" s="1"/>
  <c r="T169" i="82" s="1"/>
  <c r="S169" i="82" s="1"/>
  <c r="V168" i="82"/>
  <c r="U168" i="82" s="1"/>
  <c r="Z168" i="82" s="1"/>
  <c r="Q168" i="82"/>
  <c r="I168" i="82"/>
  <c r="G168" i="82"/>
  <c r="R168" i="82" s="1"/>
  <c r="T168" i="82" s="1"/>
  <c r="S168" i="82" s="1"/>
  <c r="V167" i="82"/>
  <c r="U167" i="82" s="1"/>
  <c r="Z167" i="82" s="1"/>
  <c r="Q167" i="82"/>
  <c r="I167" i="82"/>
  <c r="G167" i="82"/>
  <c r="R167" i="82" s="1"/>
  <c r="T167" i="82" s="1"/>
  <c r="S167" i="82" s="1"/>
  <c r="V166" i="82"/>
  <c r="U166" i="82" s="1"/>
  <c r="Z166" i="82" s="1"/>
  <c r="Q166" i="82"/>
  <c r="I166" i="82"/>
  <c r="G166" i="82"/>
  <c r="R166" i="82" s="1"/>
  <c r="T166" i="82" s="1"/>
  <c r="S166" i="82" s="1"/>
  <c r="V165" i="82"/>
  <c r="U165" i="82" s="1"/>
  <c r="Q165" i="82"/>
  <c r="I165" i="82"/>
  <c r="G165" i="82"/>
  <c r="R165" i="82" s="1"/>
  <c r="T165" i="82" s="1"/>
  <c r="S165" i="82" s="1"/>
  <c r="V164" i="82"/>
  <c r="U164" i="82" s="1"/>
  <c r="Q164" i="82"/>
  <c r="I164" i="82"/>
  <c r="G164" i="82"/>
  <c r="R164" i="82" s="1"/>
  <c r="T164" i="82" s="1"/>
  <c r="S164" i="82" s="1"/>
  <c r="V163" i="82"/>
  <c r="U163" i="82" s="1"/>
  <c r="Z163" i="82" s="1"/>
  <c r="Q163" i="82"/>
  <c r="I163" i="82"/>
  <c r="G163" i="82"/>
  <c r="R163" i="82" s="1"/>
  <c r="T163" i="82" s="1"/>
  <c r="S163" i="82" s="1"/>
  <c r="V162" i="82"/>
  <c r="U162" i="82" s="1"/>
  <c r="Z162" i="82" s="1"/>
  <c r="Q162" i="82"/>
  <c r="I162" i="82"/>
  <c r="G162" i="82"/>
  <c r="R162" i="82" s="1"/>
  <c r="T162" i="82" s="1"/>
  <c r="S162" i="82" s="1"/>
  <c r="V161" i="82"/>
  <c r="U161" i="82" s="1"/>
  <c r="Z161" i="82" s="1"/>
  <c r="Q161" i="82"/>
  <c r="I161" i="82"/>
  <c r="G161" i="82"/>
  <c r="R161" i="82" s="1"/>
  <c r="T161" i="82" s="1"/>
  <c r="S161" i="82" s="1"/>
  <c r="V160" i="82"/>
  <c r="U160" i="82" s="1"/>
  <c r="Z160" i="82" s="1"/>
  <c r="Q160" i="82"/>
  <c r="I160" i="82"/>
  <c r="G160" i="82"/>
  <c r="R160" i="82" s="1"/>
  <c r="T160" i="82" s="1"/>
  <c r="S160" i="82" s="1"/>
  <c r="V159" i="82"/>
  <c r="U159" i="82" s="1"/>
  <c r="Z159" i="82" s="1"/>
  <c r="Q159" i="82"/>
  <c r="I159" i="82"/>
  <c r="G159" i="82"/>
  <c r="R159" i="82" s="1"/>
  <c r="T159" i="82" s="1"/>
  <c r="S159" i="82" s="1"/>
  <c r="V158" i="82"/>
  <c r="U158" i="82" s="1"/>
  <c r="Z158" i="82" s="1"/>
  <c r="Q158" i="82"/>
  <c r="I158" i="82"/>
  <c r="G158" i="82"/>
  <c r="R158" i="82" s="1"/>
  <c r="T158" i="82" s="1"/>
  <c r="S158" i="82" s="1"/>
  <c r="V157" i="82"/>
  <c r="U157" i="82" s="1"/>
  <c r="Z157" i="82" s="1"/>
  <c r="Q157" i="82"/>
  <c r="I157" i="82"/>
  <c r="G157" i="82"/>
  <c r="R157" i="82" s="1"/>
  <c r="T157" i="82" s="1"/>
  <c r="S157" i="82" s="1"/>
  <c r="V156" i="82"/>
  <c r="U156" i="82" s="1"/>
  <c r="Q156" i="82"/>
  <c r="I156" i="82"/>
  <c r="G156" i="82"/>
  <c r="R156" i="82" s="1"/>
  <c r="T156" i="82" s="1"/>
  <c r="S156" i="82" s="1"/>
  <c r="V155" i="82"/>
  <c r="U155" i="82" s="1"/>
  <c r="Q155" i="82"/>
  <c r="I155" i="82"/>
  <c r="G155" i="82"/>
  <c r="R155" i="82" s="1"/>
  <c r="T155" i="82" s="1"/>
  <c r="S155" i="82" s="1"/>
  <c r="V154" i="82"/>
  <c r="U154" i="82" s="1"/>
  <c r="Q154" i="82"/>
  <c r="I154" i="82"/>
  <c r="G154" i="82"/>
  <c r="R154" i="82" s="1"/>
  <c r="T154" i="82" s="1"/>
  <c r="S154" i="82" s="1"/>
  <c r="V153" i="82"/>
  <c r="U153" i="82" s="1"/>
  <c r="Z153" i="82" s="1"/>
  <c r="Q153" i="82"/>
  <c r="I153" i="82"/>
  <c r="G153" i="82"/>
  <c r="R153" i="82" s="1"/>
  <c r="T153" i="82" s="1"/>
  <c r="S153" i="82" s="1"/>
  <c r="V152" i="82"/>
  <c r="U152" i="82" s="1"/>
  <c r="Z152" i="82" s="1"/>
  <c r="Q152" i="82"/>
  <c r="I152" i="82"/>
  <c r="G152" i="82"/>
  <c r="R152" i="82" s="1"/>
  <c r="T152" i="82" s="1"/>
  <c r="S152" i="82" s="1"/>
  <c r="V151" i="82"/>
  <c r="U151" i="82" s="1"/>
  <c r="Z151" i="82" s="1"/>
  <c r="Q151" i="82"/>
  <c r="I151" i="82"/>
  <c r="G151" i="82"/>
  <c r="R151" i="82" s="1"/>
  <c r="T151" i="82" s="1"/>
  <c r="S151" i="82" s="1"/>
  <c r="V150" i="82"/>
  <c r="U150" i="82" s="1"/>
  <c r="Z150" i="82" s="1"/>
  <c r="Q150" i="82"/>
  <c r="I150" i="82"/>
  <c r="G150" i="82"/>
  <c r="R150" i="82" s="1"/>
  <c r="T150" i="82" s="1"/>
  <c r="S150" i="82" s="1"/>
  <c r="V149" i="82"/>
  <c r="U149" i="82" s="1"/>
  <c r="Z149" i="82" s="1"/>
  <c r="Q149" i="82"/>
  <c r="I149" i="82"/>
  <c r="G149" i="82"/>
  <c r="R149" i="82" s="1"/>
  <c r="T149" i="82" s="1"/>
  <c r="S149" i="82" s="1"/>
  <c r="V148" i="82"/>
  <c r="U148" i="82" s="1"/>
  <c r="Z148" i="82" s="1"/>
  <c r="Q148" i="82"/>
  <c r="I148" i="82"/>
  <c r="G148" i="82"/>
  <c r="R148" i="82" s="1"/>
  <c r="T148" i="82" s="1"/>
  <c r="S148" i="82" s="1"/>
  <c r="V147" i="82"/>
  <c r="U147" i="82" s="1"/>
  <c r="Z147" i="82" s="1"/>
  <c r="Q147" i="82"/>
  <c r="I147" i="82"/>
  <c r="G147" i="82"/>
  <c r="R147" i="82" s="1"/>
  <c r="T147" i="82" s="1"/>
  <c r="S147" i="82" s="1"/>
  <c r="V146" i="82"/>
  <c r="U146" i="82" s="1"/>
  <c r="Z146" i="82" s="1"/>
  <c r="Q146" i="82"/>
  <c r="I146" i="82"/>
  <c r="G146" i="82"/>
  <c r="R146" i="82" s="1"/>
  <c r="T146" i="82" s="1"/>
  <c r="S146" i="82" s="1"/>
  <c r="V145" i="82"/>
  <c r="U145" i="82" s="1"/>
  <c r="Z145" i="82" s="1"/>
  <c r="Q145" i="82"/>
  <c r="I145" i="82"/>
  <c r="G145" i="82"/>
  <c r="R145" i="82" s="1"/>
  <c r="T145" i="82" s="1"/>
  <c r="S145" i="82" s="1"/>
  <c r="V144" i="82"/>
  <c r="U144" i="82" s="1"/>
  <c r="Q144" i="82"/>
  <c r="I144" i="82"/>
  <c r="G144" i="82"/>
  <c r="R144" i="82" s="1"/>
  <c r="T144" i="82" s="1"/>
  <c r="S144" i="82" s="1"/>
  <c r="V143" i="82"/>
  <c r="U143" i="82" s="1"/>
  <c r="Z143" i="82" s="1"/>
  <c r="Q143" i="82"/>
  <c r="I143" i="82"/>
  <c r="G143" i="82"/>
  <c r="R143" i="82" s="1"/>
  <c r="T143" i="82" s="1"/>
  <c r="S143" i="82" s="1"/>
  <c r="V142" i="82"/>
  <c r="U142" i="82" s="1"/>
  <c r="Q142" i="82"/>
  <c r="I142" i="82"/>
  <c r="G142" i="82"/>
  <c r="R142" i="82" s="1"/>
  <c r="T142" i="82" s="1"/>
  <c r="S142" i="82" s="1"/>
  <c r="V141" i="82"/>
  <c r="U141" i="82" s="1"/>
  <c r="Q141" i="82"/>
  <c r="I141" i="82"/>
  <c r="G141" i="82"/>
  <c r="R141" i="82" s="1"/>
  <c r="T141" i="82" s="1"/>
  <c r="S141" i="82" s="1"/>
  <c r="V140" i="82"/>
  <c r="U140" i="82" s="1"/>
  <c r="Z140" i="82" s="1"/>
  <c r="Q140" i="82"/>
  <c r="I140" i="82"/>
  <c r="G140" i="82"/>
  <c r="R140" i="82" s="1"/>
  <c r="T140" i="82" s="1"/>
  <c r="S140" i="82" s="1"/>
  <c r="V139" i="82"/>
  <c r="U139" i="82" s="1"/>
  <c r="Z139" i="82" s="1"/>
  <c r="Q139" i="82"/>
  <c r="I139" i="82"/>
  <c r="G139" i="82"/>
  <c r="R139" i="82" s="1"/>
  <c r="T139" i="82" s="1"/>
  <c r="S139" i="82" s="1"/>
  <c r="V138" i="82"/>
  <c r="U138" i="82" s="1"/>
  <c r="Z138" i="82" s="1"/>
  <c r="Q138" i="82"/>
  <c r="I138" i="82"/>
  <c r="G138" i="82"/>
  <c r="R138" i="82" s="1"/>
  <c r="T138" i="82" s="1"/>
  <c r="S138" i="82" s="1"/>
  <c r="V136" i="82"/>
  <c r="U136" i="82" s="1"/>
  <c r="Z136" i="82" s="1"/>
  <c r="Q136" i="82"/>
  <c r="I136" i="82"/>
  <c r="G136" i="82"/>
  <c r="R136" i="82" s="1"/>
  <c r="T136" i="82" s="1"/>
  <c r="S136" i="82" s="1"/>
  <c r="V135" i="82"/>
  <c r="U135" i="82" s="1"/>
  <c r="Z135" i="82" s="1"/>
  <c r="Q135" i="82"/>
  <c r="I135" i="82"/>
  <c r="G135" i="82"/>
  <c r="R135" i="82" s="1"/>
  <c r="T135" i="82" s="1"/>
  <c r="S135" i="82" s="1"/>
  <c r="V134" i="82"/>
  <c r="U134" i="82" s="1"/>
  <c r="Z134" i="82" s="1"/>
  <c r="Q134" i="82"/>
  <c r="I134" i="82"/>
  <c r="G134" i="82"/>
  <c r="R134" i="82" s="1"/>
  <c r="T134" i="82" s="1"/>
  <c r="S134" i="82" s="1"/>
  <c r="V133" i="82"/>
  <c r="U133" i="82" s="1"/>
  <c r="Z133" i="82" s="1"/>
  <c r="Q133" i="82"/>
  <c r="I133" i="82"/>
  <c r="G133" i="82"/>
  <c r="R133" i="82" s="1"/>
  <c r="T133" i="82" s="1"/>
  <c r="S133" i="82" s="1"/>
  <c r="V132" i="82"/>
  <c r="U132" i="82" s="1"/>
  <c r="Z132" i="82" s="1"/>
  <c r="Q132" i="82"/>
  <c r="I132" i="82"/>
  <c r="G132" i="82"/>
  <c r="R132" i="82" s="1"/>
  <c r="T132" i="82" s="1"/>
  <c r="S132" i="82" s="1"/>
  <c r="V131" i="82"/>
  <c r="U131" i="82" s="1"/>
  <c r="Z131" i="82" s="1"/>
  <c r="Q131" i="82"/>
  <c r="I131" i="82"/>
  <c r="G131" i="82"/>
  <c r="R131" i="82" s="1"/>
  <c r="T131" i="82" s="1"/>
  <c r="S131" i="82" s="1"/>
  <c r="V130" i="82"/>
  <c r="U130" i="82" s="1"/>
  <c r="Z130" i="82" s="1"/>
  <c r="Q130" i="82"/>
  <c r="I130" i="82"/>
  <c r="G130" i="82"/>
  <c r="R130" i="82" s="1"/>
  <c r="T130" i="82" s="1"/>
  <c r="S130" i="82" s="1"/>
  <c r="V129" i="82"/>
  <c r="U129" i="82" s="1"/>
  <c r="Z129" i="82" s="1"/>
  <c r="Q129" i="82"/>
  <c r="I129" i="82"/>
  <c r="G129" i="82"/>
  <c r="R129" i="82" s="1"/>
  <c r="T129" i="82" s="1"/>
  <c r="S129" i="82" s="1"/>
  <c r="V128" i="82"/>
  <c r="U128" i="82" s="1"/>
  <c r="Z128" i="82" s="1"/>
  <c r="Q128" i="82"/>
  <c r="I128" i="82"/>
  <c r="G128" i="82"/>
  <c r="R128" i="82" s="1"/>
  <c r="T128" i="82" s="1"/>
  <c r="S128" i="82" s="1"/>
  <c r="V127" i="82"/>
  <c r="U127" i="82" s="1"/>
  <c r="Z127" i="82" s="1"/>
  <c r="Q127" i="82"/>
  <c r="I127" i="82"/>
  <c r="G127" i="82"/>
  <c r="R127" i="82" s="1"/>
  <c r="T127" i="82" s="1"/>
  <c r="S127" i="82" s="1"/>
  <c r="V126" i="82"/>
  <c r="U126" i="82" s="1"/>
  <c r="Z126" i="82" s="1"/>
  <c r="Q126" i="82"/>
  <c r="I126" i="82"/>
  <c r="G126" i="82"/>
  <c r="R126" i="82" s="1"/>
  <c r="T126" i="82" s="1"/>
  <c r="S126" i="82" s="1"/>
  <c r="V125" i="82"/>
  <c r="U125" i="82" s="1"/>
  <c r="Z125" i="82" s="1"/>
  <c r="Q125" i="82"/>
  <c r="I125" i="82"/>
  <c r="G125" i="82"/>
  <c r="R125" i="82" s="1"/>
  <c r="T125" i="82" s="1"/>
  <c r="S125" i="82" s="1"/>
  <c r="V124" i="82"/>
  <c r="U124" i="82" s="1"/>
  <c r="Q124" i="82"/>
  <c r="I124" i="82"/>
  <c r="G124" i="82"/>
  <c r="R124" i="82" s="1"/>
  <c r="T124" i="82" s="1"/>
  <c r="S124" i="82" s="1"/>
  <c r="V123" i="82"/>
  <c r="U123" i="82" s="1"/>
  <c r="Q123" i="82"/>
  <c r="I123" i="82"/>
  <c r="G123" i="82"/>
  <c r="R123" i="82" s="1"/>
  <c r="T123" i="82" s="1"/>
  <c r="S123" i="82" s="1"/>
  <c r="V122" i="82"/>
  <c r="U122" i="82" s="1"/>
  <c r="Q122" i="82"/>
  <c r="I122" i="82"/>
  <c r="G122" i="82"/>
  <c r="R122" i="82" s="1"/>
  <c r="T122" i="82" s="1"/>
  <c r="S122" i="82" s="1"/>
  <c r="V121" i="82"/>
  <c r="U121" i="82" s="1"/>
  <c r="Q121" i="82"/>
  <c r="I121" i="82"/>
  <c r="G121" i="82"/>
  <c r="R121" i="82" s="1"/>
  <c r="T121" i="82" s="1"/>
  <c r="S121" i="82" s="1"/>
  <c r="V120" i="82"/>
  <c r="U120" i="82" s="1"/>
  <c r="Q120" i="82"/>
  <c r="I120" i="82"/>
  <c r="G120" i="82"/>
  <c r="R120" i="82" s="1"/>
  <c r="T120" i="82" s="1"/>
  <c r="S120" i="82" s="1"/>
  <c r="V119" i="82"/>
  <c r="U119" i="82" s="1"/>
  <c r="Q119" i="82"/>
  <c r="I119" i="82"/>
  <c r="G119" i="82"/>
  <c r="R119" i="82" s="1"/>
  <c r="T119" i="82" s="1"/>
  <c r="S119" i="82" s="1"/>
  <c r="V118" i="82"/>
  <c r="U118" i="82" s="1"/>
  <c r="Z118" i="82" s="1"/>
  <c r="Q118" i="82"/>
  <c r="I118" i="82"/>
  <c r="G118" i="82"/>
  <c r="R118" i="82" s="1"/>
  <c r="T118" i="82" s="1"/>
  <c r="S118" i="82" s="1"/>
  <c r="V117" i="82"/>
  <c r="U117" i="82" s="1"/>
  <c r="Z117" i="82" s="1"/>
  <c r="Q117" i="82"/>
  <c r="I117" i="82"/>
  <c r="G117" i="82"/>
  <c r="R117" i="82" s="1"/>
  <c r="T117" i="82" s="1"/>
  <c r="S117" i="82" s="1"/>
  <c r="V116" i="82"/>
  <c r="U116" i="82" s="1"/>
  <c r="Z116" i="82" s="1"/>
  <c r="Q116" i="82"/>
  <c r="I116" i="82"/>
  <c r="G116" i="82"/>
  <c r="R116" i="82" s="1"/>
  <c r="T116" i="82" s="1"/>
  <c r="S116" i="82" s="1"/>
  <c r="V115" i="82"/>
  <c r="U115" i="82" s="1"/>
  <c r="Z115" i="82" s="1"/>
  <c r="Q115" i="82"/>
  <c r="I115" i="82"/>
  <c r="G115" i="82"/>
  <c r="R115" i="82" s="1"/>
  <c r="T115" i="82" s="1"/>
  <c r="S115" i="82" s="1"/>
  <c r="V114" i="82"/>
  <c r="U114" i="82" s="1"/>
  <c r="Z114" i="82" s="1"/>
  <c r="Q114" i="82"/>
  <c r="I114" i="82"/>
  <c r="G114" i="82"/>
  <c r="R114" i="82" s="1"/>
  <c r="T114" i="82" s="1"/>
  <c r="S114" i="82" s="1"/>
  <c r="V113" i="82"/>
  <c r="U113" i="82" s="1"/>
  <c r="Z113" i="82" s="1"/>
  <c r="Q113" i="82"/>
  <c r="I113" i="82"/>
  <c r="G113" i="82"/>
  <c r="R113" i="82" s="1"/>
  <c r="T113" i="82" s="1"/>
  <c r="S113" i="82" s="1"/>
  <c r="V112" i="82"/>
  <c r="U112" i="82" s="1"/>
  <c r="Z112" i="82" s="1"/>
  <c r="Q112" i="82"/>
  <c r="I112" i="82"/>
  <c r="G112" i="82"/>
  <c r="R112" i="82" s="1"/>
  <c r="T112" i="82" s="1"/>
  <c r="S112" i="82" s="1"/>
  <c r="V111" i="82"/>
  <c r="U111" i="82" s="1"/>
  <c r="Z111" i="82" s="1"/>
  <c r="Q111" i="82"/>
  <c r="I111" i="82"/>
  <c r="G111" i="82"/>
  <c r="R111" i="82" s="1"/>
  <c r="T111" i="82" s="1"/>
  <c r="S111" i="82" s="1"/>
  <c r="V110" i="82"/>
  <c r="U110" i="82" s="1"/>
  <c r="Z110" i="82" s="1"/>
  <c r="Q110" i="82"/>
  <c r="I110" i="82"/>
  <c r="G110" i="82"/>
  <c r="R110" i="82" s="1"/>
  <c r="T110" i="82" s="1"/>
  <c r="S110" i="82" s="1"/>
  <c r="V109" i="82"/>
  <c r="U109" i="82" s="1"/>
  <c r="Z109" i="82" s="1"/>
  <c r="Q109" i="82"/>
  <c r="I109" i="82"/>
  <c r="G109" i="82"/>
  <c r="R109" i="82" s="1"/>
  <c r="T109" i="82" s="1"/>
  <c r="S109" i="82" s="1"/>
  <c r="V108" i="82"/>
  <c r="U108" i="82" s="1"/>
  <c r="Z108" i="82" s="1"/>
  <c r="Q108" i="82"/>
  <c r="I108" i="82"/>
  <c r="G108" i="82"/>
  <c r="R108" i="82" s="1"/>
  <c r="T108" i="82" s="1"/>
  <c r="S108" i="82" s="1"/>
  <c r="V107" i="82"/>
  <c r="U107" i="82" s="1"/>
  <c r="Z107" i="82" s="1"/>
  <c r="Q107" i="82"/>
  <c r="I107" i="82"/>
  <c r="G107" i="82"/>
  <c r="R107" i="82" s="1"/>
  <c r="T107" i="82" s="1"/>
  <c r="S107" i="82" s="1"/>
  <c r="V106" i="82"/>
  <c r="U106" i="82" s="1"/>
  <c r="Z106" i="82" s="1"/>
  <c r="Q106" i="82"/>
  <c r="I106" i="82"/>
  <c r="G106" i="82"/>
  <c r="R106" i="82" s="1"/>
  <c r="T106" i="82" s="1"/>
  <c r="S106" i="82" s="1"/>
  <c r="V105" i="82"/>
  <c r="U105" i="82" s="1"/>
  <c r="Z105" i="82" s="1"/>
  <c r="Q105" i="82"/>
  <c r="I105" i="82"/>
  <c r="G105" i="82"/>
  <c r="R105" i="82" s="1"/>
  <c r="T105" i="82" s="1"/>
  <c r="S105" i="82" s="1"/>
  <c r="V104" i="82"/>
  <c r="U104" i="82" s="1"/>
  <c r="Z104" i="82" s="1"/>
  <c r="Q104" i="82"/>
  <c r="I104" i="82"/>
  <c r="G104" i="82"/>
  <c r="R104" i="82" s="1"/>
  <c r="T104" i="82" s="1"/>
  <c r="S104" i="82" s="1"/>
  <c r="V103" i="82"/>
  <c r="U103" i="82" s="1"/>
  <c r="Z103" i="82" s="1"/>
  <c r="Q103" i="82"/>
  <c r="I103" i="82"/>
  <c r="G103" i="82"/>
  <c r="R103" i="82" s="1"/>
  <c r="T103" i="82" s="1"/>
  <c r="S103" i="82" s="1"/>
  <c r="V102" i="82"/>
  <c r="U102" i="82" s="1"/>
  <c r="Z102" i="82" s="1"/>
  <c r="Q102" i="82"/>
  <c r="I102" i="82"/>
  <c r="G102" i="82"/>
  <c r="R102" i="82" s="1"/>
  <c r="T102" i="82" s="1"/>
  <c r="S102" i="82" s="1"/>
  <c r="V101" i="82"/>
  <c r="U101" i="82" s="1"/>
  <c r="Z101" i="82" s="1"/>
  <c r="Q101" i="82"/>
  <c r="I101" i="82"/>
  <c r="G101" i="82"/>
  <c r="R101" i="82" s="1"/>
  <c r="T101" i="82" s="1"/>
  <c r="S101" i="82" s="1"/>
  <c r="V100" i="82"/>
  <c r="U100" i="82" s="1"/>
  <c r="Z100" i="82" s="1"/>
  <c r="Q100" i="82"/>
  <c r="I100" i="82"/>
  <c r="G100" i="82"/>
  <c r="R100" i="82" s="1"/>
  <c r="T100" i="82" s="1"/>
  <c r="S100" i="82" s="1"/>
  <c r="V99" i="82"/>
  <c r="U99" i="82" s="1"/>
  <c r="Q99" i="82"/>
  <c r="I99" i="82"/>
  <c r="G99" i="82"/>
  <c r="R99" i="82" s="1"/>
  <c r="T99" i="82" s="1"/>
  <c r="S99" i="82" s="1"/>
  <c r="V98" i="82"/>
  <c r="U98" i="82" s="1"/>
  <c r="Q98" i="82"/>
  <c r="I98" i="82"/>
  <c r="G98" i="82"/>
  <c r="R98" i="82" s="1"/>
  <c r="T98" i="82" s="1"/>
  <c r="S98" i="82" s="1"/>
  <c r="V97" i="82"/>
  <c r="U97" i="82" s="1"/>
  <c r="Z97" i="82" s="1"/>
  <c r="Q97" i="82"/>
  <c r="I97" i="82"/>
  <c r="G97" i="82"/>
  <c r="R97" i="82" s="1"/>
  <c r="T97" i="82" s="1"/>
  <c r="S97" i="82" s="1"/>
  <c r="V96" i="82"/>
  <c r="U96" i="82" s="1"/>
  <c r="Z96" i="82" s="1"/>
  <c r="Q96" i="82"/>
  <c r="I96" i="82"/>
  <c r="G96" i="82"/>
  <c r="R96" i="82" s="1"/>
  <c r="T96" i="82" s="1"/>
  <c r="S96" i="82" s="1"/>
  <c r="V95" i="82"/>
  <c r="U95" i="82" s="1"/>
  <c r="Z95" i="82" s="1"/>
  <c r="Q95" i="82"/>
  <c r="I95" i="82"/>
  <c r="G95" i="82"/>
  <c r="R95" i="82" s="1"/>
  <c r="T95" i="82" s="1"/>
  <c r="S95" i="82" s="1"/>
  <c r="V94" i="82"/>
  <c r="U94" i="82" s="1"/>
  <c r="Z94" i="82" s="1"/>
  <c r="Q94" i="82"/>
  <c r="I94" i="82"/>
  <c r="G94" i="82"/>
  <c r="R94" i="82" s="1"/>
  <c r="T94" i="82" s="1"/>
  <c r="S94" i="82" s="1"/>
  <c r="V93" i="82"/>
  <c r="U93" i="82" s="1"/>
  <c r="Z93" i="82" s="1"/>
  <c r="Q93" i="82"/>
  <c r="I93" i="82"/>
  <c r="G93" i="82"/>
  <c r="R93" i="82" s="1"/>
  <c r="T93" i="82" s="1"/>
  <c r="S93" i="82" s="1"/>
  <c r="V92" i="82"/>
  <c r="U92" i="82" s="1"/>
  <c r="Q92" i="82"/>
  <c r="I92" i="82"/>
  <c r="G92" i="82"/>
  <c r="R92" i="82" s="1"/>
  <c r="T92" i="82" s="1"/>
  <c r="S92" i="82" s="1"/>
  <c r="V91" i="82"/>
  <c r="U91" i="82" s="1"/>
  <c r="Z91" i="82" s="1"/>
  <c r="Q91" i="82"/>
  <c r="I91" i="82"/>
  <c r="G91" i="82"/>
  <c r="R91" i="82" s="1"/>
  <c r="T91" i="82" s="1"/>
  <c r="S91" i="82" s="1"/>
  <c r="V90" i="82"/>
  <c r="U90" i="82" s="1"/>
  <c r="Z90" i="82" s="1"/>
  <c r="Q90" i="82"/>
  <c r="I90" i="82"/>
  <c r="G90" i="82"/>
  <c r="R90" i="82" s="1"/>
  <c r="T90" i="82" s="1"/>
  <c r="S90" i="82" s="1"/>
  <c r="V89" i="82"/>
  <c r="U89" i="82" s="1"/>
  <c r="Z89" i="82" s="1"/>
  <c r="Q89" i="82"/>
  <c r="I89" i="82"/>
  <c r="G89" i="82"/>
  <c r="R89" i="82" s="1"/>
  <c r="T89" i="82" s="1"/>
  <c r="S89" i="82" s="1"/>
  <c r="V88" i="82"/>
  <c r="U88" i="82" s="1"/>
  <c r="Q88" i="82"/>
  <c r="I88" i="82"/>
  <c r="G88" i="82"/>
  <c r="R88" i="82" s="1"/>
  <c r="T88" i="82" s="1"/>
  <c r="S88" i="82" s="1"/>
  <c r="V87" i="82"/>
  <c r="U87" i="82" s="1"/>
  <c r="Z87" i="82" s="1"/>
  <c r="Q87" i="82"/>
  <c r="I87" i="82"/>
  <c r="G87" i="82"/>
  <c r="R87" i="82" s="1"/>
  <c r="T87" i="82" s="1"/>
  <c r="S87" i="82" s="1"/>
  <c r="V86" i="82"/>
  <c r="U86" i="82" s="1"/>
  <c r="Z86" i="82" s="1"/>
  <c r="Q86" i="82"/>
  <c r="I86" i="82"/>
  <c r="G86" i="82"/>
  <c r="R86" i="82" s="1"/>
  <c r="T86" i="82" s="1"/>
  <c r="S86" i="82" s="1"/>
  <c r="V85" i="82"/>
  <c r="U85" i="82" s="1"/>
  <c r="Z85" i="82" s="1"/>
  <c r="Q85" i="82"/>
  <c r="I85" i="82"/>
  <c r="G85" i="82"/>
  <c r="R85" i="82" s="1"/>
  <c r="T85" i="82" s="1"/>
  <c r="S85" i="82" s="1"/>
  <c r="V84" i="82"/>
  <c r="U84" i="82" s="1"/>
  <c r="Z84" i="82" s="1"/>
  <c r="Q84" i="82"/>
  <c r="I84" i="82"/>
  <c r="G84" i="82"/>
  <c r="R84" i="82" s="1"/>
  <c r="T84" i="82" s="1"/>
  <c r="S84" i="82" s="1"/>
  <c r="V83" i="82"/>
  <c r="U83" i="82" s="1"/>
  <c r="Z83" i="82" s="1"/>
  <c r="Q83" i="82"/>
  <c r="I83" i="82"/>
  <c r="G83" i="82"/>
  <c r="R83" i="82" s="1"/>
  <c r="T83" i="82" s="1"/>
  <c r="S83" i="82" s="1"/>
  <c r="V82" i="82"/>
  <c r="U82" i="82" s="1"/>
  <c r="Z82" i="82" s="1"/>
  <c r="Q82" i="82"/>
  <c r="I82" i="82"/>
  <c r="G82" i="82"/>
  <c r="R82" i="82" s="1"/>
  <c r="T82" i="82" s="1"/>
  <c r="S82" i="82" s="1"/>
  <c r="V81" i="82"/>
  <c r="U81" i="82" s="1"/>
  <c r="Q81" i="82"/>
  <c r="I81" i="82"/>
  <c r="G81" i="82"/>
  <c r="R81" i="82" s="1"/>
  <c r="T81" i="82" s="1"/>
  <c r="S81" i="82" s="1"/>
  <c r="V80" i="82"/>
  <c r="U80" i="82" s="1"/>
  <c r="Q80" i="82"/>
  <c r="I80" i="82"/>
  <c r="G80" i="82"/>
  <c r="R80" i="82" s="1"/>
  <c r="T80" i="82" s="1"/>
  <c r="S80" i="82" s="1"/>
  <c r="V79" i="82"/>
  <c r="U79" i="82" s="1"/>
  <c r="Z79" i="82" s="1"/>
  <c r="Q79" i="82"/>
  <c r="I79" i="82"/>
  <c r="G79" i="82"/>
  <c r="R79" i="82" s="1"/>
  <c r="T79" i="82" s="1"/>
  <c r="S79" i="82" s="1"/>
  <c r="V78" i="82"/>
  <c r="U78" i="82" s="1"/>
  <c r="Z78" i="82" s="1"/>
  <c r="Q78" i="82"/>
  <c r="I78" i="82"/>
  <c r="G78" i="82"/>
  <c r="R78" i="82" s="1"/>
  <c r="T78" i="82" s="1"/>
  <c r="S78" i="82" s="1"/>
  <c r="V77" i="82"/>
  <c r="U77" i="82" s="1"/>
  <c r="Z77" i="82" s="1"/>
  <c r="Q77" i="82"/>
  <c r="I77" i="82"/>
  <c r="G77" i="82"/>
  <c r="R77" i="82" s="1"/>
  <c r="T77" i="82" s="1"/>
  <c r="S77" i="82" s="1"/>
  <c r="V76" i="82"/>
  <c r="U76" i="82" s="1"/>
  <c r="Z76" i="82" s="1"/>
  <c r="Q76" i="82"/>
  <c r="I76" i="82"/>
  <c r="G76" i="82"/>
  <c r="R76" i="82" s="1"/>
  <c r="T76" i="82" s="1"/>
  <c r="S76" i="82" s="1"/>
  <c r="V75" i="82"/>
  <c r="U75" i="82" s="1"/>
  <c r="Z75" i="82" s="1"/>
  <c r="Q75" i="82"/>
  <c r="I75" i="82"/>
  <c r="G75" i="82"/>
  <c r="R75" i="82" s="1"/>
  <c r="T75" i="82" s="1"/>
  <c r="S75" i="82" s="1"/>
  <c r="V74" i="82"/>
  <c r="U74" i="82" s="1"/>
  <c r="Z74" i="82" s="1"/>
  <c r="Q74" i="82"/>
  <c r="I74" i="82"/>
  <c r="G74" i="82"/>
  <c r="R74" i="82" s="1"/>
  <c r="T74" i="82" s="1"/>
  <c r="S74" i="82" s="1"/>
  <c r="V73" i="82"/>
  <c r="U73" i="82" s="1"/>
  <c r="Z73" i="82" s="1"/>
  <c r="Q73" i="82"/>
  <c r="I73" i="82"/>
  <c r="G73" i="82"/>
  <c r="R73" i="82" s="1"/>
  <c r="T73" i="82" s="1"/>
  <c r="S73" i="82" s="1"/>
  <c r="V72" i="82"/>
  <c r="U72" i="82" s="1"/>
  <c r="Q72" i="82"/>
  <c r="I72" i="82"/>
  <c r="G72" i="82"/>
  <c r="R72" i="82" s="1"/>
  <c r="T72" i="82" s="1"/>
  <c r="S72" i="82" s="1"/>
  <c r="V71" i="82"/>
  <c r="U71" i="82" s="1"/>
  <c r="Q71" i="82"/>
  <c r="I71" i="82"/>
  <c r="G71" i="82"/>
  <c r="R71" i="82" s="1"/>
  <c r="T71" i="82" s="1"/>
  <c r="S71" i="82" s="1"/>
  <c r="V70" i="82"/>
  <c r="U70" i="82" s="1"/>
  <c r="Q70" i="82"/>
  <c r="I70" i="82"/>
  <c r="G70" i="82"/>
  <c r="R70" i="82" s="1"/>
  <c r="T70" i="82" s="1"/>
  <c r="S70" i="82" s="1"/>
  <c r="V69" i="82"/>
  <c r="U69" i="82" s="1"/>
  <c r="Q69" i="82"/>
  <c r="I69" i="82"/>
  <c r="G69" i="82"/>
  <c r="R69" i="82" s="1"/>
  <c r="T69" i="82" s="1"/>
  <c r="S69" i="82" s="1"/>
  <c r="V68" i="82"/>
  <c r="U68" i="82" s="1"/>
  <c r="Q68" i="82"/>
  <c r="I68" i="82"/>
  <c r="G68" i="82"/>
  <c r="R68" i="82" s="1"/>
  <c r="T68" i="82" s="1"/>
  <c r="S68" i="82" s="1"/>
  <c r="V67" i="82"/>
  <c r="U67" i="82" s="1"/>
  <c r="Q67" i="82"/>
  <c r="I67" i="82"/>
  <c r="G67" i="82"/>
  <c r="R67" i="82" s="1"/>
  <c r="T67" i="82" s="1"/>
  <c r="S67" i="82" s="1"/>
  <c r="V66" i="82"/>
  <c r="U66" i="82" s="1"/>
  <c r="Q66" i="82"/>
  <c r="I66" i="82"/>
  <c r="G66" i="82"/>
  <c r="R66" i="82" s="1"/>
  <c r="T66" i="82" s="1"/>
  <c r="S66" i="82" s="1"/>
  <c r="V65" i="82"/>
  <c r="U65" i="82" s="1"/>
  <c r="Z65" i="82" s="1"/>
  <c r="Q65" i="82"/>
  <c r="I65" i="82"/>
  <c r="G65" i="82"/>
  <c r="R65" i="82" s="1"/>
  <c r="T65" i="82" s="1"/>
  <c r="S65" i="82" s="1"/>
  <c r="V64" i="82"/>
  <c r="U64" i="82" s="1"/>
  <c r="Z64" i="82" s="1"/>
  <c r="Q64" i="82"/>
  <c r="I64" i="82"/>
  <c r="G64" i="82"/>
  <c r="R64" i="82" s="1"/>
  <c r="T64" i="82" s="1"/>
  <c r="S64" i="82" s="1"/>
  <c r="V63" i="82"/>
  <c r="U63" i="82" s="1"/>
  <c r="Z63" i="82" s="1"/>
  <c r="Q63" i="82"/>
  <c r="I63" i="82"/>
  <c r="G63" i="82"/>
  <c r="R63" i="82" s="1"/>
  <c r="T63" i="82" s="1"/>
  <c r="S63" i="82" s="1"/>
  <c r="V62" i="82"/>
  <c r="U62" i="82" s="1"/>
  <c r="Z62" i="82" s="1"/>
  <c r="Q62" i="82"/>
  <c r="I62" i="82"/>
  <c r="G62" i="82"/>
  <c r="R62" i="82" s="1"/>
  <c r="T62" i="82" s="1"/>
  <c r="S62" i="82" s="1"/>
  <c r="V61" i="82"/>
  <c r="U61" i="82" s="1"/>
  <c r="Z61" i="82" s="1"/>
  <c r="Q61" i="82"/>
  <c r="I61" i="82"/>
  <c r="G61" i="82"/>
  <c r="R61" i="82" s="1"/>
  <c r="T61" i="82" s="1"/>
  <c r="S61" i="82" s="1"/>
  <c r="V60" i="82"/>
  <c r="U60" i="82" s="1"/>
  <c r="Z60" i="82" s="1"/>
  <c r="Q60" i="82"/>
  <c r="I60" i="82"/>
  <c r="G60" i="82"/>
  <c r="R60" i="82" s="1"/>
  <c r="T60" i="82" s="1"/>
  <c r="S60" i="82" s="1"/>
  <c r="V59" i="82"/>
  <c r="U59" i="82" s="1"/>
  <c r="Z59" i="82" s="1"/>
  <c r="Q59" i="82"/>
  <c r="I59" i="82"/>
  <c r="G59" i="82"/>
  <c r="R59" i="82" s="1"/>
  <c r="T59" i="82" s="1"/>
  <c r="S59" i="82" s="1"/>
  <c r="V58" i="82"/>
  <c r="U58" i="82" s="1"/>
  <c r="Z58" i="82" s="1"/>
  <c r="Q58" i="82"/>
  <c r="I58" i="82"/>
  <c r="G58" i="82"/>
  <c r="R58" i="82" s="1"/>
  <c r="T58" i="82" s="1"/>
  <c r="S58" i="82" s="1"/>
  <c r="V57" i="82"/>
  <c r="U57" i="82" s="1"/>
  <c r="Q57" i="82"/>
  <c r="I57" i="82"/>
  <c r="G57" i="82"/>
  <c r="R57" i="82" s="1"/>
  <c r="T57" i="82" s="1"/>
  <c r="S57" i="82" s="1"/>
  <c r="V56" i="82"/>
  <c r="U56" i="82" s="1"/>
  <c r="Q56" i="82"/>
  <c r="I56" i="82"/>
  <c r="G56" i="82"/>
  <c r="R56" i="82" s="1"/>
  <c r="T56" i="82" s="1"/>
  <c r="S56" i="82" s="1"/>
  <c r="V55" i="82"/>
  <c r="U55" i="82" s="1"/>
  <c r="Q55" i="82"/>
  <c r="I55" i="82"/>
  <c r="G55" i="82"/>
  <c r="R55" i="82" s="1"/>
  <c r="T55" i="82" s="1"/>
  <c r="S55" i="82" s="1"/>
  <c r="V54" i="82"/>
  <c r="U54" i="82" s="1"/>
  <c r="Q54" i="82"/>
  <c r="I54" i="82"/>
  <c r="G54" i="82"/>
  <c r="R54" i="82" s="1"/>
  <c r="T54" i="82" s="1"/>
  <c r="S54" i="82" s="1"/>
  <c r="V53" i="82"/>
  <c r="U53" i="82" s="1"/>
  <c r="Z53" i="82" s="1"/>
  <c r="Q53" i="82"/>
  <c r="I53" i="82"/>
  <c r="G53" i="82"/>
  <c r="R53" i="82" s="1"/>
  <c r="T53" i="82" s="1"/>
  <c r="S53" i="82" s="1"/>
  <c r="V52" i="82"/>
  <c r="U52" i="82" s="1"/>
  <c r="Z52" i="82" s="1"/>
  <c r="Q52" i="82"/>
  <c r="I52" i="82"/>
  <c r="G52" i="82"/>
  <c r="R52" i="82" s="1"/>
  <c r="T52" i="82" s="1"/>
  <c r="S52" i="82" s="1"/>
  <c r="V51" i="82"/>
  <c r="U51" i="82" s="1"/>
  <c r="Z51" i="82" s="1"/>
  <c r="Q51" i="82"/>
  <c r="I51" i="82"/>
  <c r="G51" i="82"/>
  <c r="R51" i="82" s="1"/>
  <c r="T51" i="82" s="1"/>
  <c r="S51" i="82" s="1"/>
  <c r="V50" i="82"/>
  <c r="U50" i="82" s="1"/>
  <c r="Z50" i="82" s="1"/>
  <c r="Q50" i="82"/>
  <c r="I50" i="82"/>
  <c r="G50" i="82"/>
  <c r="R50" i="82" s="1"/>
  <c r="T50" i="82" s="1"/>
  <c r="S50" i="82" s="1"/>
  <c r="V49" i="82"/>
  <c r="U49" i="82" s="1"/>
  <c r="Z49" i="82" s="1"/>
  <c r="Q49" i="82"/>
  <c r="I49" i="82"/>
  <c r="G49" i="82"/>
  <c r="R49" i="82" s="1"/>
  <c r="T49" i="82" s="1"/>
  <c r="S49" i="82" s="1"/>
  <c r="V48" i="82"/>
  <c r="U48" i="82" s="1"/>
  <c r="Z48" i="82" s="1"/>
  <c r="Q48" i="82"/>
  <c r="I48" i="82"/>
  <c r="G48" i="82"/>
  <c r="R48" i="82" s="1"/>
  <c r="T48" i="82" s="1"/>
  <c r="S48" i="82" s="1"/>
  <c r="V47" i="82"/>
  <c r="U47" i="82" s="1"/>
  <c r="Z47" i="82" s="1"/>
  <c r="Q47" i="82"/>
  <c r="I47" i="82"/>
  <c r="G47" i="82"/>
  <c r="R47" i="82" s="1"/>
  <c r="T47" i="82" s="1"/>
  <c r="S47" i="82" s="1"/>
  <c r="V46" i="82"/>
  <c r="U46" i="82" s="1"/>
  <c r="Z46" i="82" s="1"/>
  <c r="Q46" i="82"/>
  <c r="I46" i="82"/>
  <c r="G46" i="82"/>
  <c r="R46" i="82" s="1"/>
  <c r="T46" i="82" s="1"/>
  <c r="S46" i="82" s="1"/>
  <c r="V45" i="82"/>
  <c r="U45" i="82" s="1"/>
  <c r="Z45" i="82" s="1"/>
  <c r="Q45" i="82"/>
  <c r="I45" i="82"/>
  <c r="G45" i="82"/>
  <c r="R45" i="82" s="1"/>
  <c r="T45" i="82" s="1"/>
  <c r="S45" i="82" s="1"/>
  <c r="V44" i="82"/>
  <c r="U44" i="82" s="1"/>
  <c r="Z44" i="82" s="1"/>
  <c r="Q44" i="82"/>
  <c r="I44" i="82"/>
  <c r="G44" i="82"/>
  <c r="R44" i="82" s="1"/>
  <c r="T44" i="82" s="1"/>
  <c r="S44" i="82" s="1"/>
  <c r="V43" i="82"/>
  <c r="U43" i="82" s="1"/>
  <c r="Z43" i="82" s="1"/>
  <c r="Q43" i="82"/>
  <c r="I43" i="82"/>
  <c r="G43" i="82"/>
  <c r="R43" i="82" s="1"/>
  <c r="T43" i="82" s="1"/>
  <c r="S43" i="82" s="1"/>
  <c r="V42" i="82"/>
  <c r="U42" i="82" s="1"/>
  <c r="Z42" i="82" s="1"/>
  <c r="Q42" i="82"/>
  <c r="I42" i="82"/>
  <c r="G42" i="82"/>
  <c r="R42" i="82" s="1"/>
  <c r="T42" i="82" s="1"/>
  <c r="S42" i="82" s="1"/>
  <c r="V41" i="82"/>
  <c r="U41" i="82" s="1"/>
  <c r="Z41" i="82" s="1"/>
  <c r="Q41" i="82"/>
  <c r="I41" i="82"/>
  <c r="G41" i="82"/>
  <c r="R41" i="82" s="1"/>
  <c r="T41" i="82" s="1"/>
  <c r="S41" i="82" s="1"/>
  <c r="V40" i="82"/>
  <c r="U40" i="82" s="1"/>
  <c r="Z40" i="82" s="1"/>
  <c r="Q40" i="82"/>
  <c r="I40" i="82"/>
  <c r="G40" i="82"/>
  <c r="R40" i="82" s="1"/>
  <c r="T40" i="82" s="1"/>
  <c r="S40" i="82" s="1"/>
  <c r="V39" i="82"/>
  <c r="U39" i="82" s="1"/>
  <c r="Z39" i="82" s="1"/>
  <c r="Q39" i="82"/>
  <c r="I39" i="82"/>
  <c r="G39" i="82"/>
  <c r="R39" i="82" s="1"/>
  <c r="T39" i="82" s="1"/>
  <c r="S39" i="82" s="1"/>
  <c r="V38" i="82"/>
  <c r="U38" i="82" s="1"/>
  <c r="Z38" i="82" s="1"/>
  <c r="Q38" i="82"/>
  <c r="I38" i="82"/>
  <c r="G38" i="82"/>
  <c r="R38" i="82" s="1"/>
  <c r="T38" i="82" s="1"/>
  <c r="S38" i="82" s="1"/>
  <c r="V37" i="82"/>
  <c r="U37" i="82" s="1"/>
  <c r="Z37" i="82" s="1"/>
  <c r="Q37" i="82"/>
  <c r="I37" i="82"/>
  <c r="G37" i="82"/>
  <c r="R37" i="82" s="1"/>
  <c r="T37" i="82" s="1"/>
  <c r="S37" i="82" s="1"/>
  <c r="V36" i="82"/>
  <c r="U36" i="82" s="1"/>
  <c r="Z36" i="82" s="1"/>
  <c r="Q36" i="82"/>
  <c r="I36" i="82"/>
  <c r="G36" i="82"/>
  <c r="R36" i="82" s="1"/>
  <c r="T36" i="82" s="1"/>
  <c r="S36" i="82" s="1"/>
  <c r="V35" i="82"/>
  <c r="U35" i="82" s="1"/>
  <c r="Z35" i="82" s="1"/>
  <c r="Q35" i="82"/>
  <c r="I35" i="82"/>
  <c r="G35" i="82"/>
  <c r="R35" i="82" s="1"/>
  <c r="T35" i="82" s="1"/>
  <c r="S35" i="82" s="1"/>
  <c r="V34" i="82"/>
  <c r="U34" i="82" s="1"/>
  <c r="Z34" i="82" s="1"/>
  <c r="Q34" i="82"/>
  <c r="I34" i="82"/>
  <c r="G34" i="82"/>
  <c r="R34" i="82" s="1"/>
  <c r="T34" i="82" s="1"/>
  <c r="S34" i="82" s="1"/>
  <c r="V33" i="82"/>
  <c r="U33" i="82" s="1"/>
  <c r="Z33" i="82" s="1"/>
  <c r="Q33" i="82"/>
  <c r="I33" i="82"/>
  <c r="G33" i="82"/>
  <c r="R33" i="82" s="1"/>
  <c r="T33" i="82" s="1"/>
  <c r="S33" i="82" s="1"/>
  <c r="V32" i="82"/>
  <c r="U32" i="82" s="1"/>
  <c r="Z32" i="82" s="1"/>
  <c r="Q32" i="82"/>
  <c r="I32" i="82"/>
  <c r="G32" i="82"/>
  <c r="R32" i="82" s="1"/>
  <c r="T32" i="82" s="1"/>
  <c r="S32" i="82" s="1"/>
  <c r="V31" i="82"/>
  <c r="U31" i="82" s="1"/>
  <c r="Z31" i="82" s="1"/>
  <c r="Q31" i="82"/>
  <c r="I31" i="82"/>
  <c r="G31" i="82"/>
  <c r="R31" i="82" s="1"/>
  <c r="T31" i="82" s="1"/>
  <c r="S31" i="82" s="1"/>
  <c r="V30" i="82"/>
  <c r="U30" i="82" s="1"/>
  <c r="Z30" i="82" s="1"/>
  <c r="Q30" i="82"/>
  <c r="I30" i="82"/>
  <c r="G30" i="82"/>
  <c r="R30" i="82" s="1"/>
  <c r="T30" i="82" s="1"/>
  <c r="S30" i="82" s="1"/>
  <c r="V29" i="82"/>
  <c r="U29" i="82" s="1"/>
  <c r="Z29" i="82" s="1"/>
  <c r="Q29" i="82"/>
  <c r="I29" i="82"/>
  <c r="G29" i="82"/>
  <c r="R29" i="82" s="1"/>
  <c r="T29" i="82" s="1"/>
  <c r="S29" i="82" s="1"/>
  <c r="V28" i="82"/>
  <c r="U28" i="82" s="1"/>
  <c r="Z28" i="82" s="1"/>
  <c r="Q28" i="82"/>
  <c r="I28" i="82"/>
  <c r="G28" i="82"/>
  <c r="R28" i="82" s="1"/>
  <c r="T28" i="82" s="1"/>
  <c r="S28" i="82" s="1"/>
  <c r="V27" i="82"/>
  <c r="U27" i="82" s="1"/>
  <c r="Z27" i="82" s="1"/>
  <c r="Q27" i="82"/>
  <c r="I27" i="82"/>
  <c r="G27" i="82"/>
  <c r="R27" i="82" s="1"/>
  <c r="T27" i="82" s="1"/>
  <c r="S27" i="82" s="1"/>
  <c r="V26" i="82"/>
  <c r="U26" i="82" s="1"/>
  <c r="Q26" i="82"/>
  <c r="I26" i="82"/>
  <c r="G26" i="82"/>
  <c r="R26" i="82" s="1"/>
  <c r="T26" i="82" s="1"/>
  <c r="S26" i="82" s="1"/>
  <c r="V25" i="82"/>
  <c r="U25" i="82" s="1"/>
  <c r="Q25" i="82"/>
  <c r="I25" i="82"/>
  <c r="G25" i="82"/>
  <c r="R25" i="82" s="1"/>
  <c r="T25" i="82" s="1"/>
  <c r="S25" i="82" s="1"/>
  <c r="V24" i="82"/>
  <c r="U24" i="82" s="1"/>
  <c r="Q24" i="82"/>
  <c r="I24" i="82"/>
  <c r="G24" i="82"/>
  <c r="R24" i="82" s="1"/>
  <c r="T24" i="82" s="1"/>
  <c r="S24" i="82" s="1"/>
  <c r="V23" i="82"/>
  <c r="U23" i="82" s="1"/>
  <c r="Q23" i="82"/>
  <c r="I23" i="82"/>
  <c r="G23" i="82"/>
  <c r="R23" i="82" s="1"/>
  <c r="T23" i="82" s="1"/>
  <c r="S23" i="82" s="1"/>
  <c r="V22" i="82"/>
  <c r="U22" i="82" s="1"/>
  <c r="Q22" i="82"/>
  <c r="I22" i="82"/>
  <c r="G22" i="82"/>
  <c r="R22" i="82" s="1"/>
  <c r="T22" i="82" s="1"/>
  <c r="S22" i="82" s="1"/>
  <c r="V21" i="82"/>
  <c r="U21" i="82" s="1"/>
  <c r="Q21" i="82"/>
  <c r="I21" i="82"/>
  <c r="G21" i="82"/>
  <c r="R21" i="82" s="1"/>
  <c r="T21" i="82" s="1"/>
  <c r="S21" i="82" s="1"/>
  <c r="V20" i="82"/>
  <c r="U20" i="82" s="1"/>
  <c r="Z20" i="82" s="1"/>
  <c r="Q20" i="82"/>
  <c r="I20" i="82"/>
  <c r="G20" i="82"/>
  <c r="R20" i="82" s="1"/>
  <c r="T20" i="82" s="1"/>
  <c r="S20" i="82" s="1"/>
  <c r="V19" i="82"/>
  <c r="U19" i="82" s="1"/>
  <c r="Q19" i="82"/>
  <c r="I19" i="82"/>
  <c r="G19" i="82"/>
  <c r="R19" i="82" s="1"/>
  <c r="T19" i="82" s="1"/>
  <c r="S19" i="82" s="1"/>
  <c r="V18" i="82"/>
  <c r="U18" i="82" s="1"/>
  <c r="Z18" i="82" s="1"/>
  <c r="Q18" i="82"/>
  <c r="I18" i="82"/>
  <c r="G18" i="82"/>
  <c r="R18" i="82" s="1"/>
  <c r="T18" i="82" s="1"/>
  <c r="S18" i="82" s="1"/>
  <c r="V17" i="82"/>
  <c r="U17" i="82" s="1"/>
  <c r="Z17" i="82" s="1"/>
  <c r="Q17" i="82"/>
  <c r="I17" i="82"/>
  <c r="G17" i="82"/>
  <c r="R17" i="82" s="1"/>
  <c r="T17" i="82" s="1"/>
  <c r="S17" i="82" s="1"/>
  <c r="V16" i="82"/>
  <c r="U16" i="82" s="1"/>
  <c r="Z16" i="82" s="1"/>
  <c r="Q16" i="82"/>
  <c r="I16" i="82"/>
  <c r="G16" i="82"/>
  <c r="R16" i="82" s="1"/>
  <c r="T16" i="82" s="1"/>
  <c r="S16" i="82" s="1"/>
  <c r="V15" i="82"/>
  <c r="U15" i="82" s="1"/>
  <c r="Q15" i="82"/>
  <c r="I15" i="82"/>
  <c r="G15" i="82"/>
  <c r="R15" i="82" s="1"/>
  <c r="T15" i="82" s="1"/>
  <c r="S15" i="82" s="1"/>
  <c r="V14" i="82"/>
  <c r="U14" i="82" s="1"/>
  <c r="Q14" i="82"/>
  <c r="I14" i="82"/>
  <c r="G14" i="82"/>
  <c r="R14" i="82" s="1"/>
  <c r="T14" i="82" s="1"/>
  <c r="S14" i="82" s="1"/>
  <c r="T26" i="83" l="1"/>
  <c r="S26" i="83" s="1"/>
  <c r="W42" i="83"/>
  <c r="V42" i="83" s="1"/>
  <c r="U42" i="83" s="1"/>
  <c r="T42" i="83"/>
  <c r="S42" i="83" s="1"/>
  <c r="T22" i="83"/>
  <c r="S22" i="83" s="1"/>
  <c r="W22" i="83"/>
  <c r="V22" i="83" s="1"/>
  <c r="U22" i="83" s="1"/>
  <c r="T44" i="85"/>
  <c r="S44" i="85" s="1"/>
  <c r="T61" i="85"/>
  <c r="S61" i="85" s="1"/>
  <c r="W33" i="83"/>
  <c r="V33" i="83" s="1"/>
  <c r="U33" i="83" s="1"/>
  <c r="T33" i="83"/>
  <c r="S33" i="83" s="1"/>
  <c r="W47" i="83"/>
  <c r="V47" i="83" s="1"/>
  <c r="U47" i="83" s="1"/>
  <c r="T47" i="83"/>
  <c r="S47" i="83" s="1"/>
  <c r="T27" i="83"/>
  <c r="S27" i="83" s="1"/>
  <c r="W27" i="83"/>
  <c r="V27" i="83" s="1"/>
  <c r="U27" i="83" s="1"/>
  <c r="T37" i="83"/>
  <c r="S37" i="83" s="1"/>
  <c r="W37" i="83"/>
  <c r="V37" i="83" s="1"/>
  <c r="U37" i="83" s="1"/>
  <c r="T144" i="85"/>
  <c r="S144" i="85" s="1"/>
  <c r="W35" i="83"/>
  <c r="V35" i="83" s="1"/>
  <c r="U35" i="83" s="1"/>
  <c r="T35" i="83"/>
  <c r="S35" i="83" s="1"/>
  <c r="V358" i="82"/>
  <c r="U358" i="82" s="1"/>
  <c r="Z358" i="82" s="1"/>
  <c r="T358" i="82"/>
  <c r="S358" i="82" s="1"/>
  <c r="W90" i="85"/>
  <c r="V90" i="85" s="1"/>
  <c r="U90" i="85" s="1"/>
  <c r="Y90" i="85" s="1"/>
  <c r="T90" i="85"/>
  <c r="S90" i="85" s="1"/>
  <c r="V50" i="85"/>
  <c r="U50" i="85" s="1"/>
  <c r="Y50" i="85" s="1"/>
  <c r="T50" i="85"/>
  <c r="S50" i="85" s="1"/>
  <c r="T21" i="83"/>
  <c r="S21" i="83" s="1"/>
  <c r="W21" i="83"/>
  <c r="V21" i="83" s="1"/>
  <c r="U21" i="83" s="1"/>
  <c r="W48" i="83"/>
  <c r="V48" i="83" s="1"/>
  <c r="U48" i="83" s="1"/>
  <c r="T48" i="83"/>
  <c r="S48" i="83" s="1"/>
  <c r="T30" i="83"/>
  <c r="S30" i="83" s="1"/>
  <c r="W30" i="83"/>
  <c r="V30" i="83" s="1"/>
  <c r="U30" i="83" s="1"/>
  <c r="T31" i="83"/>
  <c r="S31" i="83" s="1"/>
  <c r="T25" i="85"/>
  <c r="S25" i="85" s="1"/>
  <c r="T353" i="82"/>
  <c r="S353" i="82" s="1"/>
  <c r="T15" i="83"/>
  <c r="S15" i="83" s="1"/>
  <c r="T147" i="85"/>
  <c r="S147" i="85" s="1"/>
  <c r="W147" i="85"/>
  <c r="V147" i="85" s="1"/>
  <c r="U147" i="85" s="1"/>
  <c r="Y147" i="85" s="1"/>
  <c r="X361" i="82"/>
  <c r="V361" i="82" s="1"/>
  <c r="U361" i="82" s="1"/>
  <c r="Z361" i="82" s="1"/>
  <c r="T361" i="82"/>
  <c r="S361" i="82" s="1"/>
  <c r="V352" i="82"/>
  <c r="U352" i="82" s="1"/>
  <c r="Z352" i="82" s="1"/>
  <c r="T352" i="82"/>
  <c r="S352" i="82" s="1"/>
  <c r="T365" i="82"/>
  <c r="S365" i="82" s="1"/>
  <c r="X365" i="82"/>
  <c r="V365" i="82" s="1"/>
  <c r="U365" i="82" s="1"/>
  <c r="Z365" i="82" s="1"/>
  <c r="V359" i="82"/>
  <c r="U359" i="82" s="1"/>
  <c r="Z359" i="82" s="1"/>
  <c r="T359" i="82"/>
  <c r="S359" i="82" s="1"/>
  <c r="T360" i="82"/>
  <c r="S360" i="82" s="1"/>
  <c r="V360" i="82"/>
  <c r="U360" i="82" s="1"/>
  <c r="Z360" i="82" s="1"/>
  <c r="T363" i="82"/>
  <c r="S363" i="82" s="1"/>
  <c r="X363" i="82"/>
  <c r="V363" i="82" s="1"/>
  <c r="U363" i="82" s="1"/>
  <c r="Z363" i="82" s="1"/>
  <c r="T362" i="82"/>
  <c r="S362" i="82" s="1"/>
  <c r="X362" i="82"/>
  <c r="V362" i="82" s="1"/>
  <c r="U362" i="82" s="1"/>
  <c r="Z362" i="82" s="1"/>
  <c r="X356" i="82"/>
  <c r="V356" i="82" s="1"/>
  <c r="U356" i="82" s="1"/>
  <c r="Z356" i="82" s="1"/>
  <c r="T356" i="82"/>
  <c r="S356" i="82" s="1"/>
  <c r="X354" i="82"/>
  <c r="V354" i="82" s="1"/>
  <c r="U354" i="82" s="1"/>
  <c r="Z354" i="82" s="1"/>
  <c r="T68" i="85"/>
  <c r="S68" i="85" s="1"/>
  <c r="V68" i="85"/>
  <c r="U68" i="85" s="1"/>
  <c r="Y68" i="85" s="1"/>
  <c r="T74" i="85"/>
  <c r="S74" i="85" s="1"/>
  <c r="V74" i="85"/>
  <c r="U74" i="85" s="1"/>
  <c r="Y74" i="85" s="1"/>
  <c r="W139" i="85"/>
  <c r="V139" i="85" s="1"/>
  <c r="U139" i="85" s="1"/>
  <c r="Y139" i="85" s="1"/>
  <c r="T139" i="85"/>
  <c r="S139" i="85" s="1"/>
  <c r="W45" i="85"/>
  <c r="V45" i="85" s="1"/>
  <c r="U45" i="85" s="1"/>
  <c r="Y45" i="85" s="1"/>
  <c r="T45" i="85"/>
  <c r="S45" i="85" s="1"/>
  <c r="W115" i="85"/>
  <c r="V115" i="85" s="1"/>
  <c r="U115" i="85" s="1"/>
  <c r="Y115" i="85" s="1"/>
  <c r="T149" i="85"/>
  <c r="S149" i="85" s="1"/>
  <c r="V149" i="85"/>
  <c r="U149" i="85" s="1"/>
  <c r="Y149" i="85" s="1"/>
  <c r="W54" i="85"/>
  <c r="V54" i="85" s="1"/>
  <c r="U54" i="85" s="1"/>
  <c r="Y54" i="85" s="1"/>
  <c r="T54" i="85"/>
  <c r="S54" i="85" s="1"/>
  <c r="W109" i="85"/>
  <c r="V109" i="85" s="1"/>
  <c r="U109" i="85" s="1"/>
  <c r="Y109" i="85" s="1"/>
  <c r="T109" i="85"/>
  <c r="S109" i="85" s="1"/>
  <c r="W156" i="85"/>
  <c r="V156" i="85" s="1"/>
  <c r="U156" i="85" s="1"/>
  <c r="Y156" i="85" s="1"/>
  <c r="T156" i="85"/>
  <c r="S156" i="85" s="1"/>
  <c r="W161" i="85"/>
  <c r="V161" i="85" s="1"/>
  <c r="U161" i="85" s="1"/>
  <c r="Y161" i="85" s="1"/>
  <c r="T161" i="85"/>
  <c r="S161" i="85" s="1"/>
  <c r="W55" i="85"/>
  <c r="V55" i="85" s="1"/>
  <c r="U55" i="85" s="1"/>
  <c r="Y55" i="85" s="1"/>
  <c r="T39" i="85"/>
  <c r="S39" i="85" s="1"/>
  <c r="W83" i="85"/>
  <c r="V83" i="85" s="1"/>
  <c r="U83" i="85" s="1"/>
  <c r="Y83" i="85" s="1"/>
  <c r="W153" i="85"/>
  <c r="V153" i="85" s="1"/>
  <c r="U153" i="85" s="1"/>
  <c r="Y153" i="85" s="1"/>
  <c r="V126" i="85"/>
  <c r="U126" i="85" s="1"/>
  <c r="Y126" i="85" s="1"/>
  <c r="T131" i="85"/>
  <c r="S131" i="85" s="1"/>
  <c r="T136" i="85"/>
  <c r="S136" i="85" s="1"/>
  <c r="W166" i="85"/>
  <c r="V166" i="85" s="1"/>
  <c r="U166" i="85" s="1"/>
  <c r="Y166" i="85" s="1"/>
  <c r="T31" i="85"/>
  <c r="S31" i="85" s="1"/>
  <c r="W14" i="85"/>
  <c r="V14" i="85" s="1"/>
  <c r="U14" i="85" s="1"/>
  <c r="W135" i="85"/>
  <c r="V135" i="85" s="1"/>
  <c r="U135" i="85" s="1"/>
  <c r="Y135" i="85" s="1"/>
  <c r="T160" i="85"/>
  <c r="S160" i="85" s="1"/>
  <c r="W127" i="85"/>
  <c r="V127" i="85" s="1"/>
  <c r="U127" i="85" s="1"/>
  <c r="T127" i="85"/>
  <c r="S127" i="85" s="1"/>
  <c r="W22" i="85"/>
  <c r="V22" i="85" s="1"/>
  <c r="U22" i="85" s="1"/>
  <c r="Y22" i="85" s="1"/>
  <c r="T22" i="85"/>
  <c r="S22" i="85" s="1"/>
  <c r="T96" i="85"/>
  <c r="S96" i="85" s="1"/>
  <c r="W96" i="85"/>
  <c r="V96" i="85" s="1"/>
  <c r="U96" i="85" s="1"/>
  <c r="W82" i="85"/>
  <c r="V82" i="85" s="1"/>
  <c r="U82" i="85" s="1"/>
  <c r="T82" i="85"/>
  <c r="S82" i="85" s="1"/>
  <c r="T113" i="85"/>
  <c r="S113" i="85" s="1"/>
  <c r="W113" i="85"/>
  <c r="V113" i="85" s="1"/>
  <c r="U113" i="85" s="1"/>
  <c r="Y113" i="85" s="1"/>
  <c r="W53" i="85"/>
  <c r="V53" i="85" s="1"/>
  <c r="U53" i="85" s="1"/>
  <c r="Y53" i="85" s="1"/>
  <c r="T53" i="85"/>
  <c r="S53" i="85" s="1"/>
  <c r="W165" i="85"/>
  <c r="V165" i="85" s="1"/>
  <c r="U165" i="85" s="1"/>
  <c r="Y165" i="85" s="1"/>
  <c r="T165" i="85"/>
  <c r="S165" i="85" s="1"/>
  <c r="T170" i="85"/>
  <c r="S170" i="85" s="1"/>
  <c r="V170" i="85"/>
  <c r="U170" i="85" s="1"/>
  <c r="Y170" i="85" s="1"/>
  <c r="T143" i="85"/>
  <c r="S143" i="85" s="1"/>
  <c r="W143" i="85"/>
  <c r="V143" i="85" s="1"/>
  <c r="U143" i="85" s="1"/>
  <c r="Y143" i="85" s="1"/>
  <c r="W152" i="85"/>
  <c r="V152" i="85" s="1"/>
  <c r="U152" i="85" s="1"/>
  <c r="Y152" i="85" s="1"/>
  <c r="W138" i="85"/>
  <c r="V138" i="85" s="1"/>
  <c r="U138" i="85" s="1"/>
  <c r="Y138" i="85" s="1"/>
  <c r="W33" i="85"/>
  <c r="V33" i="85" s="1"/>
  <c r="U33" i="85" s="1"/>
  <c r="Y33" i="85" s="1"/>
  <c r="T78" i="85"/>
  <c r="S78" i="85" s="1"/>
  <c r="V57" i="85"/>
  <c r="U57" i="85" s="1"/>
  <c r="Y57" i="85" s="1"/>
  <c r="T42" i="85"/>
  <c r="S42" i="85" s="1"/>
  <c r="V18" i="85"/>
  <c r="U18" i="85" s="1"/>
  <c r="Y18" i="85" s="1"/>
  <c r="W71" i="85"/>
  <c r="V71" i="85" s="1"/>
  <c r="U71" i="85" s="1"/>
  <c r="Y71" i="85" s="1"/>
  <c r="V27" i="85"/>
  <c r="U27" i="85" s="1"/>
  <c r="Y27" i="85" s="1"/>
  <c r="T111" i="85"/>
  <c r="S111" i="85" s="1"/>
  <c r="T87" i="85"/>
  <c r="S87" i="85" s="1"/>
  <c r="T58" i="85"/>
  <c r="S58" i="85" s="1"/>
  <c r="T137" i="85"/>
  <c r="S137" i="85" s="1"/>
  <c r="W137" i="85"/>
  <c r="V137" i="85" s="1"/>
  <c r="U137" i="85" s="1"/>
  <c r="Y137" i="85" s="1"/>
  <c r="T17" i="85"/>
  <c r="S17" i="85" s="1"/>
  <c r="W17" i="85"/>
  <c r="V17" i="85" s="1"/>
  <c r="U17" i="85" s="1"/>
  <c r="Y17" i="85" s="1"/>
  <c r="W141" i="85"/>
  <c r="V141" i="85" s="1"/>
  <c r="U141" i="85" s="1"/>
  <c r="T141" i="85"/>
  <c r="S141" i="85" s="1"/>
  <c r="T70" i="85"/>
  <c r="S70" i="85" s="1"/>
  <c r="W70" i="85"/>
  <c r="V70" i="85" s="1"/>
  <c r="U70" i="85" s="1"/>
  <c r="Y70" i="85" s="1"/>
  <c r="T105" i="85"/>
  <c r="S105" i="85" s="1"/>
  <c r="W105" i="85"/>
  <c r="V105" i="85" s="1"/>
  <c r="U105" i="85" s="1"/>
  <c r="Y105" i="85" s="1"/>
  <c r="W110" i="85"/>
  <c r="V110" i="85" s="1"/>
  <c r="U110" i="85" s="1"/>
  <c r="T110" i="85"/>
  <c r="S110" i="85" s="1"/>
  <c r="T69" i="85"/>
  <c r="S69" i="85" s="1"/>
  <c r="W69" i="85"/>
  <c r="V69" i="85" s="1"/>
  <c r="U69" i="85" s="1"/>
  <c r="Y69" i="85" s="1"/>
  <c r="V159" i="85"/>
  <c r="U159" i="85" s="1"/>
  <c r="Y159" i="85" s="1"/>
  <c r="T159" i="85"/>
  <c r="S159" i="85" s="1"/>
  <c r="W114" i="85"/>
  <c r="V114" i="85" s="1"/>
  <c r="U114" i="85" s="1"/>
  <c r="Y114" i="85" s="1"/>
  <c r="T114" i="85"/>
  <c r="S114" i="85" s="1"/>
  <c r="T34" i="85"/>
  <c r="S34" i="85" s="1"/>
  <c r="W34" i="85"/>
  <c r="V34" i="85" s="1"/>
  <c r="U34" i="85" s="1"/>
  <c r="Y34" i="85" s="1"/>
  <c r="T73" i="85"/>
  <c r="S73" i="85" s="1"/>
  <c r="V73" i="85"/>
  <c r="U73" i="85" s="1"/>
  <c r="Y73" i="85" s="1"/>
  <c r="T84" i="85"/>
  <c r="S84" i="85" s="1"/>
  <c r="W84" i="85"/>
  <c r="V84" i="85" s="1"/>
  <c r="U84" i="85" s="1"/>
  <c r="Y84" i="85" s="1"/>
  <c r="T123" i="85"/>
  <c r="S123" i="85" s="1"/>
  <c r="W123" i="85"/>
  <c r="V123" i="85" s="1"/>
  <c r="U123" i="85" s="1"/>
  <c r="Y123" i="85" s="1"/>
  <c r="T48" i="85"/>
  <c r="S48" i="85" s="1"/>
  <c r="W48" i="85"/>
  <c r="V48" i="85" s="1"/>
  <c r="U48" i="85" s="1"/>
  <c r="Y48" i="85" s="1"/>
  <c r="W95" i="85"/>
  <c r="V95" i="85" s="1"/>
  <c r="U95" i="85" s="1"/>
  <c r="Y95" i="85" s="1"/>
  <c r="T95" i="85"/>
  <c r="S95" i="85" s="1"/>
  <c r="W169" i="85"/>
  <c r="V169" i="85" s="1"/>
  <c r="U169" i="85" s="1"/>
  <c r="T133" i="85"/>
  <c r="S133" i="85" s="1"/>
  <c r="T124" i="85"/>
  <c r="S124" i="85" s="1"/>
  <c r="W106" i="85"/>
  <c r="V106" i="85" s="1"/>
  <c r="U106" i="85" s="1"/>
  <c r="Y106" i="85" s="1"/>
  <c r="W163" i="85"/>
  <c r="V163" i="85" s="1"/>
  <c r="U163" i="85" s="1"/>
  <c r="W118" i="85"/>
  <c r="V118" i="85" s="1"/>
  <c r="U118" i="85" s="1"/>
  <c r="Y118" i="85" s="1"/>
  <c r="T132" i="85"/>
  <c r="S132" i="85" s="1"/>
  <c r="T30" i="85"/>
  <c r="S30" i="85" s="1"/>
  <c r="T162" i="85"/>
  <c r="S162" i="85" s="1"/>
  <c r="W162" i="85"/>
  <c r="V162" i="85" s="1"/>
  <c r="U162" i="85" s="1"/>
  <c r="Y162" i="85" s="1"/>
  <c r="T79" i="85"/>
  <c r="S79" i="85" s="1"/>
  <c r="V79" i="85"/>
  <c r="U79" i="85" s="1"/>
  <c r="Y79" i="85" s="1"/>
  <c r="T151" i="85"/>
  <c r="S151" i="85" s="1"/>
  <c r="W151" i="85"/>
  <c r="V151" i="85" s="1"/>
  <c r="U151" i="85" s="1"/>
  <c r="Y151" i="85" s="1"/>
  <c r="W150" i="85"/>
  <c r="V150" i="85" s="1"/>
  <c r="U150" i="85" s="1"/>
  <c r="Y150" i="85" s="1"/>
  <c r="T150" i="85"/>
  <c r="S150" i="85" s="1"/>
  <c r="T32" i="85"/>
  <c r="S32" i="85" s="1"/>
  <c r="W32" i="85"/>
  <c r="V32" i="85" s="1"/>
  <c r="U32" i="85" s="1"/>
  <c r="Y32" i="85" s="1"/>
  <c r="W121" i="85"/>
  <c r="V121" i="85" s="1"/>
  <c r="U121" i="85" s="1"/>
  <c r="Y121" i="85" s="1"/>
  <c r="T121" i="85"/>
  <c r="S121" i="85" s="1"/>
  <c r="T125" i="85"/>
  <c r="S125" i="85" s="1"/>
  <c r="W125" i="85"/>
  <c r="V125" i="85" s="1"/>
  <c r="U125" i="85" s="1"/>
  <c r="Y125" i="85" s="1"/>
  <c r="W104" i="85"/>
  <c r="V104" i="85" s="1"/>
  <c r="U104" i="85" s="1"/>
  <c r="Y104" i="85" s="1"/>
  <c r="T104" i="85"/>
  <c r="S104" i="85" s="1"/>
  <c r="T129" i="85"/>
  <c r="S129" i="85" s="1"/>
  <c r="T103" i="85"/>
  <c r="S103" i="85" s="1"/>
  <c r="T15" i="85"/>
  <c r="S15" i="85" s="1"/>
  <c r="W66" i="85"/>
  <c r="V66" i="85" s="1"/>
  <c r="U66" i="85" s="1"/>
  <c r="T66" i="85"/>
  <c r="S66" i="85" s="1"/>
  <c r="T88" i="85"/>
  <c r="S88" i="85" s="1"/>
  <c r="W88" i="85"/>
  <c r="V88" i="85" s="1"/>
  <c r="U88" i="85" s="1"/>
  <c r="T101" i="85"/>
  <c r="S101" i="85" s="1"/>
  <c r="W101" i="85"/>
  <c r="V101" i="85" s="1"/>
  <c r="U101" i="85" s="1"/>
  <c r="Y101" i="85" s="1"/>
  <c r="W120" i="85"/>
  <c r="V120" i="85" s="1"/>
  <c r="U120" i="85" s="1"/>
  <c r="T28" i="85"/>
  <c r="S28" i="85" s="1"/>
  <c r="W28" i="85"/>
  <c r="V28" i="85" s="1"/>
  <c r="U28" i="85" s="1"/>
  <c r="Y28" i="85" s="1"/>
  <c r="T24" i="85"/>
  <c r="S24" i="85" s="1"/>
  <c r="W24" i="85"/>
  <c r="V24" i="85" s="1"/>
  <c r="U24" i="85" s="1"/>
  <c r="Y24" i="85" s="1"/>
  <c r="W67" i="85"/>
  <c r="V67" i="85" s="1"/>
  <c r="U67" i="85" s="1"/>
  <c r="Y67" i="85" s="1"/>
  <c r="T67" i="85"/>
  <c r="S67" i="85" s="1"/>
  <c r="T89" i="85"/>
  <c r="S89" i="85" s="1"/>
  <c r="W89" i="85"/>
  <c r="V89" i="85" s="1"/>
  <c r="U89" i="85" s="1"/>
  <c r="Y89" i="85" s="1"/>
  <c r="T46" i="85"/>
  <c r="S46" i="85" s="1"/>
  <c r="W46" i="85"/>
  <c r="V46" i="85" s="1"/>
  <c r="U46" i="85" s="1"/>
  <c r="Y46" i="85" s="1"/>
  <c r="W145" i="85"/>
  <c r="V145" i="85" s="1"/>
  <c r="U145" i="85" s="1"/>
  <c r="T145" i="85"/>
  <c r="S145" i="85" s="1"/>
  <c r="T43" i="85"/>
  <c r="S43" i="85" s="1"/>
  <c r="W43" i="85"/>
  <c r="V43" i="85" s="1"/>
  <c r="U43" i="85" s="1"/>
  <c r="T134" i="85"/>
  <c r="S134" i="85" s="1"/>
  <c r="W134" i="85"/>
  <c r="V134" i="85" s="1"/>
  <c r="U134" i="85" s="1"/>
  <c r="Y134" i="85" s="1"/>
  <c r="T164" i="85"/>
  <c r="S164" i="85" s="1"/>
  <c r="W164" i="85"/>
  <c r="V164" i="85" s="1"/>
  <c r="U164" i="85" s="1"/>
  <c r="Y164" i="85" s="1"/>
  <c r="W59" i="85"/>
  <c r="V59" i="85" s="1"/>
  <c r="U59" i="85" s="1"/>
  <c r="Y59" i="85" s="1"/>
  <c r="T59" i="85"/>
  <c r="S59" i="85" s="1"/>
  <c r="T35" i="85"/>
  <c r="S35" i="85" s="1"/>
  <c r="W35" i="85"/>
  <c r="V35" i="85" s="1"/>
  <c r="U35" i="85" s="1"/>
  <c r="Y35" i="85" s="1"/>
  <c r="T76" i="85"/>
  <c r="S76" i="85" s="1"/>
  <c r="W76" i="85"/>
  <c r="V76" i="85" s="1"/>
  <c r="U76" i="85" s="1"/>
  <c r="W80" i="85"/>
  <c r="V80" i="85" s="1"/>
  <c r="U80" i="85" s="1"/>
  <c r="Y80" i="85" s="1"/>
  <c r="T80" i="85"/>
  <c r="S80" i="85" s="1"/>
  <c r="W99" i="85"/>
  <c r="V99" i="85" s="1"/>
  <c r="U99" i="85" s="1"/>
  <c r="T99" i="85"/>
  <c r="S99" i="85" s="1"/>
  <c r="T37" i="85"/>
  <c r="S37" i="85" s="1"/>
  <c r="W37" i="85"/>
  <c r="V37" i="85" s="1"/>
  <c r="U37" i="85" s="1"/>
  <c r="Y37" i="85" s="1"/>
  <c r="T112" i="85"/>
  <c r="S112" i="85" s="1"/>
  <c r="W112" i="85"/>
  <c r="V112" i="85" s="1"/>
  <c r="U112" i="85" s="1"/>
  <c r="T60" i="85"/>
  <c r="S60" i="85" s="1"/>
  <c r="W60" i="85"/>
  <c r="V60" i="85" s="1"/>
  <c r="U60" i="85" s="1"/>
  <c r="Y60" i="85" s="1"/>
  <c r="T16" i="85"/>
  <c r="S16" i="85" s="1"/>
  <c r="W16" i="85"/>
  <c r="V16" i="85" s="1"/>
  <c r="U16" i="85" s="1"/>
  <c r="Y16" i="85" s="1"/>
  <c r="T72" i="85"/>
  <c r="S72" i="85" s="1"/>
  <c r="W72" i="85"/>
  <c r="V72" i="85" s="1"/>
  <c r="U72" i="85" s="1"/>
  <c r="Y72" i="85" s="1"/>
  <c r="W62" i="85"/>
  <c r="V62" i="85" s="1"/>
  <c r="U62" i="85" s="1"/>
  <c r="Y62" i="85" s="1"/>
  <c r="T62" i="85"/>
  <c r="S62" i="85" s="1"/>
  <c r="T23" i="85"/>
  <c r="S23" i="85" s="1"/>
  <c r="W23" i="85"/>
  <c r="V23" i="85" s="1"/>
  <c r="U23" i="85" s="1"/>
  <c r="Y23" i="85" s="1"/>
  <c r="T64" i="85"/>
  <c r="S64" i="85" s="1"/>
  <c r="W64" i="85"/>
  <c r="V64" i="85" s="1"/>
  <c r="U64" i="85" s="1"/>
  <c r="Y64" i="85" s="1"/>
  <c r="W116" i="85"/>
  <c r="V116" i="85" s="1"/>
  <c r="U116" i="85" s="1"/>
  <c r="Y116" i="85" s="1"/>
  <c r="T116" i="85"/>
  <c r="S116" i="85" s="1"/>
  <c r="T157" i="85"/>
  <c r="S157" i="85" s="1"/>
  <c r="W157" i="85"/>
  <c r="V157" i="85" s="1"/>
  <c r="U157" i="85" s="1"/>
  <c r="Y157" i="85" s="1"/>
  <c r="T29" i="85"/>
  <c r="S29" i="85" s="1"/>
  <c r="W29" i="85"/>
  <c r="V29" i="85" s="1"/>
  <c r="U29" i="85" s="1"/>
  <c r="Y29" i="85" s="1"/>
  <c r="W107" i="85"/>
  <c r="V107" i="85" s="1"/>
  <c r="U107" i="85" s="1"/>
  <c r="Y107" i="85" s="1"/>
  <c r="T107" i="85"/>
  <c r="S107" i="85" s="1"/>
  <c r="T93" i="85"/>
  <c r="S93" i="85" s="1"/>
  <c r="W93" i="85"/>
  <c r="V93" i="85" s="1"/>
  <c r="U93" i="85" s="1"/>
  <c r="Y93" i="85" s="1"/>
  <c r="W167" i="85"/>
  <c r="V167" i="85" s="1"/>
  <c r="U167" i="85" s="1"/>
  <c r="Y167" i="85" s="1"/>
  <c r="T167" i="85"/>
  <c r="S167" i="85" s="1"/>
  <c r="W92" i="85"/>
  <c r="V92" i="85" s="1"/>
  <c r="U92" i="85" s="1"/>
  <c r="T92" i="85"/>
  <c r="S92" i="85" s="1"/>
  <c r="T142" i="85"/>
  <c r="S142" i="85" s="1"/>
  <c r="T40" i="85"/>
  <c r="S40" i="85" s="1"/>
  <c r="T146" i="85"/>
  <c r="S146" i="85" s="1"/>
  <c r="W146" i="85"/>
  <c r="V146" i="85" s="1"/>
  <c r="U146" i="85" s="1"/>
  <c r="Y146" i="85" s="1"/>
  <c r="W102" i="85"/>
  <c r="V102" i="85" s="1"/>
  <c r="U102" i="85" s="1"/>
  <c r="Y102" i="85" s="1"/>
  <c r="T102" i="85"/>
  <c r="S102" i="85" s="1"/>
  <c r="W20" i="85"/>
  <c r="V20" i="85" s="1"/>
  <c r="U20" i="85" s="1"/>
  <c r="T20" i="85"/>
  <c r="S20" i="85" s="1"/>
  <c r="W119" i="85"/>
  <c r="V119" i="85" s="1"/>
  <c r="U119" i="85" s="1"/>
  <c r="Y119" i="85" s="1"/>
  <c r="T119" i="85"/>
  <c r="S119" i="85" s="1"/>
  <c r="V51" i="85"/>
  <c r="U51" i="85" s="1"/>
  <c r="Y51" i="85" s="1"/>
  <c r="T51" i="85"/>
  <c r="S51" i="85" s="1"/>
  <c r="T154" i="85"/>
  <c r="S154" i="85" s="1"/>
  <c r="W154" i="85"/>
  <c r="V154" i="85" s="1"/>
  <c r="U154" i="85" s="1"/>
  <c r="Y154" i="85" s="1"/>
  <c r="T26" i="85"/>
  <c r="S26" i="85" s="1"/>
  <c r="W26" i="85"/>
  <c r="V26" i="85" s="1"/>
  <c r="U26" i="85" s="1"/>
  <c r="Y26" i="85" s="1"/>
  <c r="V56" i="85"/>
  <c r="U56" i="85" s="1"/>
  <c r="Y56" i="85" s="1"/>
  <c r="T65" i="85"/>
  <c r="S65" i="85" s="1"/>
  <c r="W65" i="85"/>
  <c r="V65" i="85" s="1"/>
  <c r="U65" i="85" s="1"/>
  <c r="T36" i="85"/>
  <c r="S36" i="85" s="1"/>
  <c r="W36" i="85"/>
  <c r="V36" i="85" s="1"/>
  <c r="U36" i="85" s="1"/>
  <c r="Y36" i="85" s="1"/>
  <c r="T140" i="85"/>
  <c r="S140" i="85" s="1"/>
  <c r="V140" i="85"/>
  <c r="U140" i="85" s="1"/>
  <c r="Y140" i="85" s="1"/>
  <c r="W130" i="85"/>
  <c r="V130" i="85" s="1"/>
  <c r="U130" i="85" s="1"/>
  <c r="Y130" i="85" s="1"/>
  <c r="T130" i="85"/>
  <c r="S130" i="85" s="1"/>
  <c r="W81" i="85"/>
  <c r="V81" i="85" s="1"/>
  <c r="U81" i="85" s="1"/>
  <c r="Y81" i="85" s="1"/>
  <c r="T81" i="85"/>
  <c r="S81" i="85" s="1"/>
  <c r="T63" i="85"/>
  <c r="S63" i="85" s="1"/>
  <c r="V63" i="85"/>
  <c r="U63" i="85" s="1"/>
  <c r="Y63" i="85" s="1"/>
  <c r="T38" i="85"/>
  <c r="S38" i="85" s="1"/>
  <c r="V38" i="85"/>
  <c r="U38" i="85" s="1"/>
  <c r="Y38" i="85" s="1"/>
  <c r="W158" i="85"/>
  <c r="V158" i="85" s="1"/>
  <c r="U158" i="85" s="1"/>
  <c r="Y158" i="85" s="1"/>
  <c r="T158" i="85"/>
  <c r="S158" i="85" s="1"/>
  <c r="W41" i="85"/>
  <c r="V41" i="85" s="1"/>
  <c r="U41" i="85" s="1"/>
  <c r="T41" i="85"/>
  <c r="S41" i="85" s="1"/>
  <c r="T19" i="85"/>
  <c r="S19" i="85" s="1"/>
  <c r="W19" i="85"/>
  <c r="V19" i="85" s="1"/>
  <c r="U19" i="85" s="1"/>
  <c r="W75" i="85"/>
  <c r="V75" i="85" s="1"/>
  <c r="U75" i="85" s="1"/>
  <c r="T75" i="85"/>
  <c r="S75" i="85" s="1"/>
  <c r="T49" i="85"/>
  <c r="S49" i="85" s="1"/>
  <c r="W49" i="85"/>
  <c r="V49" i="85" s="1"/>
  <c r="U49" i="85" s="1"/>
  <c r="Y49" i="85" s="1"/>
  <c r="W100" i="85"/>
  <c r="V100" i="85" s="1"/>
  <c r="U100" i="85" s="1"/>
  <c r="Y100" i="85" s="1"/>
  <c r="T100" i="85"/>
  <c r="S100" i="85" s="1"/>
  <c r="T108" i="85"/>
  <c r="S108" i="85" s="1"/>
  <c r="W108" i="85"/>
  <c r="V108" i="85" s="1"/>
  <c r="U108" i="85" s="1"/>
  <c r="T52" i="85"/>
  <c r="S52" i="85" s="1"/>
  <c r="W52" i="85"/>
  <c r="V52" i="85" s="1"/>
  <c r="U52" i="85" s="1"/>
  <c r="Y52" i="85" s="1"/>
  <c r="T168" i="85"/>
  <c r="S168" i="85" s="1"/>
  <c r="W168" i="85"/>
  <c r="V168" i="85" s="1"/>
  <c r="U168" i="85" s="1"/>
  <c r="Y168" i="85" s="1"/>
  <c r="T155" i="85"/>
  <c r="S155" i="85" s="1"/>
  <c r="W155" i="85"/>
  <c r="V155" i="85" s="1"/>
  <c r="U155" i="85" s="1"/>
  <c r="Y155" i="85" s="1"/>
  <c r="T117" i="85"/>
  <c r="S117" i="85" s="1"/>
  <c r="W117" i="85"/>
  <c r="V117" i="85" s="1"/>
  <c r="U117" i="85" s="1"/>
  <c r="Y117" i="85" s="1"/>
  <c r="T128" i="85"/>
  <c r="S128" i="85" s="1"/>
  <c r="W128" i="85"/>
  <c r="V128" i="85" s="1"/>
  <c r="U128" i="85" s="1"/>
  <c r="Y128" i="85" s="1"/>
  <c r="T122" i="85"/>
  <c r="S122" i="85" s="1"/>
  <c r="W122" i="85"/>
  <c r="V122" i="85" s="1"/>
  <c r="U122" i="85" s="1"/>
  <c r="Y122" i="85" s="1"/>
  <c r="T148" i="85"/>
  <c r="S148" i="85" s="1"/>
  <c r="V148" i="85"/>
  <c r="U148" i="85" s="1"/>
  <c r="Y148" i="85" s="1"/>
  <c r="T45" i="83"/>
  <c r="S45" i="83" s="1"/>
  <c r="V45" i="83"/>
  <c r="U45" i="83" s="1"/>
  <c r="T14" i="83"/>
  <c r="S14" i="83" s="1"/>
  <c r="W14" i="83"/>
  <c r="V14" i="83" s="1"/>
  <c r="U14" i="83" s="1"/>
  <c r="U11" i="83" s="1"/>
  <c r="W18" i="83"/>
  <c r="V18" i="83" s="1"/>
  <c r="U18" i="83" s="1"/>
  <c r="T18" i="83"/>
  <c r="S18" i="83" s="1"/>
  <c r="T28" i="83"/>
  <c r="S28" i="83" s="1"/>
  <c r="W28" i="83"/>
  <c r="V28" i="83" s="1"/>
  <c r="U28" i="83" s="1"/>
  <c r="T50" i="83"/>
  <c r="S50" i="83" s="1"/>
  <c r="W50" i="83"/>
  <c r="V50" i="83" s="1"/>
  <c r="U50" i="83" s="1"/>
  <c r="T40" i="83"/>
  <c r="S40" i="83" s="1"/>
  <c r="W40" i="83"/>
  <c r="V40" i="83" s="1"/>
  <c r="U40" i="83" s="1"/>
  <c r="T23" i="83"/>
  <c r="S23" i="83" s="1"/>
  <c r="W23" i="83"/>
  <c r="V23" i="83" s="1"/>
  <c r="U23" i="83" s="1"/>
  <c r="T38" i="83"/>
  <c r="S38" i="83" s="1"/>
  <c r="W38" i="83"/>
  <c r="V38" i="83" s="1"/>
  <c r="U38" i="83" s="1"/>
  <c r="T43" i="83"/>
  <c r="S43" i="83" s="1"/>
  <c r="W43" i="83"/>
  <c r="V43" i="83" s="1"/>
  <c r="U43" i="83" s="1"/>
  <c r="T17" i="83"/>
  <c r="S17" i="83" s="1"/>
  <c r="V17" i="83"/>
  <c r="U17" i="83" s="1"/>
  <c r="T49" i="83"/>
  <c r="S49" i="83" s="1"/>
  <c r="W49" i="83"/>
  <c r="V49" i="83" s="1"/>
  <c r="U49" i="83" s="1"/>
  <c r="W20" i="83"/>
  <c r="V20" i="83" s="1"/>
  <c r="U20" i="83" s="1"/>
  <c r="T20" i="83"/>
  <c r="S20" i="83" s="1"/>
  <c r="W39" i="83"/>
  <c r="V39" i="83" s="1"/>
  <c r="U39" i="83" s="1"/>
  <c r="T39" i="83"/>
  <c r="S39" i="83" s="1"/>
  <c r="V44" i="83"/>
  <c r="U44" i="83" s="1"/>
  <c r="W34" i="83"/>
  <c r="V34" i="83" s="1"/>
  <c r="U34" i="83" s="1"/>
  <c r="W51" i="83"/>
  <c r="V51" i="83" s="1"/>
  <c r="U51" i="83" s="1"/>
  <c r="W46" i="83"/>
  <c r="V46" i="83" s="1"/>
  <c r="U46" i="83" s="1"/>
  <c r="W41" i="83"/>
  <c r="V41" i="83" s="1"/>
  <c r="U41" i="83" s="1"/>
  <c r="W25" i="83"/>
  <c r="V25" i="83" s="1"/>
  <c r="U25" i="83" s="1"/>
  <c r="W36" i="83"/>
  <c r="V36" i="83" s="1"/>
  <c r="U36" i="83" s="1"/>
  <c r="V32" i="83"/>
  <c r="U32" i="83" s="1"/>
  <c r="W29" i="83"/>
  <c r="V29" i="83" s="1"/>
  <c r="U29" i="83" s="1"/>
  <c r="W24" i="83"/>
  <c r="V24" i="83" s="1"/>
  <c r="U24" i="83" s="1"/>
  <c r="W19" i="83"/>
  <c r="V19" i="83" s="1"/>
  <c r="U19" i="83" s="1"/>
  <c r="V16" i="83"/>
  <c r="U16" i="83" s="1"/>
  <c r="X364" i="82"/>
  <c r="V364" i="82" s="1"/>
  <c r="U364" i="82" s="1"/>
  <c r="Z364" i="82" s="1"/>
  <c r="T364" i="82"/>
  <c r="S364" i="82" s="1"/>
  <c r="X355" i="82"/>
  <c r="V355" i="82" s="1"/>
  <c r="U355" i="82" s="1"/>
  <c r="Z355" i="82" s="1"/>
  <c r="T355" i="82"/>
  <c r="S355" i="82" s="1"/>
  <c r="X366" i="82"/>
  <c r="V366" i="82" s="1"/>
  <c r="U366" i="82" s="1"/>
  <c r="Z366" i="82" s="1"/>
  <c r="T366" i="82"/>
  <c r="S366" i="82" s="1"/>
  <c r="X357" i="82"/>
  <c r="V357" i="82" s="1"/>
  <c r="U357" i="82" s="1"/>
  <c r="Z357" i="82" s="1"/>
  <c r="V112" i="80"/>
  <c r="U112" i="80" s="1"/>
  <c r="M112" i="80"/>
  <c r="Q112" i="80" s="1"/>
  <c r="I112" i="80"/>
  <c r="G112" i="80"/>
  <c r="V111" i="80"/>
  <c r="U111" i="80"/>
  <c r="AH111" i="80" s="1"/>
  <c r="M111" i="80"/>
  <c r="I111" i="80"/>
  <c r="G111" i="80"/>
  <c r="V110" i="80"/>
  <c r="U110" i="80" s="1"/>
  <c r="AH110" i="80" s="1"/>
  <c r="M110" i="80"/>
  <c r="Q110" i="80" s="1"/>
  <c r="I110" i="80"/>
  <c r="G110" i="80"/>
  <c r="V109" i="80"/>
  <c r="U109" i="80" s="1"/>
  <c r="AH109" i="80" s="1"/>
  <c r="M109" i="80"/>
  <c r="I109" i="80"/>
  <c r="G109" i="80"/>
  <c r="V108" i="80"/>
  <c r="U108" i="80" s="1"/>
  <c r="AH108" i="80" s="1"/>
  <c r="M108" i="80"/>
  <c r="Q108" i="80" s="1"/>
  <c r="I108" i="80"/>
  <c r="G108" i="80"/>
  <c r="V107" i="80"/>
  <c r="U107" i="80" s="1"/>
  <c r="M107" i="80"/>
  <c r="I107" i="80"/>
  <c r="G107" i="80"/>
  <c r="V106" i="80"/>
  <c r="U106" i="80" s="1"/>
  <c r="AH106" i="80" s="1"/>
  <c r="M106" i="80"/>
  <c r="Q106" i="80" s="1"/>
  <c r="I106" i="80"/>
  <c r="G106" i="80"/>
  <c r="V105" i="80"/>
  <c r="U105" i="80" s="1"/>
  <c r="M105" i="80"/>
  <c r="Q105" i="80" s="1"/>
  <c r="I105" i="80"/>
  <c r="G105" i="80"/>
  <c r="V104" i="80"/>
  <c r="U104" i="80" s="1"/>
  <c r="AH104" i="80" s="1"/>
  <c r="M104" i="80"/>
  <c r="I104" i="80"/>
  <c r="G104" i="80"/>
  <c r="V103" i="80"/>
  <c r="U103" i="80" s="1"/>
  <c r="AH103" i="80" s="1"/>
  <c r="M103" i="80"/>
  <c r="I103" i="80"/>
  <c r="G103" i="80"/>
  <c r="V102" i="80"/>
  <c r="U102" i="80" s="1"/>
  <c r="AH102" i="80" s="1"/>
  <c r="M102" i="80"/>
  <c r="Q102" i="80" s="1"/>
  <c r="I102" i="80"/>
  <c r="G102" i="80"/>
  <c r="V101" i="80"/>
  <c r="U101" i="80" s="1"/>
  <c r="M101" i="80"/>
  <c r="I101" i="80"/>
  <c r="G101" i="80"/>
  <c r="V100" i="80"/>
  <c r="U100" i="80" s="1"/>
  <c r="M100" i="80"/>
  <c r="I100" i="80"/>
  <c r="G100" i="80"/>
  <c r="V98" i="80"/>
  <c r="U98" i="80" s="1"/>
  <c r="AH98" i="80" s="1"/>
  <c r="M98" i="80"/>
  <c r="Q98" i="80" s="1"/>
  <c r="I98" i="80"/>
  <c r="G98" i="80"/>
  <c r="V97" i="80"/>
  <c r="U97" i="80" s="1"/>
  <c r="M97" i="80"/>
  <c r="Q97" i="80" s="1"/>
  <c r="I97" i="80"/>
  <c r="G97" i="80"/>
  <c r="V96" i="80"/>
  <c r="U96" i="80" s="1"/>
  <c r="AH96" i="80" s="1"/>
  <c r="M96" i="80"/>
  <c r="Q96" i="80" s="1"/>
  <c r="I96" i="80"/>
  <c r="G96" i="80"/>
  <c r="V95" i="80"/>
  <c r="U95" i="80" s="1"/>
  <c r="AH95" i="80" s="1"/>
  <c r="M95" i="80"/>
  <c r="Q95" i="80" s="1"/>
  <c r="I95" i="80"/>
  <c r="G95" i="80"/>
  <c r="V94" i="80"/>
  <c r="U94" i="80" s="1"/>
  <c r="AH94" i="80" s="1"/>
  <c r="M94" i="80"/>
  <c r="Q94" i="80" s="1"/>
  <c r="I94" i="80"/>
  <c r="G94" i="80"/>
  <c r="V93" i="80"/>
  <c r="U93" i="80" s="1"/>
  <c r="M93" i="80"/>
  <c r="Q93" i="80" s="1"/>
  <c r="I93" i="80"/>
  <c r="G93" i="80"/>
  <c r="V92" i="80"/>
  <c r="U92" i="80" s="1"/>
  <c r="M92" i="80"/>
  <c r="I92" i="80"/>
  <c r="G92" i="80"/>
  <c r="V91" i="80"/>
  <c r="U91" i="80" s="1"/>
  <c r="AH91" i="80" s="1"/>
  <c r="M91" i="80"/>
  <c r="I91" i="80"/>
  <c r="G91" i="80"/>
  <c r="V90" i="80"/>
  <c r="U90" i="80" s="1"/>
  <c r="M90" i="80"/>
  <c r="I90" i="80"/>
  <c r="G90" i="80"/>
  <c r="V89" i="80"/>
  <c r="U89" i="80" s="1"/>
  <c r="AH89" i="80" s="1"/>
  <c r="M89" i="80"/>
  <c r="Q89" i="80" s="1"/>
  <c r="I89" i="80"/>
  <c r="G89" i="80"/>
  <c r="V88" i="80"/>
  <c r="U88" i="80" s="1"/>
  <c r="M88" i="80"/>
  <c r="Q88" i="80" s="1"/>
  <c r="I88" i="80"/>
  <c r="G88" i="80"/>
  <c r="V87" i="80"/>
  <c r="U87" i="80" s="1"/>
  <c r="AH87" i="80" s="1"/>
  <c r="M87" i="80"/>
  <c r="Q87" i="80" s="1"/>
  <c r="I87" i="80"/>
  <c r="G87" i="80"/>
  <c r="V86" i="80"/>
  <c r="U86" i="80" s="1"/>
  <c r="M86" i="80"/>
  <c r="I86" i="80"/>
  <c r="G86" i="80"/>
  <c r="V85" i="80"/>
  <c r="U85" i="80" s="1"/>
  <c r="AH85" i="80" s="1"/>
  <c r="M85" i="80"/>
  <c r="Q85" i="80" s="1"/>
  <c r="I85" i="80"/>
  <c r="G85" i="80"/>
  <c r="V84" i="80"/>
  <c r="U84" i="80" s="1"/>
  <c r="AH84" i="80" s="1"/>
  <c r="M84" i="80"/>
  <c r="Q84" i="80" s="1"/>
  <c r="I84" i="80"/>
  <c r="G84" i="80"/>
  <c r="V83" i="80"/>
  <c r="U83" i="80" s="1"/>
  <c r="AH83" i="80" s="1"/>
  <c r="M83" i="80"/>
  <c r="I83" i="80"/>
  <c r="G83" i="80"/>
  <c r="V82" i="80"/>
  <c r="U82" i="80" s="1"/>
  <c r="M82" i="80"/>
  <c r="I82" i="80"/>
  <c r="G82" i="80"/>
  <c r="V81" i="80"/>
  <c r="U81" i="80" s="1"/>
  <c r="AH81" i="80" s="1"/>
  <c r="M81" i="80"/>
  <c r="Q81" i="80" s="1"/>
  <c r="I81" i="80"/>
  <c r="G81" i="80"/>
  <c r="V80" i="80"/>
  <c r="U80" i="80" s="1"/>
  <c r="AH80" i="80" s="1"/>
  <c r="M80" i="80"/>
  <c r="Q80" i="80" s="1"/>
  <c r="I80" i="80"/>
  <c r="G80" i="80"/>
  <c r="V79" i="80"/>
  <c r="U79" i="80" s="1"/>
  <c r="AH79" i="80" s="1"/>
  <c r="M79" i="80"/>
  <c r="Q79" i="80" s="1"/>
  <c r="I79" i="80"/>
  <c r="G79" i="80"/>
  <c r="V78" i="80"/>
  <c r="U78" i="80" s="1"/>
  <c r="M78" i="80"/>
  <c r="Q78" i="80" s="1"/>
  <c r="I78" i="80"/>
  <c r="G78" i="80"/>
  <c r="V77" i="80"/>
  <c r="U77" i="80" s="1"/>
  <c r="M77" i="80"/>
  <c r="I77" i="80"/>
  <c r="G77" i="80"/>
  <c r="V76" i="80"/>
  <c r="U76" i="80" s="1"/>
  <c r="AH76" i="80" s="1"/>
  <c r="M76" i="80"/>
  <c r="Q76" i="80" s="1"/>
  <c r="I76" i="80"/>
  <c r="G76" i="80"/>
  <c r="V75" i="80"/>
  <c r="U75" i="80" s="1"/>
  <c r="AH75" i="80" s="1"/>
  <c r="M75" i="80"/>
  <c r="Q75" i="80" s="1"/>
  <c r="I75" i="80"/>
  <c r="G75" i="80"/>
  <c r="V74" i="80"/>
  <c r="U74" i="80" s="1"/>
  <c r="M74" i="80"/>
  <c r="I74" i="80"/>
  <c r="G74" i="80"/>
  <c r="G17" i="80"/>
  <c r="G18" i="80"/>
  <c r="G19" i="80"/>
  <c r="G20" i="80"/>
  <c r="G21" i="80"/>
  <c r="G22" i="80"/>
  <c r="G23" i="80"/>
  <c r="G24" i="80"/>
  <c r="G25" i="80"/>
  <c r="G26" i="80"/>
  <c r="G27" i="80"/>
  <c r="G28" i="80"/>
  <c r="G29" i="80"/>
  <c r="G30" i="80"/>
  <c r="G31" i="80"/>
  <c r="G32" i="80"/>
  <c r="G33" i="80"/>
  <c r="G34" i="80"/>
  <c r="G35" i="80"/>
  <c r="G36" i="80"/>
  <c r="G37" i="80"/>
  <c r="G38" i="80"/>
  <c r="G39" i="80"/>
  <c r="G40" i="80"/>
  <c r="G41" i="80"/>
  <c r="G42" i="80"/>
  <c r="G43" i="80"/>
  <c r="G44" i="80"/>
  <c r="G45" i="80"/>
  <c r="G46" i="80"/>
  <c r="G47" i="80"/>
  <c r="G48" i="80"/>
  <c r="G49" i="80"/>
  <c r="G50" i="80"/>
  <c r="G51" i="80"/>
  <c r="G52" i="80"/>
  <c r="G53" i="80"/>
  <c r="G54" i="80"/>
  <c r="G55" i="80"/>
  <c r="G58" i="80"/>
  <c r="G59" i="80"/>
  <c r="G60" i="80"/>
  <c r="G61" i="80"/>
  <c r="G62" i="80"/>
  <c r="G63" i="80"/>
  <c r="G64" i="80"/>
  <c r="G65" i="80"/>
  <c r="G66" i="80"/>
  <c r="G67" i="80"/>
  <c r="G68" i="80"/>
  <c r="G69" i="80"/>
  <c r="G70" i="80"/>
  <c r="G71" i="80"/>
  <c r="G72" i="80"/>
  <c r="G73" i="80"/>
  <c r="V73" i="80"/>
  <c r="U73" i="80" s="1"/>
  <c r="M73" i="80"/>
  <c r="Q73" i="80" s="1"/>
  <c r="I73" i="80"/>
  <c r="V72" i="80"/>
  <c r="U72" i="80" s="1"/>
  <c r="M72" i="80"/>
  <c r="I72" i="80"/>
  <c r="V71" i="80"/>
  <c r="U71" i="80" s="1"/>
  <c r="AH71" i="80" s="1"/>
  <c r="M71" i="80"/>
  <c r="I71" i="80"/>
  <c r="V70" i="80"/>
  <c r="U70" i="80" s="1"/>
  <c r="AH70" i="80" s="1"/>
  <c r="M70" i="80"/>
  <c r="Q70" i="80" s="1"/>
  <c r="I70" i="80"/>
  <c r="V69" i="80"/>
  <c r="U69" i="80" s="1"/>
  <c r="M69" i="80"/>
  <c r="I69" i="80"/>
  <c r="V68" i="80"/>
  <c r="U68" i="80" s="1"/>
  <c r="AH68" i="80" s="1"/>
  <c r="M68" i="80"/>
  <c r="I68" i="80"/>
  <c r="V67" i="80"/>
  <c r="U67" i="80" s="1"/>
  <c r="AH67" i="80" s="1"/>
  <c r="M67" i="80"/>
  <c r="I67" i="80"/>
  <c r="V66" i="80"/>
  <c r="U66" i="80" s="1"/>
  <c r="M66" i="80"/>
  <c r="I66" i="80"/>
  <c r="V65" i="80"/>
  <c r="U65" i="80" s="1"/>
  <c r="AH65" i="80" s="1"/>
  <c r="M65" i="80"/>
  <c r="Q65" i="80" s="1"/>
  <c r="I65" i="80"/>
  <c r="V64" i="80"/>
  <c r="U64" i="80" s="1"/>
  <c r="M64" i="80"/>
  <c r="I64" i="80"/>
  <c r="V63" i="80"/>
  <c r="U63" i="80" s="1"/>
  <c r="M63" i="80"/>
  <c r="I63" i="80"/>
  <c r="V62" i="80"/>
  <c r="U62" i="80" s="1"/>
  <c r="M62" i="80"/>
  <c r="Q62" i="80" s="1"/>
  <c r="I62" i="80"/>
  <c r="V61" i="80"/>
  <c r="U61" i="80" s="1"/>
  <c r="AH61" i="80" s="1"/>
  <c r="M61" i="80"/>
  <c r="Q61" i="80" s="1"/>
  <c r="I61" i="80"/>
  <c r="V60" i="80"/>
  <c r="U60" i="80" s="1"/>
  <c r="AH60" i="80" s="1"/>
  <c r="M60" i="80"/>
  <c r="Q60" i="80" s="1"/>
  <c r="I60" i="80"/>
  <c r="V59" i="80"/>
  <c r="U59" i="80" s="1"/>
  <c r="M59" i="80"/>
  <c r="I59" i="80"/>
  <c r="V58" i="80"/>
  <c r="U58" i="80" s="1"/>
  <c r="AH58" i="80" s="1"/>
  <c r="M58" i="80"/>
  <c r="I58" i="80"/>
  <c r="V55" i="80"/>
  <c r="U55" i="80" s="1"/>
  <c r="M55" i="80"/>
  <c r="Q55" i="80" s="1"/>
  <c r="I55" i="80"/>
  <c r="V54" i="80"/>
  <c r="U54" i="80" s="1"/>
  <c r="M54" i="80"/>
  <c r="I54" i="80"/>
  <c r="V53" i="80"/>
  <c r="U53" i="80" s="1"/>
  <c r="M53" i="80"/>
  <c r="I53" i="80"/>
  <c r="V52" i="80"/>
  <c r="U52" i="80" s="1"/>
  <c r="M52" i="80"/>
  <c r="I52" i="80"/>
  <c r="V51" i="80"/>
  <c r="U51" i="80" s="1"/>
  <c r="M51" i="80"/>
  <c r="Q51" i="80" s="1"/>
  <c r="I51" i="80"/>
  <c r="V50" i="80"/>
  <c r="U50" i="80" s="1"/>
  <c r="M50" i="80"/>
  <c r="I50" i="80"/>
  <c r="V49" i="80"/>
  <c r="U49" i="80" s="1"/>
  <c r="AH49" i="80" s="1"/>
  <c r="M49" i="80"/>
  <c r="Q49" i="80" s="1"/>
  <c r="I49" i="80"/>
  <c r="V48" i="80"/>
  <c r="U48" i="80" s="1"/>
  <c r="AH48" i="80" s="1"/>
  <c r="M48" i="80"/>
  <c r="Q48" i="80" s="1"/>
  <c r="I48" i="80"/>
  <c r="V47" i="80"/>
  <c r="U47" i="80" s="1"/>
  <c r="AH47" i="80" s="1"/>
  <c r="M47" i="80"/>
  <c r="Q47" i="80" s="1"/>
  <c r="I47" i="80"/>
  <c r="V46" i="80"/>
  <c r="U46" i="80" s="1"/>
  <c r="AH46" i="80" s="1"/>
  <c r="M46" i="80"/>
  <c r="I46" i="80"/>
  <c r="V45" i="80"/>
  <c r="U45" i="80" s="1"/>
  <c r="M45" i="80"/>
  <c r="Q45" i="80" s="1"/>
  <c r="I45" i="80"/>
  <c r="V44" i="80"/>
  <c r="U44" i="80" s="1"/>
  <c r="AH44" i="80" s="1"/>
  <c r="M44" i="80"/>
  <c r="Q44" i="80" s="1"/>
  <c r="I44" i="80"/>
  <c r="V43" i="80"/>
  <c r="U43" i="80" s="1"/>
  <c r="AH43" i="80" s="1"/>
  <c r="M43" i="80"/>
  <c r="Q43" i="80" s="1"/>
  <c r="I43" i="80"/>
  <c r="V42" i="80"/>
  <c r="U42" i="80" s="1"/>
  <c r="AH42" i="80" s="1"/>
  <c r="M42" i="80"/>
  <c r="Q42" i="80" s="1"/>
  <c r="I42" i="80"/>
  <c r="V41" i="80"/>
  <c r="U41" i="80" s="1"/>
  <c r="AH41" i="80" s="1"/>
  <c r="M41" i="80"/>
  <c r="Q41" i="80" s="1"/>
  <c r="I41" i="80"/>
  <c r="V40" i="80"/>
  <c r="U40" i="80" s="1"/>
  <c r="AH40" i="80" s="1"/>
  <c r="M40" i="80"/>
  <c r="Q40" i="80" s="1"/>
  <c r="I40" i="80"/>
  <c r="V39" i="80"/>
  <c r="U39" i="80" s="1"/>
  <c r="AH39" i="80" s="1"/>
  <c r="M39" i="80"/>
  <c r="Q39" i="80" s="1"/>
  <c r="I39" i="80"/>
  <c r="V38" i="80"/>
  <c r="U38" i="80" s="1"/>
  <c r="AH38" i="80" s="1"/>
  <c r="M38" i="80"/>
  <c r="Q38" i="80" s="1"/>
  <c r="I38" i="80"/>
  <c r="V37" i="80"/>
  <c r="U37" i="80" s="1"/>
  <c r="AH37" i="80" s="1"/>
  <c r="M37" i="80"/>
  <c r="Q37" i="80" s="1"/>
  <c r="I37" i="80"/>
  <c r="V36" i="80"/>
  <c r="U36" i="80" s="1"/>
  <c r="M36" i="80"/>
  <c r="Q36" i="80" s="1"/>
  <c r="I36" i="80"/>
  <c r="V35" i="80"/>
  <c r="U35" i="80" s="1"/>
  <c r="AH35" i="80" s="1"/>
  <c r="M35" i="80"/>
  <c r="Q35" i="80" s="1"/>
  <c r="I35" i="80"/>
  <c r="V34" i="80"/>
  <c r="U34" i="80" s="1"/>
  <c r="M34" i="80"/>
  <c r="I34" i="80"/>
  <c r="V33" i="80"/>
  <c r="U33" i="80" s="1"/>
  <c r="AH33" i="80" s="1"/>
  <c r="M33" i="80"/>
  <c r="I33" i="80"/>
  <c r="V32" i="80"/>
  <c r="U32" i="80" s="1"/>
  <c r="AH32" i="80" s="1"/>
  <c r="M32" i="80"/>
  <c r="Q32" i="80" s="1"/>
  <c r="I32" i="80"/>
  <c r="V31" i="80"/>
  <c r="U31" i="80" s="1"/>
  <c r="AH31" i="80" s="1"/>
  <c r="M31" i="80"/>
  <c r="Q31" i="80" s="1"/>
  <c r="I31" i="80"/>
  <c r="V30" i="80"/>
  <c r="U30" i="80" s="1"/>
  <c r="AH30" i="80" s="1"/>
  <c r="M30" i="80"/>
  <c r="Q30" i="80" s="1"/>
  <c r="I30" i="80"/>
  <c r="V29" i="80"/>
  <c r="U29" i="80" s="1"/>
  <c r="AH29" i="80" s="1"/>
  <c r="M29" i="80"/>
  <c r="Q29" i="80" s="1"/>
  <c r="I29" i="80"/>
  <c r="V28" i="80"/>
  <c r="U28" i="80" s="1"/>
  <c r="AH28" i="80" s="1"/>
  <c r="M28" i="80"/>
  <c r="Q28" i="80" s="1"/>
  <c r="I28" i="80"/>
  <c r="V27" i="80"/>
  <c r="U27" i="80" s="1"/>
  <c r="M27" i="80"/>
  <c r="Q27" i="80" s="1"/>
  <c r="I27" i="80"/>
  <c r="V26" i="80"/>
  <c r="U26" i="80" s="1"/>
  <c r="M26" i="80"/>
  <c r="Q26" i="80" s="1"/>
  <c r="I26" i="80"/>
  <c r="V25" i="80"/>
  <c r="U25" i="80" s="1"/>
  <c r="AH25" i="80" s="1"/>
  <c r="M25" i="80"/>
  <c r="Q25" i="80" s="1"/>
  <c r="I25" i="80"/>
  <c r="V24" i="80"/>
  <c r="U24" i="80" s="1"/>
  <c r="M24" i="80"/>
  <c r="Q24" i="80" s="1"/>
  <c r="I24" i="80"/>
  <c r="V23" i="80"/>
  <c r="U23" i="80" s="1"/>
  <c r="AH23" i="80" s="1"/>
  <c r="M23" i="80"/>
  <c r="Q23" i="80" s="1"/>
  <c r="I23" i="80"/>
  <c r="V22" i="80"/>
  <c r="U22" i="80" s="1"/>
  <c r="AH22" i="80" s="1"/>
  <c r="M22" i="80"/>
  <c r="Q22" i="80" s="1"/>
  <c r="I22" i="80"/>
  <c r="V21" i="80"/>
  <c r="U21" i="80" s="1"/>
  <c r="AH21" i="80" s="1"/>
  <c r="M21" i="80"/>
  <c r="Q21" i="80" s="1"/>
  <c r="I21" i="80"/>
  <c r="V20" i="80"/>
  <c r="U20" i="80" s="1"/>
  <c r="AH20" i="80" s="1"/>
  <c r="M20" i="80"/>
  <c r="Q20" i="80" s="1"/>
  <c r="I20" i="80"/>
  <c r="V19" i="80"/>
  <c r="U19" i="80" s="1"/>
  <c r="M19" i="80"/>
  <c r="I19" i="80"/>
  <c r="V18" i="80"/>
  <c r="U18" i="80" s="1"/>
  <c r="AH18" i="80" s="1"/>
  <c r="M18" i="80"/>
  <c r="Q18" i="80" s="1"/>
  <c r="I18" i="80"/>
  <c r="V17" i="80"/>
  <c r="U17" i="80" s="1"/>
  <c r="M17" i="80"/>
  <c r="I17" i="80"/>
  <c r="U140" i="90"/>
  <c r="T140" i="90" s="1"/>
  <c r="S140" i="90" s="1"/>
  <c r="R140" i="90"/>
  <c r="Q140" i="90" s="1"/>
  <c r="L140" i="90"/>
  <c r="O140" i="90" s="1"/>
  <c r="I140" i="90"/>
  <c r="G140" i="90"/>
  <c r="U139" i="90"/>
  <c r="T139" i="90" s="1"/>
  <c r="S139" i="90" s="1"/>
  <c r="R139" i="90"/>
  <c r="Q139" i="90" s="1"/>
  <c r="L139" i="90"/>
  <c r="O139" i="90" s="1"/>
  <c r="I139" i="90"/>
  <c r="G139" i="90"/>
  <c r="U138" i="90"/>
  <c r="T138" i="90" s="1"/>
  <c r="S138" i="90" s="1"/>
  <c r="R138" i="90"/>
  <c r="Q138" i="90" s="1"/>
  <c r="L138" i="90"/>
  <c r="O138" i="90" s="1"/>
  <c r="I138" i="90"/>
  <c r="G138" i="90"/>
  <c r="U137" i="90"/>
  <c r="T137" i="90" s="1"/>
  <c r="S137" i="90" s="1"/>
  <c r="R137" i="90"/>
  <c r="Q137" i="90" s="1"/>
  <c r="L137" i="90"/>
  <c r="O137" i="90" s="1"/>
  <c r="I137" i="90"/>
  <c r="G137" i="90"/>
  <c r="U136" i="90"/>
  <c r="T136" i="90" s="1"/>
  <c r="S136" i="90" s="1"/>
  <c r="R136" i="90"/>
  <c r="Q136" i="90" s="1"/>
  <c r="L136" i="90"/>
  <c r="I136" i="90"/>
  <c r="G136" i="90"/>
  <c r="U135" i="90"/>
  <c r="T135" i="90" s="1"/>
  <c r="S135" i="90" s="1"/>
  <c r="R135" i="90"/>
  <c r="Q135" i="90" s="1"/>
  <c r="L135" i="90"/>
  <c r="I135" i="90"/>
  <c r="G135" i="90"/>
  <c r="U134" i="90"/>
  <c r="T134" i="90" s="1"/>
  <c r="S134" i="90" s="1"/>
  <c r="R134" i="90"/>
  <c r="Q134" i="90" s="1"/>
  <c r="L134" i="90"/>
  <c r="O134" i="90" s="1"/>
  <c r="I134" i="90"/>
  <c r="G134" i="90"/>
  <c r="U133" i="90"/>
  <c r="T133" i="90" s="1"/>
  <c r="S133" i="90" s="1"/>
  <c r="R133" i="90"/>
  <c r="Q133" i="90" s="1"/>
  <c r="L133" i="90"/>
  <c r="O133" i="90" s="1"/>
  <c r="I133" i="90"/>
  <c r="G133" i="90"/>
  <c r="U132" i="90"/>
  <c r="T132" i="90" s="1"/>
  <c r="S132" i="90" s="1"/>
  <c r="R132" i="90"/>
  <c r="Q132" i="90" s="1"/>
  <c r="L132" i="90"/>
  <c r="O132" i="90" s="1"/>
  <c r="I132" i="90"/>
  <c r="G132" i="90"/>
  <c r="U131" i="90"/>
  <c r="T131" i="90" s="1"/>
  <c r="S131" i="90" s="1"/>
  <c r="R131" i="90"/>
  <c r="Q131" i="90" s="1"/>
  <c r="L131" i="90"/>
  <c r="O131" i="90" s="1"/>
  <c r="I131" i="90"/>
  <c r="G131" i="90"/>
  <c r="U130" i="90"/>
  <c r="T130" i="90" s="1"/>
  <c r="S130" i="90" s="1"/>
  <c r="R130" i="90"/>
  <c r="Q130" i="90" s="1"/>
  <c r="L130" i="90"/>
  <c r="O130" i="90" s="1"/>
  <c r="I130" i="90"/>
  <c r="G130" i="90"/>
  <c r="U129" i="90"/>
  <c r="T129" i="90" s="1"/>
  <c r="S129" i="90" s="1"/>
  <c r="R129" i="90"/>
  <c r="Q129" i="90" s="1"/>
  <c r="L129" i="90"/>
  <c r="O129" i="90" s="1"/>
  <c r="I129" i="90"/>
  <c r="G129" i="90"/>
  <c r="U128" i="90"/>
  <c r="T128" i="90" s="1"/>
  <c r="S128" i="90" s="1"/>
  <c r="R128" i="90"/>
  <c r="Q128" i="90" s="1"/>
  <c r="L128" i="90"/>
  <c r="O128" i="90" s="1"/>
  <c r="I128" i="90"/>
  <c r="G128" i="90"/>
  <c r="U127" i="90"/>
  <c r="T127" i="90" s="1"/>
  <c r="S127" i="90" s="1"/>
  <c r="R127" i="90"/>
  <c r="Q127" i="90" s="1"/>
  <c r="L127" i="90"/>
  <c r="O127" i="90" s="1"/>
  <c r="I127" i="90"/>
  <c r="G127" i="90"/>
  <c r="U126" i="90"/>
  <c r="T126" i="90" s="1"/>
  <c r="S126" i="90" s="1"/>
  <c r="R126" i="90"/>
  <c r="Q126" i="90" s="1"/>
  <c r="L126" i="90"/>
  <c r="O126" i="90" s="1"/>
  <c r="I126" i="90"/>
  <c r="G126" i="90"/>
  <c r="U125" i="90"/>
  <c r="T125" i="90" s="1"/>
  <c r="S125" i="90" s="1"/>
  <c r="R125" i="90"/>
  <c r="Q125" i="90" s="1"/>
  <c r="L125" i="90"/>
  <c r="O125" i="90" s="1"/>
  <c r="I125" i="90"/>
  <c r="G125" i="90"/>
  <c r="U124" i="90"/>
  <c r="T124" i="90" s="1"/>
  <c r="S124" i="90" s="1"/>
  <c r="R124" i="90"/>
  <c r="Q124" i="90" s="1"/>
  <c r="L124" i="90"/>
  <c r="O124" i="90" s="1"/>
  <c r="I124" i="90"/>
  <c r="G124" i="90"/>
  <c r="U123" i="90"/>
  <c r="T123" i="90" s="1"/>
  <c r="S123" i="90" s="1"/>
  <c r="R123" i="90"/>
  <c r="Q123" i="90" s="1"/>
  <c r="L123" i="90"/>
  <c r="O123" i="90" s="1"/>
  <c r="I123" i="90"/>
  <c r="G123" i="90"/>
  <c r="U122" i="90"/>
  <c r="T122" i="90" s="1"/>
  <c r="S122" i="90" s="1"/>
  <c r="R122" i="90"/>
  <c r="Q122" i="90" s="1"/>
  <c r="L122" i="90"/>
  <c r="O122" i="90" s="1"/>
  <c r="I122" i="90"/>
  <c r="G122" i="90"/>
  <c r="U121" i="90"/>
  <c r="T121" i="90" s="1"/>
  <c r="S121" i="90" s="1"/>
  <c r="R121" i="90"/>
  <c r="Q121" i="90" s="1"/>
  <c r="L121" i="90"/>
  <c r="O121" i="90" s="1"/>
  <c r="I121" i="90"/>
  <c r="G121" i="90"/>
  <c r="U120" i="90"/>
  <c r="T120" i="90" s="1"/>
  <c r="S120" i="90" s="1"/>
  <c r="R120" i="90"/>
  <c r="Q120" i="90" s="1"/>
  <c r="L120" i="90"/>
  <c r="O120" i="90" s="1"/>
  <c r="I120" i="90"/>
  <c r="G120" i="90"/>
  <c r="T119" i="90"/>
  <c r="S119" i="90" s="1"/>
  <c r="R119" i="90"/>
  <c r="Q119" i="90" s="1"/>
  <c r="L119" i="90"/>
  <c r="O119" i="90" s="1"/>
  <c r="I119" i="90"/>
  <c r="G119" i="90"/>
  <c r="U118" i="90"/>
  <c r="T118" i="90" s="1"/>
  <c r="S118" i="90" s="1"/>
  <c r="R118" i="90"/>
  <c r="Q118" i="90" s="1"/>
  <c r="L118" i="90"/>
  <c r="O118" i="90" s="1"/>
  <c r="I118" i="90"/>
  <c r="G118" i="90"/>
  <c r="U117" i="90"/>
  <c r="T117" i="90" s="1"/>
  <c r="S117" i="90" s="1"/>
  <c r="R117" i="90"/>
  <c r="Q117" i="90" s="1"/>
  <c r="L117" i="90"/>
  <c r="O117" i="90" s="1"/>
  <c r="I117" i="90"/>
  <c r="G117" i="90"/>
  <c r="U116" i="90"/>
  <c r="T116" i="90" s="1"/>
  <c r="S116" i="90" s="1"/>
  <c r="R116" i="90"/>
  <c r="Q116" i="90" s="1"/>
  <c r="L116" i="90"/>
  <c r="O116" i="90" s="1"/>
  <c r="I116" i="90"/>
  <c r="G116" i="90"/>
  <c r="U115" i="90"/>
  <c r="T115" i="90" s="1"/>
  <c r="S115" i="90" s="1"/>
  <c r="R115" i="90"/>
  <c r="Q115" i="90" s="1"/>
  <c r="L115" i="90"/>
  <c r="O115" i="90" s="1"/>
  <c r="I115" i="90"/>
  <c r="G115" i="90"/>
  <c r="U114" i="90"/>
  <c r="T114" i="90" s="1"/>
  <c r="S114" i="90" s="1"/>
  <c r="R114" i="90"/>
  <c r="Q114" i="90" s="1"/>
  <c r="L114" i="90"/>
  <c r="O114" i="90" s="1"/>
  <c r="I114" i="90"/>
  <c r="G114" i="90"/>
  <c r="U113" i="90"/>
  <c r="T113" i="90" s="1"/>
  <c r="S113" i="90" s="1"/>
  <c r="R113" i="90"/>
  <c r="Q113" i="90" s="1"/>
  <c r="L113" i="90"/>
  <c r="O113" i="90" s="1"/>
  <c r="I113" i="90"/>
  <c r="G113" i="90"/>
  <c r="U112" i="90"/>
  <c r="T112" i="90" s="1"/>
  <c r="S112" i="90" s="1"/>
  <c r="R112" i="90"/>
  <c r="Q112" i="90" s="1"/>
  <c r="L112" i="90"/>
  <c r="O112" i="90" s="1"/>
  <c r="I112" i="90"/>
  <c r="G112" i="90"/>
  <c r="U111" i="90"/>
  <c r="T111" i="90" s="1"/>
  <c r="S111" i="90" s="1"/>
  <c r="R111" i="90"/>
  <c r="Q111" i="90" s="1"/>
  <c r="L111" i="90"/>
  <c r="O111" i="90" s="1"/>
  <c r="I111" i="90"/>
  <c r="G111" i="90"/>
  <c r="U110" i="90"/>
  <c r="T110" i="90" s="1"/>
  <c r="S110" i="90" s="1"/>
  <c r="R110" i="90"/>
  <c r="Q110" i="90" s="1"/>
  <c r="L110" i="90"/>
  <c r="O110" i="90" s="1"/>
  <c r="I110" i="90"/>
  <c r="G110" i="90"/>
  <c r="U109" i="90"/>
  <c r="T109" i="90" s="1"/>
  <c r="S109" i="90" s="1"/>
  <c r="R109" i="90"/>
  <c r="Q109" i="90" s="1"/>
  <c r="L109" i="90"/>
  <c r="O109" i="90" s="1"/>
  <c r="I109" i="90"/>
  <c r="G109" i="90"/>
  <c r="U108" i="90"/>
  <c r="T108" i="90" s="1"/>
  <c r="S108" i="90" s="1"/>
  <c r="R108" i="90"/>
  <c r="Q108" i="90" s="1"/>
  <c r="L108" i="90"/>
  <c r="O108" i="90" s="1"/>
  <c r="I108" i="90"/>
  <c r="G108" i="90"/>
  <c r="U107" i="90"/>
  <c r="T107" i="90" s="1"/>
  <c r="S107" i="90" s="1"/>
  <c r="R107" i="90"/>
  <c r="Q107" i="90" s="1"/>
  <c r="L107" i="90"/>
  <c r="O107" i="90" s="1"/>
  <c r="I107" i="90"/>
  <c r="G107" i="90"/>
  <c r="U106" i="90"/>
  <c r="T106" i="90" s="1"/>
  <c r="S106" i="90" s="1"/>
  <c r="R106" i="90"/>
  <c r="Q106" i="90" s="1"/>
  <c r="L106" i="90"/>
  <c r="O106" i="90" s="1"/>
  <c r="I106" i="90"/>
  <c r="G106" i="90"/>
  <c r="U105" i="90"/>
  <c r="T105" i="90" s="1"/>
  <c r="S105" i="90" s="1"/>
  <c r="R105" i="90"/>
  <c r="Q105" i="90" s="1"/>
  <c r="L105" i="90"/>
  <c r="O105" i="90" s="1"/>
  <c r="I105" i="90"/>
  <c r="G105" i="90"/>
  <c r="U104" i="90"/>
  <c r="T104" i="90" s="1"/>
  <c r="S104" i="90" s="1"/>
  <c r="R104" i="90"/>
  <c r="Q104" i="90" s="1"/>
  <c r="L104" i="90"/>
  <c r="O104" i="90" s="1"/>
  <c r="I104" i="90"/>
  <c r="G104" i="90"/>
  <c r="U103" i="90"/>
  <c r="T103" i="90" s="1"/>
  <c r="S103" i="90" s="1"/>
  <c r="R103" i="90"/>
  <c r="Q103" i="90" s="1"/>
  <c r="L103" i="90"/>
  <c r="O103" i="90" s="1"/>
  <c r="I103" i="90"/>
  <c r="G103" i="90"/>
  <c r="U102" i="90"/>
  <c r="T102" i="90" s="1"/>
  <c r="S102" i="90" s="1"/>
  <c r="R102" i="90"/>
  <c r="Q102" i="90" s="1"/>
  <c r="L102" i="90"/>
  <c r="O102" i="90" s="1"/>
  <c r="I102" i="90"/>
  <c r="G102" i="90"/>
  <c r="U101" i="90"/>
  <c r="T101" i="90" s="1"/>
  <c r="S101" i="90" s="1"/>
  <c r="R101" i="90"/>
  <c r="Q101" i="90" s="1"/>
  <c r="L101" i="90"/>
  <c r="O101" i="90" s="1"/>
  <c r="I101" i="90"/>
  <c r="G101" i="90"/>
  <c r="U100" i="90"/>
  <c r="T100" i="90" s="1"/>
  <c r="S100" i="90" s="1"/>
  <c r="R100" i="90"/>
  <c r="Q100" i="90" s="1"/>
  <c r="L100" i="90"/>
  <c r="O100" i="90" s="1"/>
  <c r="I100" i="90"/>
  <c r="G100" i="90"/>
  <c r="U99" i="90"/>
  <c r="T99" i="90" s="1"/>
  <c r="S99" i="90" s="1"/>
  <c r="R99" i="90"/>
  <c r="Q99" i="90" s="1"/>
  <c r="L99" i="90"/>
  <c r="O99" i="90" s="1"/>
  <c r="I99" i="90"/>
  <c r="G99" i="90"/>
  <c r="U98" i="90"/>
  <c r="T98" i="90" s="1"/>
  <c r="S98" i="90" s="1"/>
  <c r="R98" i="90"/>
  <c r="Q98" i="90" s="1"/>
  <c r="L98" i="90"/>
  <c r="O98" i="90" s="1"/>
  <c r="I98" i="90"/>
  <c r="G98" i="90"/>
  <c r="U97" i="90"/>
  <c r="T97" i="90" s="1"/>
  <c r="S97" i="90" s="1"/>
  <c r="R97" i="90"/>
  <c r="Q97" i="90" s="1"/>
  <c r="L97" i="90"/>
  <c r="O97" i="90" s="1"/>
  <c r="I97" i="90"/>
  <c r="G97" i="90"/>
  <c r="U96" i="90"/>
  <c r="T96" i="90" s="1"/>
  <c r="S96" i="90" s="1"/>
  <c r="R96" i="90"/>
  <c r="Q96" i="90" s="1"/>
  <c r="L96" i="90"/>
  <c r="O96" i="90" s="1"/>
  <c r="I96" i="90"/>
  <c r="G96" i="90"/>
  <c r="U95" i="90"/>
  <c r="T95" i="90" s="1"/>
  <c r="S95" i="90" s="1"/>
  <c r="R95" i="90"/>
  <c r="Q95" i="90" s="1"/>
  <c r="L95" i="90"/>
  <c r="O95" i="90" s="1"/>
  <c r="I95" i="90"/>
  <c r="G95" i="90"/>
  <c r="U94" i="90"/>
  <c r="T94" i="90" s="1"/>
  <c r="S94" i="90" s="1"/>
  <c r="R94" i="90"/>
  <c r="Q94" i="90" s="1"/>
  <c r="L94" i="90"/>
  <c r="O94" i="90" s="1"/>
  <c r="I94" i="90"/>
  <c r="G94" i="90"/>
  <c r="U93" i="90"/>
  <c r="T93" i="90" s="1"/>
  <c r="S93" i="90" s="1"/>
  <c r="R93" i="90"/>
  <c r="Q93" i="90" s="1"/>
  <c r="L93" i="90"/>
  <c r="O93" i="90" s="1"/>
  <c r="I93" i="90"/>
  <c r="G93" i="90"/>
  <c r="U92" i="90"/>
  <c r="T92" i="90" s="1"/>
  <c r="S92" i="90" s="1"/>
  <c r="R92" i="90"/>
  <c r="Q92" i="90" s="1"/>
  <c r="L92" i="90"/>
  <c r="O92" i="90" s="1"/>
  <c r="I92" i="90"/>
  <c r="G92" i="90"/>
  <c r="U91" i="90"/>
  <c r="T91" i="90" s="1"/>
  <c r="S91" i="90" s="1"/>
  <c r="R91" i="90"/>
  <c r="Q91" i="90" s="1"/>
  <c r="L91" i="90"/>
  <c r="I91" i="90"/>
  <c r="G91" i="90"/>
  <c r="U90" i="90"/>
  <c r="T90" i="90" s="1"/>
  <c r="S90" i="90" s="1"/>
  <c r="R90" i="90"/>
  <c r="Q90" i="90" s="1"/>
  <c r="L90" i="90"/>
  <c r="O90" i="90" s="1"/>
  <c r="I90" i="90"/>
  <c r="G90" i="90"/>
  <c r="U89" i="90"/>
  <c r="T89" i="90" s="1"/>
  <c r="S89" i="90" s="1"/>
  <c r="R89" i="90"/>
  <c r="Q89" i="90" s="1"/>
  <c r="L89" i="90"/>
  <c r="O89" i="90" s="1"/>
  <c r="I89" i="90"/>
  <c r="G89" i="90"/>
  <c r="U88" i="90"/>
  <c r="T88" i="90" s="1"/>
  <c r="S88" i="90" s="1"/>
  <c r="R88" i="90"/>
  <c r="Q88" i="90" s="1"/>
  <c r="L88" i="90"/>
  <c r="O88" i="90" s="1"/>
  <c r="I88" i="90"/>
  <c r="G88" i="90"/>
  <c r="U87" i="90"/>
  <c r="T87" i="90" s="1"/>
  <c r="S87" i="90" s="1"/>
  <c r="R87" i="90"/>
  <c r="Q87" i="90" s="1"/>
  <c r="L87" i="90"/>
  <c r="O87" i="90" s="1"/>
  <c r="I87" i="90"/>
  <c r="G87" i="90"/>
  <c r="U86" i="90"/>
  <c r="T86" i="90" s="1"/>
  <c r="S86" i="90" s="1"/>
  <c r="R86" i="90"/>
  <c r="Q86" i="90" s="1"/>
  <c r="L86" i="90"/>
  <c r="O86" i="90" s="1"/>
  <c r="I86" i="90"/>
  <c r="G86" i="90"/>
  <c r="U85" i="90"/>
  <c r="T85" i="90" s="1"/>
  <c r="S85" i="90" s="1"/>
  <c r="R85" i="90"/>
  <c r="Q85" i="90" s="1"/>
  <c r="L85" i="90"/>
  <c r="O85" i="90" s="1"/>
  <c r="I85" i="90"/>
  <c r="G85" i="90"/>
  <c r="U84" i="90"/>
  <c r="T84" i="90" s="1"/>
  <c r="S84" i="90" s="1"/>
  <c r="R84" i="90"/>
  <c r="Q84" i="90" s="1"/>
  <c r="L84" i="90"/>
  <c r="O84" i="90" s="1"/>
  <c r="I84" i="90"/>
  <c r="G84" i="90"/>
  <c r="U83" i="90"/>
  <c r="T83" i="90" s="1"/>
  <c r="S83" i="90" s="1"/>
  <c r="R83" i="90"/>
  <c r="Q83" i="90" s="1"/>
  <c r="L83" i="90"/>
  <c r="O83" i="90" s="1"/>
  <c r="I83" i="90"/>
  <c r="G83" i="90"/>
  <c r="U82" i="90"/>
  <c r="T82" i="90" s="1"/>
  <c r="S82" i="90" s="1"/>
  <c r="R82" i="90"/>
  <c r="Q82" i="90" s="1"/>
  <c r="L82" i="90"/>
  <c r="O82" i="90" s="1"/>
  <c r="I82" i="90"/>
  <c r="G82" i="90"/>
  <c r="U81" i="90"/>
  <c r="T81" i="90" s="1"/>
  <c r="S81" i="90" s="1"/>
  <c r="R81" i="90"/>
  <c r="Q81" i="90" s="1"/>
  <c r="L81" i="90"/>
  <c r="O81" i="90" s="1"/>
  <c r="I81" i="90"/>
  <c r="G81" i="90"/>
  <c r="U80" i="90"/>
  <c r="T80" i="90" s="1"/>
  <c r="S80" i="90" s="1"/>
  <c r="R80" i="90"/>
  <c r="Q80" i="90" s="1"/>
  <c r="L80" i="90"/>
  <c r="O80" i="90" s="1"/>
  <c r="I80" i="90"/>
  <c r="G80" i="90"/>
  <c r="U79" i="90"/>
  <c r="T79" i="90" s="1"/>
  <c r="S79" i="90" s="1"/>
  <c r="R79" i="90"/>
  <c r="Q79" i="90" s="1"/>
  <c r="L79" i="90"/>
  <c r="O79" i="90" s="1"/>
  <c r="I79" i="90"/>
  <c r="G79" i="90"/>
  <c r="U78" i="90"/>
  <c r="T78" i="90" s="1"/>
  <c r="S78" i="90" s="1"/>
  <c r="R78" i="90"/>
  <c r="Q78" i="90" s="1"/>
  <c r="L78" i="90"/>
  <c r="O78" i="90" s="1"/>
  <c r="I78" i="90"/>
  <c r="G78" i="90"/>
  <c r="U77" i="90"/>
  <c r="T77" i="90" s="1"/>
  <c r="S77" i="90" s="1"/>
  <c r="R77" i="90"/>
  <c r="Q77" i="90" s="1"/>
  <c r="L77" i="90"/>
  <c r="O77" i="90" s="1"/>
  <c r="I77" i="90"/>
  <c r="G77" i="90"/>
  <c r="U76" i="90"/>
  <c r="T76" i="90" s="1"/>
  <c r="S76" i="90" s="1"/>
  <c r="R76" i="90"/>
  <c r="Q76" i="90" s="1"/>
  <c r="L76" i="90"/>
  <c r="O76" i="90" s="1"/>
  <c r="I76" i="90"/>
  <c r="G76" i="90"/>
  <c r="U75" i="90"/>
  <c r="T75" i="90" s="1"/>
  <c r="S75" i="90" s="1"/>
  <c r="R75" i="90"/>
  <c r="Q75" i="90" s="1"/>
  <c r="L75" i="90"/>
  <c r="O75" i="90" s="1"/>
  <c r="I75" i="90"/>
  <c r="G75" i="90"/>
  <c r="U74" i="90"/>
  <c r="T74" i="90" s="1"/>
  <c r="S74" i="90" s="1"/>
  <c r="R74" i="90"/>
  <c r="Q74" i="90" s="1"/>
  <c r="L74" i="90"/>
  <c r="O74" i="90" s="1"/>
  <c r="I74" i="90"/>
  <c r="G74" i="90"/>
  <c r="U73" i="90"/>
  <c r="T73" i="90" s="1"/>
  <c r="S73" i="90" s="1"/>
  <c r="R73" i="90"/>
  <c r="Q73" i="90" s="1"/>
  <c r="L73" i="90"/>
  <c r="O73" i="90" s="1"/>
  <c r="I73" i="90"/>
  <c r="G73" i="90"/>
  <c r="U72" i="90"/>
  <c r="T72" i="90" s="1"/>
  <c r="S72" i="90" s="1"/>
  <c r="R72" i="90"/>
  <c r="Q72" i="90" s="1"/>
  <c r="L72" i="90"/>
  <c r="O72" i="90" s="1"/>
  <c r="I72" i="90"/>
  <c r="G72" i="90"/>
  <c r="U71" i="90"/>
  <c r="T71" i="90" s="1"/>
  <c r="S71" i="90" s="1"/>
  <c r="R71" i="90"/>
  <c r="Q71" i="90" s="1"/>
  <c r="L71" i="90"/>
  <c r="O71" i="90" s="1"/>
  <c r="I71" i="90"/>
  <c r="G71" i="90"/>
  <c r="U70" i="90"/>
  <c r="T70" i="90" s="1"/>
  <c r="S70" i="90" s="1"/>
  <c r="R70" i="90"/>
  <c r="Q70" i="90" s="1"/>
  <c r="L70" i="90"/>
  <c r="O70" i="90" s="1"/>
  <c r="I70" i="90"/>
  <c r="G70" i="90"/>
  <c r="U69" i="90"/>
  <c r="T69" i="90" s="1"/>
  <c r="S69" i="90" s="1"/>
  <c r="R69" i="90"/>
  <c r="Q69" i="90" s="1"/>
  <c r="L69" i="90"/>
  <c r="O69" i="90" s="1"/>
  <c r="I69" i="90"/>
  <c r="G69" i="90"/>
  <c r="U68" i="90"/>
  <c r="T68" i="90" s="1"/>
  <c r="S68" i="90" s="1"/>
  <c r="R68" i="90"/>
  <c r="Q68" i="90" s="1"/>
  <c r="L68" i="90"/>
  <c r="O68" i="90" s="1"/>
  <c r="I68" i="90"/>
  <c r="G68" i="90"/>
  <c r="U67" i="90"/>
  <c r="T67" i="90" s="1"/>
  <c r="S67" i="90" s="1"/>
  <c r="R67" i="90"/>
  <c r="Q67" i="90" s="1"/>
  <c r="L67" i="90"/>
  <c r="O67" i="90" s="1"/>
  <c r="I67" i="90"/>
  <c r="G67" i="90"/>
  <c r="U66" i="90"/>
  <c r="T66" i="90" s="1"/>
  <c r="S66" i="90" s="1"/>
  <c r="R66" i="90"/>
  <c r="Q66" i="90" s="1"/>
  <c r="L66" i="90"/>
  <c r="O66" i="90" s="1"/>
  <c r="I66" i="90"/>
  <c r="G66" i="90"/>
  <c r="U65" i="90"/>
  <c r="T65" i="90" s="1"/>
  <c r="S65" i="90" s="1"/>
  <c r="R65" i="90"/>
  <c r="Q65" i="90" s="1"/>
  <c r="L65" i="90"/>
  <c r="O65" i="90" s="1"/>
  <c r="I65" i="90"/>
  <c r="G65" i="90"/>
  <c r="U64" i="90"/>
  <c r="T64" i="90" s="1"/>
  <c r="S64" i="90" s="1"/>
  <c r="R64" i="90"/>
  <c r="Q64" i="90" s="1"/>
  <c r="L64" i="90"/>
  <c r="O64" i="90" s="1"/>
  <c r="I64" i="90"/>
  <c r="G64" i="90"/>
  <c r="U63" i="90"/>
  <c r="T63" i="90" s="1"/>
  <c r="S63" i="90" s="1"/>
  <c r="R63" i="90"/>
  <c r="Q63" i="90" s="1"/>
  <c r="L63" i="90"/>
  <c r="O63" i="90" s="1"/>
  <c r="I63" i="90"/>
  <c r="G63" i="90"/>
  <c r="U62" i="90"/>
  <c r="T62" i="90" s="1"/>
  <c r="S62" i="90" s="1"/>
  <c r="R62" i="90"/>
  <c r="Q62" i="90" s="1"/>
  <c r="L62" i="90"/>
  <c r="O62" i="90" s="1"/>
  <c r="I62" i="90"/>
  <c r="G62" i="90"/>
  <c r="U61" i="90"/>
  <c r="T61" i="90" s="1"/>
  <c r="S61" i="90" s="1"/>
  <c r="R61" i="90"/>
  <c r="Q61" i="90" s="1"/>
  <c r="L61" i="90"/>
  <c r="O61" i="90" s="1"/>
  <c r="I61" i="90"/>
  <c r="G61" i="90"/>
  <c r="U60" i="90"/>
  <c r="T60" i="90" s="1"/>
  <c r="S60" i="90" s="1"/>
  <c r="R60" i="90"/>
  <c r="Q60" i="90" s="1"/>
  <c r="L60" i="90"/>
  <c r="O60" i="90" s="1"/>
  <c r="I60" i="90"/>
  <c r="G60" i="90"/>
  <c r="U59" i="90"/>
  <c r="T59" i="90" s="1"/>
  <c r="S59" i="90" s="1"/>
  <c r="R59" i="90"/>
  <c r="Q59" i="90" s="1"/>
  <c r="L59" i="90"/>
  <c r="O59" i="90" s="1"/>
  <c r="I59" i="90"/>
  <c r="G59" i="90"/>
  <c r="U58" i="90"/>
  <c r="T58" i="90" s="1"/>
  <c r="S58" i="90" s="1"/>
  <c r="R58" i="90"/>
  <c r="Q58" i="90" s="1"/>
  <c r="L58" i="90"/>
  <c r="O58" i="90" s="1"/>
  <c r="I58" i="90"/>
  <c r="G58" i="90"/>
  <c r="U57" i="90"/>
  <c r="T57" i="90" s="1"/>
  <c r="S57" i="90" s="1"/>
  <c r="R57" i="90"/>
  <c r="Q57" i="90" s="1"/>
  <c r="L57" i="90"/>
  <c r="O57" i="90" s="1"/>
  <c r="I57" i="90"/>
  <c r="G57" i="90"/>
  <c r="U56" i="90"/>
  <c r="T56" i="90" s="1"/>
  <c r="S56" i="90" s="1"/>
  <c r="R56" i="90"/>
  <c r="Q56" i="90" s="1"/>
  <c r="L56" i="90"/>
  <c r="O56" i="90" s="1"/>
  <c r="I56" i="90"/>
  <c r="G56" i="90"/>
  <c r="U55" i="90"/>
  <c r="T55" i="90" s="1"/>
  <c r="S55" i="90" s="1"/>
  <c r="R55" i="90"/>
  <c r="Q55" i="90" s="1"/>
  <c r="L55" i="90"/>
  <c r="O55" i="90" s="1"/>
  <c r="I55" i="90"/>
  <c r="G55" i="90"/>
  <c r="U54" i="90"/>
  <c r="T54" i="90" s="1"/>
  <c r="S54" i="90" s="1"/>
  <c r="R54" i="90"/>
  <c r="Q54" i="90" s="1"/>
  <c r="L54" i="90"/>
  <c r="I54" i="90"/>
  <c r="G54" i="90"/>
  <c r="U53" i="90"/>
  <c r="T53" i="90" s="1"/>
  <c r="S53" i="90" s="1"/>
  <c r="R53" i="90"/>
  <c r="Q53" i="90" s="1"/>
  <c r="L53" i="90"/>
  <c r="I53" i="90"/>
  <c r="G53" i="90"/>
  <c r="U52" i="90"/>
  <c r="T52" i="90" s="1"/>
  <c r="S52" i="90" s="1"/>
  <c r="R52" i="90"/>
  <c r="Q52" i="90" s="1"/>
  <c r="L52" i="90"/>
  <c r="I52" i="90"/>
  <c r="G52" i="90"/>
  <c r="U51" i="90"/>
  <c r="T51" i="90" s="1"/>
  <c r="S51" i="90" s="1"/>
  <c r="R51" i="90"/>
  <c r="Q51" i="90" s="1"/>
  <c r="L51" i="90"/>
  <c r="I51" i="90"/>
  <c r="G51" i="90"/>
  <c r="U50" i="90"/>
  <c r="T50" i="90" s="1"/>
  <c r="S50" i="90" s="1"/>
  <c r="R50" i="90"/>
  <c r="Q50" i="90" s="1"/>
  <c r="L50" i="90"/>
  <c r="I50" i="90"/>
  <c r="G50" i="90"/>
  <c r="U49" i="90"/>
  <c r="T49" i="90" s="1"/>
  <c r="S49" i="90" s="1"/>
  <c r="R49" i="90"/>
  <c r="Q49" i="90" s="1"/>
  <c r="L49" i="90"/>
  <c r="O49" i="90" s="1"/>
  <c r="I49" i="90"/>
  <c r="G49" i="90"/>
  <c r="U48" i="90"/>
  <c r="T48" i="90" s="1"/>
  <c r="S48" i="90" s="1"/>
  <c r="R48" i="90"/>
  <c r="Q48" i="90" s="1"/>
  <c r="L48" i="90"/>
  <c r="O48" i="90" s="1"/>
  <c r="I48" i="90"/>
  <c r="G48" i="90"/>
  <c r="U47" i="90"/>
  <c r="T47" i="90" s="1"/>
  <c r="S47" i="90" s="1"/>
  <c r="R47" i="90"/>
  <c r="Q47" i="90" s="1"/>
  <c r="L47" i="90"/>
  <c r="O47" i="90" s="1"/>
  <c r="I47" i="90"/>
  <c r="G47" i="90"/>
  <c r="U46" i="90"/>
  <c r="T46" i="90" s="1"/>
  <c r="S46" i="90" s="1"/>
  <c r="R46" i="90"/>
  <c r="Q46" i="90" s="1"/>
  <c r="L46" i="90"/>
  <c r="O46" i="90" s="1"/>
  <c r="I46" i="90"/>
  <c r="G46" i="90"/>
  <c r="U45" i="90"/>
  <c r="T45" i="90" s="1"/>
  <c r="S45" i="90" s="1"/>
  <c r="R45" i="90"/>
  <c r="Q45" i="90" s="1"/>
  <c r="L45" i="90"/>
  <c r="O45" i="90" s="1"/>
  <c r="I45" i="90"/>
  <c r="G45" i="90"/>
  <c r="T44" i="90"/>
  <c r="S44" i="90" s="1"/>
  <c r="R44" i="90"/>
  <c r="Q44" i="90" s="1"/>
  <c r="L44" i="90"/>
  <c r="O44" i="90" s="1"/>
  <c r="I44" i="90"/>
  <c r="G44" i="90"/>
  <c r="U43" i="90"/>
  <c r="T43" i="90" s="1"/>
  <c r="S43" i="90" s="1"/>
  <c r="R43" i="90"/>
  <c r="Q43" i="90" s="1"/>
  <c r="L43" i="90"/>
  <c r="O43" i="90" s="1"/>
  <c r="I43" i="90"/>
  <c r="G43" i="90"/>
  <c r="U42" i="90"/>
  <c r="T42" i="90" s="1"/>
  <c r="S42" i="90" s="1"/>
  <c r="R42" i="90"/>
  <c r="Q42" i="90" s="1"/>
  <c r="L42" i="90"/>
  <c r="O42" i="90" s="1"/>
  <c r="I42" i="90"/>
  <c r="G42" i="90"/>
  <c r="U41" i="90"/>
  <c r="T41" i="90" s="1"/>
  <c r="S41" i="90" s="1"/>
  <c r="R41" i="90"/>
  <c r="Q41" i="90" s="1"/>
  <c r="L41" i="90"/>
  <c r="O41" i="90" s="1"/>
  <c r="I41" i="90"/>
  <c r="G41" i="90"/>
  <c r="U40" i="90"/>
  <c r="T40" i="90" s="1"/>
  <c r="S40" i="90" s="1"/>
  <c r="R40" i="90"/>
  <c r="Q40" i="90" s="1"/>
  <c r="L40" i="90"/>
  <c r="O40" i="90" s="1"/>
  <c r="I40" i="90"/>
  <c r="G40" i="90"/>
  <c r="U39" i="90"/>
  <c r="T39" i="90" s="1"/>
  <c r="S39" i="90" s="1"/>
  <c r="R39" i="90"/>
  <c r="Q39" i="90" s="1"/>
  <c r="L39" i="90"/>
  <c r="O39" i="90" s="1"/>
  <c r="I39" i="90"/>
  <c r="G39" i="90"/>
  <c r="U38" i="90"/>
  <c r="T38" i="90" s="1"/>
  <c r="S38" i="90" s="1"/>
  <c r="R38" i="90"/>
  <c r="Q38" i="90" s="1"/>
  <c r="L38" i="90"/>
  <c r="O38" i="90" s="1"/>
  <c r="I38" i="90"/>
  <c r="G38" i="90"/>
  <c r="U37" i="90"/>
  <c r="T37" i="90" s="1"/>
  <c r="S37" i="90" s="1"/>
  <c r="R37" i="90"/>
  <c r="Q37" i="90" s="1"/>
  <c r="L37" i="90"/>
  <c r="O37" i="90" s="1"/>
  <c r="I37" i="90"/>
  <c r="G37" i="90"/>
  <c r="U36" i="90"/>
  <c r="T36" i="90" s="1"/>
  <c r="S36" i="90" s="1"/>
  <c r="R36" i="90"/>
  <c r="Q36" i="90" s="1"/>
  <c r="L36" i="90"/>
  <c r="O36" i="90" s="1"/>
  <c r="I36" i="90"/>
  <c r="G36" i="90"/>
  <c r="U35" i="90"/>
  <c r="T35" i="90" s="1"/>
  <c r="S35" i="90" s="1"/>
  <c r="R35" i="90"/>
  <c r="Q35" i="90" s="1"/>
  <c r="L35" i="90"/>
  <c r="O35" i="90" s="1"/>
  <c r="I35" i="90"/>
  <c r="G35" i="90"/>
  <c r="U34" i="90"/>
  <c r="T34" i="90" s="1"/>
  <c r="S34" i="90" s="1"/>
  <c r="R34" i="90"/>
  <c r="Q34" i="90" s="1"/>
  <c r="L34" i="90"/>
  <c r="O34" i="90" s="1"/>
  <c r="I34" i="90"/>
  <c r="G34" i="90"/>
  <c r="U33" i="90"/>
  <c r="T33" i="90" s="1"/>
  <c r="S33" i="90" s="1"/>
  <c r="R33" i="90"/>
  <c r="Q33" i="90" s="1"/>
  <c r="L33" i="90"/>
  <c r="O33" i="90" s="1"/>
  <c r="I33" i="90"/>
  <c r="G33" i="90"/>
  <c r="U32" i="90"/>
  <c r="T32" i="90" s="1"/>
  <c r="S32" i="90" s="1"/>
  <c r="R32" i="90"/>
  <c r="Q32" i="90" s="1"/>
  <c r="L32" i="90"/>
  <c r="O32" i="90" s="1"/>
  <c r="I32" i="90"/>
  <c r="G32" i="90"/>
  <c r="U31" i="90"/>
  <c r="T31" i="90" s="1"/>
  <c r="S31" i="90" s="1"/>
  <c r="R31" i="90"/>
  <c r="Q31" i="90" s="1"/>
  <c r="L31" i="90"/>
  <c r="O31" i="90" s="1"/>
  <c r="I31" i="90"/>
  <c r="G31" i="90"/>
  <c r="U30" i="90"/>
  <c r="T30" i="90" s="1"/>
  <c r="S30" i="90" s="1"/>
  <c r="R30" i="90"/>
  <c r="Q30" i="90" s="1"/>
  <c r="L30" i="90"/>
  <c r="O30" i="90" s="1"/>
  <c r="I30" i="90"/>
  <c r="G30" i="90"/>
  <c r="U29" i="90"/>
  <c r="T29" i="90" s="1"/>
  <c r="S29" i="90" s="1"/>
  <c r="R29" i="90"/>
  <c r="Q29" i="90" s="1"/>
  <c r="L29" i="90"/>
  <c r="O29" i="90" s="1"/>
  <c r="I29" i="90"/>
  <c r="G29" i="90"/>
  <c r="U28" i="90"/>
  <c r="T28" i="90" s="1"/>
  <c r="S28" i="90" s="1"/>
  <c r="R28" i="90"/>
  <c r="Q28" i="90" s="1"/>
  <c r="L28" i="90"/>
  <c r="O28" i="90" s="1"/>
  <c r="I28" i="90"/>
  <c r="G28" i="90"/>
  <c r="U27" i="90"/>
  <c r="T27" i="90" s="1"/>
  <c r="S27" i="90" s="1"/>
  <c r="R27" i="90"/>
  <c r="Q27" i="90" s="1"/>
  <c r="L27" i="90"/>
  <c r="O27" i="90" s="1"/>
  <c r="I27" i="90"/>
  <c r="G27" i="90"/>
  <c r="U26" i="90"/>
  <c r="T26" i="90" s="1"/>
  <c r="S26" i="90" s="1"/>
  <c r="R26" i="90"/>
  <c r="Q26" i="90" s="1"/>
  <c r="L26" i="90"/>
  <c r="O26" i="90" s="1"/>
  <c r="I26" i="90"/>
  <c r="G26" i="90"/>
  <c r="U25" i="90"/>
  <c r="T25" i="90" s="1"/>
  <c r="S25" i="90" s="1"/>
  <c r="R25" i="90"/>
  <c r="Q25" i="90" s="1"/>
  <c r="L25" i="90"/>
  <c r="O25" i="90" s="1"/>
  <c r="I25" i="90"/>
  <c r="G25" i="90"/>
  <c r="U24" i="90"/>
  <c r="T24" i="90" s="1"/>
  <c r="S24" i="90" s="1"/>
  <c r="R24" i="90"/>
  <c r="Q24" i="90" s="1"/>
  <c r="L24" i="90"/>
  <c r="O24" i="90" s="1"/>
  <c r="I24" i="90"/>
  <c r="G24" i="90"/>
  <c r="U23" i="90"/>
  <c r="T23" i="90" s="1"/>
  <c r="S23" i="90" s="1"/>
  <c r="R23" i="90"/>
  <c r="Q23" i="90" s="1"/>
  <c r="L23" i="90"/>
  <c r="O23" i="90" s="1"/>
  <c r="I23" i="90"/>
  <c r="G23" i="90"/>
  <c r="U22" i="90"/>
  <c r="T22" i="90" s="1"/>
  <c r="S22" i="90" s="1"/>
  <c r="R22" i="90"/>
  <c r="Q22" i="90" s="1"/>
  <c r="L22" i="90"/>
  <c r="O22" i="90" s="1"/>
  <c r="I22" i="90"/>
  <c r="G22" i="90"/>
  <c r="U21" i="90"/>
  <c r="T21" i="90" s="1"/>
  <c r="S21" i="90" s="1"/>
  <c r="R21" i="90"/>
  <c r="Q21" i="90" s="1"/>
  <c r="L21" i="90"/>
  <c r="O21" i="90" s="1"/>
  <c r="I21" i="90"/>
  <c r="G21" i="90"/>
  <c r="U20" i="90"/>
  <c r="T20" i="90" s="1"/>
  <c r="S20" i="90" s="1"/>
  <c r="R20" i="90"/>
  <c r="Q20" i="90" s="1"/>
  <c r="L20" i="90"/>
  <c r="O20" i="90" s="1"/>
  <c r="I20" i="90"/>
  <c r="G20" i="90"/>
  <c r="U19" i="90"/>
  <c r="T19" i="90" s="1"/>
  <c r="S19" i="90" s="1"/>
  <c r="R19" i="90"/>
  <c r="Q19" i="90" s="1"/>
  <c r="L19" i="90"/>
  <c r="O19" i="90" s="1"/>
  <c r="I19" i="90"/>
  <c r="G19" i="90"/>
  <c r="U18" i="90"/>
  <c r="T18" i="90" s="1"/>
  <c r="S18" i="90" s="1"/>
  <c r="R18" i="90"/>
  <c r="Q18" i="90" s="1"/>
  <c r="L18" i="90"/>
  <c r="O18" i="90" s="1"/>
  <c r="I18" i="90"/>
  <c r="G18" i="90"/>
  <c r="U17" i="90"/>
  <c r="T17" i="90" s="1"/>
  <c r="S17" i="90" s="1"/>
  <c r="R17" i="90"/>
  <c r="Q17" i="90" s="1"/>
  <c r="L17" i="90"/>
  <c r="O17" i="90" s="1"/>
  <c r="I17" i="90"/>
  <c r="G17" i="90"/>
  <c r="U16" i="90"/>
  <c r="T16" i="90" s="1"/>
  <c r="S16" i="90" s="1"/>
  <c r="R16" i="90"/>
  <c r="Q16" i="90" s="1"/>
  <c r="L16" i="90"/>
  <c r="O16" i="90" s="1"/>
  <c r="I16" i="90"/>
  <c r="G16" i="90"/>
  <c r="U15" i="90"/>
  <c r="T15" i="90" s="1"/>
  <c r="S15" i="90" s="1"/>
  <c r="R15" i="90"/>
  <c r="Q15" i="90" s="1"/>
  <c r="L15" i="90"/>
  <c r="O15" i="90" s="1"/>
  <c r="I15" i="90"/>
  <c r="G15" i="90"/>
  <c r="U14" i="90"/>
  <c r="T14" i="90" s="1"/>
  <c r="S14" i="90" s="1"/>
  <c r="R14" i="90"/>
  <c r="Q14" i="90" s="1"/>
  <c r="L14" i="90"/>
  <c r="O14" i="90" s="1"/>
  <c r="I14" i="90"/>
  <c r="G14" i="90"/>
  <c r="U13" i="90"/>
  <c r="T13" i="90" s="1"/>
  <c r="S13" i="90" s="1"/>
  <c r="R13" i="90"/>
  <c r="Q13" i="90" s="1"/>
  <c r="L13" i="90"/>
  <c r="O13" i="90" s="1"/>
  <c r="I13" i="90"/>
  <c r="G13" i="90"/>
  <c r="U12" i="90"/>
  <c r="T12" i="90" s="1"/>
  <c r="S12" i="90" s="1"/>
  <c r="R12" i="90"/>
  <c r="Q12" i="90" s="1"/>
  <c r="L12" i="90"/>
  <c r="O12" i="90" s="1"/>
  <c r="I12" i="90"/>
  <c r="G12" i="90"/>
  <c r="U11" i="90"/>
  <c r="T11" i="90" s="1"/>
  <c r="S11" i="90" s="1"/>
  <c r="R11" i="90"/>
  <c r="Q11" i="90" s="1"/>
  <c r="L11" i="90"/>
  <c r="I11" i="90"/>
  <c r="G11" i="90"/>
  <c r="G164" i="78"/>
  <c r="AD164" i="78" s="1"/>
  <c r="I164" i="78"/>
  <c r="M164" i="78"/>
  <c r="Q164" i="78" s="1"/>
  <c r="G165" i="78"/>
  <c r="I165" i="78"/>
  <c r="M165" i="78"/>
  <c r="G166" i="78"/>
  <c r="AD166" i="78" s="1"/>
  <c r="I166" i="78"/>
  <c r="M166" i="78"/>
  <c r="Q166" i="78" s="1"/>
  <c r="G167" i="78"/>
  <c r="Z167" i="78" s="1"/>
  <c r="I167" i="78"/>
  <c r="M167" i="78"/>
  <c r="Q167" i="78" s="1"/>
  <c r="G168" i="78"/>
  <c r="R168" i="78" s="1"/>
  <c r="W168" i="78" s="1"/>
  <c r="V168" i="78" s="1"/>
  <c r="U168" i="78" s="1"/>
  <c r="AF168" i="78" s="1"/>
  <c r="I168" i="78"/>
  <c r="M168" i="78"/>
  <c r="Q168" i="78" s="1"/>
  <c r="G169" i="78"/>
  <c r="AD169" i="78" s="1"/>
  <c r="I169" i="78"/>
  <c r="M169" i="78"/>
  <c r="Q169" i="78" s="1"/>
  <c r="G170" i="78"/>
  <c r="R170" i="78" s="1"/>
  <c r="I170" i="78"/>
  <c r="M170" i="78"/>
  <c r="Q170" i="78" s="1"/>
  <c r="G171" i="78"/>
  <c r="I171" i="78"/>
  <c r="M171" i="78"/>
  <c r="Q171" i="78" s="1"/>
  <c r="G172" i="78"/>
  <c r="R172" i="78" s="1"/>
  <c r="T172" i="78" s="1"/>
  <c r="S172" i="78" s="1"/>
  <c r="I172" i="78"/>
  <c r="M172" i="78"/>
  <c r="Q172" i="78" s="1"/>
  <c r="G173" i="78"/>
  <c r="AD173" i="78" s="1"/>
  <c r="I173" i="78"/>
  <c r="M173" i="78"/>
  <c r="G174" i="78"/>
  <c r="AD174" i="78" s="1"/>
  <c r="I174" i="78"/>
  <c r="M174" i="78"/>
  <c r="Q174" i="78" s="1"/>
  <c r="G175" i="78"/>
  <c r="AD175" i="78" s="1"/>
  <c r="I175" i="78"/>
  <c r="M175" i="78"/>
  <c r="Q175" i="78" s="1"/>
  <c r="G176" i="78"/>
  <c r="Z176" i="78" s="1"/>
  <c r="I176" i="78"/>
  <c r="M176" i="78"/>
  <c r="G177" i="78"/>
  <c r="I177" i="78"/>
  <c r="M177" i="78"/>
  <c r="Q177" i="78" s="1"/>
  <c r="G178" i="78"/>
  <c r="R178" i="78" s="1"/>
  <c r="I178" i="78"/>
  <c r="M178" i="78"/>
  <c r="G179" i="78"/>
  <c r="I179" i="78"/>
  <c r="M179" i="78"/>
  <c r="Q179" i="78" s="1"/>
  <c r="G180" i="78"/>
  <c r="R180" i="78" s="1"/>
  <c r="W180" i="78" s="1"/>
  <c r="V180" i="78" s="1"/>
  <c r="U180" i="78" s="1"/>
  <c r="AF180" i="78" s="1"/>
  <c r="I180" i="78"/>
  <c r="M180" i="78"/>
  <c r="Q180" i="78" s="1"/>
  <c r="G181" i="78"/>
  <c r="AD181" i="78" s="1"/>
  <c r="I181" i="78"/>
  <c r="M181" i="78"/>
  <c r="Q181" i="78" s="1"/>
  <c r="G182" i="78"/>
  <c r="R182" i="78" s="1"/>
  <c r="I182" i="78"/>
  <c r="M182" i="78"/>
  <c r="Q182" i="78" s="1"/>
  <c r="G183" i="78"/>
  <c r="Z183" i="78" s="1"/>
  <c r="I183" i="78"/>
  <c r="M183" i="78"/>
  <c r="Q183" i="78" s="1"/>
  <c r="G184" i="78"/>
  <c r="I184" i="78"/>
  <c r="M184" i="78"/>
  <c r="Q184" i="78" s="1"/>
  <c r="G185" i="78"/>
  <c r="Z185" i="78" s="1"/>
  <c r="I185" i="78"/>
  <c r="M185" i="78"/>
  <c r="Q185" i="78" s="1"/>
  <c r="G186" i="78"/>
  <c r="R186" i="78" s="1"/>
  <c r="I186" i="78"/>
  <c r="M186" i="78"/>
  <c r="Q186" i="78" s="1"/>
  <c r="G188" i="78"/>
  <c r="Z188" i="78" s="1"/>
  <c r="I188" i="78"/>
  <c r="M188" i="78"/>
  <c r="Q188" i="78" s="1"/>
  <c r="G189" i="78"/>
  <c r="Z189" i="78" s="1"/>
  <c r="I189" i="78"/>
  <c r="M189" i="78"/>
  <c r="Q189" i="78" s="1"/>
  <c r="G190" i="78"/>
  <c r="I190" i="78"/>
  <c r="M190" i="78"/>
  <c r="Q190" i="78" s="1"/>
  <c r="G191" i="78"/>
  <c r="I191" i="78"/>
  <c r="M191" i="78"/>
  <c r="Q191" i="78" s="1"/>
  <c r="G192" i="78"/>
  <c r="Z192" i="78" s="1"/>
  <c r="I192" i="78"/>
  <c r="M192" i="78"/>
  <c r="Q192" i="78" s="1"/>
  <c r="G193" i="78"/>
  <c r="AD193" i="78" s="1"/>
  <c r="I193" i="78"/>
  <c r="M193" i="78"/>
  <c r="Q193" i="78" s="1"/>
  <c r="G194" i="78"/>
  <c r="AD194" i="78" s="1"/>
  <c r="I194" i="78"/>
  <c r="M194" i="78"/>
  <c r="Q194" i="78" s="1"/>
  <c r="G195" i="78"/>
  <c r="AD195" i="78" s="1"/>
  <c r="I195" i="78"/>
  <c r="M195" i="78"/>
  <c r="Q195" i="78" s="1"/>
  <c r="G196" i="78"/>
  <c r="R196" i="78" s="1"/>
  <c r="T196" i="78" s="1"/>
  <c r="S196" i="78" s="1"/>
  <c r="I196" i="78"/>
  <c r="M196" i="78"/>
  <c r="Q196" i="78" s="1"/>
  <c r="G197" i="78"/>
  <c r="R197" i="78" s="1"/>
  <c r="I197" i="78"/>
  <c r="M197" i="78"/>
  <c r="Q197" i="78" s="1"/>
  <c r="G198" i="78"/>
  <c r="R198" i="78" s="1"/>
  <c r="I198" i="78"/>
  <c r="M198" i="78"/>
  <c r="Q198" i="78" s="1"/>
  <c r="G199" i="78"/>
  <c r="AD199" i="78" s="1"/>
  <c r="I199" i="78"/>
  <c r="M199" i="78"/>
  <c r="Q199" i="78" s="1"/>
  <c r="G200" i="78"/>
  <c r="R200" i="78" s="1"/>
  <c r="T200" i="78" s="1"/>
  <c r="S200" i="78" s="1"/>
  <c r="I200" i="78"/>
  <c r="M200" i="78"/>
  <c r="G201" i="78"/>
  <c r="R201" i="78" s="1"/>
  <c r="T201" i="78" s="1"/>
  <c r="S201" i="78" s="1"/>
  <c r="I201" i="78"/>
  <c r="M201" i="78"/>
  <c r="Q201" i="78" s="1"/>
  <c r="G202" i="78"/>
  <c r="R202" i="78" s="1"/>
  <c r="I202" i="78"/>
  <c r="M202" i="78"/>
  <c r="Q202" i="78" s="1"/>
  <c r="G203" i="78"/>
  <c r="AD203" i="78" s="1"/>
  <c r="I203" i="78"/>
  <c r="M203" i="78"/>
  <c r="Q203" i="78" s="1"/>
  <c r="G204" i="78"/>
  <c r="R204" i="78" s="1"/>
  <c r="I204" i="78"/>
  <c r="M204" i="78"/>
  <c r="Q204" i="78" s="1"/>
  <c r="G205" i="78"/>
  <c r="AD205" i="78" s="1"/>
  <c r="I205" i="78"/>
  <c r="M205" i="78"/>
  <c r="Q205" i="78" s="1"/>
  <c r="G206" i="78"/>
  <c r="R206" i="78" s="1"/>
  <c r="T206" i="78" s="1"/>
  <c r="S206" i="78" s="1"/>
  <c r="I206" i="78"/>
  <c r="M206" i="78"/>
  <c r="G207" i="78"/>
  <c r="R207" i="78" s="1"/>
  <c r="I207" i="78"/>
  <c r="M207" i="78"/>
  <c r="G208" i="78"/>
  <c r="R208" i="78" s="1"/>
  <c r="I208" i="78"/>
  <c r="M208" i="78"/>
  <c r="Q208" i="78" s="1"/>
  <c r="G209" i="78"/>
  <c r="Z209" i="78" s="1"/>
  <c r="I209" i="78"/>
  <c r="M209" i="78"/>
  <c r="Q209" i="78" s="1"/>
  <c r="G210" i="78"/>
  <c r="Z210" i="78" s="1"/>
  <c r="I210" i="78"/>
  <c r="M210" i="78"/>
  <c r="Q210" i="78" s="1"/>
  <c r="G211" i="78"/>
  <c r="Z211" i="78" s="1"/>
  <c r="I211" i="78"/>
  <c r="M211" i="78"/>
  <c r="Q211" i="78" s="1"/>
  <c r="G212" i="78"/>
  <c r="Z212" i="78" s="1"/>
  <c r="I212" i="78"/>
  <c r="M212" i="78"/>
  <c r="Q212" i="78" s="1"/>
  <c r="G213" i="78"/>
  <c r="R213" i="78" s="1"/>
  <c r="V213" i="78" s="1"/>
  <c r="U213" i="78" s="1"/>
  <c r="AF213" i="78" s="1"/>
  <c r="I213" i="78"/>
  <c r="M213" i="78"/>
  <c r="Q213" i="78" s="1"/>
  <c r="G135" i="78"/>
  <c r="Z135" i="78" s="1"/>
  <c r="I135" i="78"/>
  <c r="M135" i="78"/>
  <c r="Q135" i="78" s="1"/>
  <c r="G136" i="78"/>
  <c r="AD136" i="78" s="1"/>
  <c r="I136" i="78"/>
  <c r="M136" i="78"/>
  <c r="Q136" i="78" s="1"/>
  <c r="G137" i="78"/>
  <c r="Z137" i="78" s="1"/>
  <c r="I137" i="78"/>
  <c r="M137" i="78"/>
  <c r="Q137" i="78" s="1"/>
  <c r="G138" i="78"/>
  <c r="AD138" i="78" s="1"/>
  <c r="I138" i="78"/>
  <c r="M138" i="78"/>
  <c r="Q138" i="78" s="1"/>
  <c r="G139" i="78"/>
  <c r="R139" i="78" s="1"/>
  <c r="I139" i="78"/>
  <c r="M139" i="78"/>
  <c r="G140" i="78"/>
  <c r="R140" i="78" s="1"/>
  <c r="I140" i="78"/>
  <c r="M140" i="78"/>
  <c r="Q140" i="78" s="1"/>
  <c r="G141" i="78"/>
  <c r="AD141" i="78" s="1"/>
  <c r="I141" i="78"/>
  <c r="M141" i="78"/>
  <c r="G142" i="78"/>
  <c r="AD142" i="78" s="1"/>
  <c r="I142" i="78"/>
  <c r="M142" i="78"/>
  <c r="Q142" i="78" s="1"/>
  <c r="G143" i="78"/>
  <c r="R143" i="78" s="1"/>
  <c r="I143" i="78"/>
  <c r="M143" i="78"/>
  <c r="Q143" i="78" s="1"/>
  <c r="G144" i="78"/>
  <c r="AD144" i="78" s="1"/>
  <c r="I144" i="78"/>
  <c r="M144" i="78"/>
  <c r="Q144" i="78" s="1"/>
  <c r="G145" i="78"/>
  <c r="Z145" i="78" s="1"/>
  <c r="I145" i="78"/>
  <c r="M145" i="78"/>
  <c r="Q145" i="78" s="1"/>
  <c r="G146" i="78"/>
  <c r="R146" i="78" s="1"/>
  <c r="W146" i="78" s="1"/>
  <c r="V146" i="78" s="1"/>
  <c r="U146" i="78" s="1"/>
  <c r="AF146" i="78" s="1"/>
  <c r="I146" i="78"/>
  <c r="M146" i="78"/>
  <c r="Q146" i="78" s="1"/>
  <c r="G147" i="78"/>
  <c r="Z147" i="78" s="1"/>
  <c r="I147" i="78"/>
  <c r="M147" i="78"/>
  <c r="Q147" i="78" s="1"/>
  <c r="G148" i="78"/>
  <c r="AD148" i="78" s="1"/>
  <c r="I148" i="78"/>
  <c r="M148" i="78"/>
  <c r="Q148" i="78" s="1"/>
  <c r="G149" i="78"/>
  <c r="R149" i="78" s="1"/>
  <c r="I149" i="78"/>
  <c r="M149" i="78"/>
  <c r="Q149" i="78" s="1"/>
  <c r="G150" i="78"/>
  <c r="Z150" i="78" s="1"/>
  <c r="I150" i="78"/>
  <c r="M150" i="78"/>
  <c r="G151" i="78"/>
  <c r="AD151" i="78" s="1"/>
  <c r="I151" i="78"/>
  <c r="M151" i="78"/>
  <c r="Q151" i="78" s="1"/>
  <c r="G152" i="78"/>
  <c r="R152" i="78" s="1"/>
  <c r="I152" i="78"/>
  <c r="M152" i="78"/>
  <c r="Q152" i="78" s="1"/>
  <c r="G153" i="78"/>
  <c r="R153" i="78" s="1"/>
  <c r="W153" i="78" s="1"/>
  <c r="V153" i="78" s="1"/>
  <c r="U153" i="78" s="1"/>
  <c r="AF153" i="78" s="1"/>
  <c r="I153" i="78"/>
  <c r="M153" i="78"/>
  <c r="Q153" i="78" s="1"/>
  <c r="G154" i="78"/>
  <c r="Z154" i="78" s="1"/>
  <c r="I154" i="78"/>
  <c r="M154" i="78"/>
  <c r="Q154" i="78" s="1"/>
  <c r="G155" i="78"/>
  <c r="AD155" i="78" s="1"/>
  <c r="I155" i="78"/>
  <c r="M155" i="78"/>
  <c r="Q155" i="78" s="1"/>
  <c r="G156" i="78"/>
  <c r="R156" i="78" s="1"/>
  <c r="I156" i="78"/>
  <c r="M156" i="78"/>
  <c r="Q156" i="78" s="1"/>
  <c r="G157" i="78"/>
  <c r="AD157" i="78" s="1"/>
  <c r="I157" i="78"/>
  <c r="M157" i="78"/>
  <c r="Q157" i="78" s="1"/>
  <c r="G158" i="78"/>
  <c r="Z158" i="78" s="1"/>
  <c r="I158" i="78"/>
  <c r="M158" i="78"/>
  <c r="Q158" i="78" s="1"/>
  <c r="G159" i="78"/>
  <c r="AD159" i="78" s="1"/>
  <c r="I159" i="78"/>
  <c r="M159" i="78"/>
  <c r="G160" i="78"/>
  <c r="AD160" i="78" s="1"/>
  <c r="I160" i="78"/>
  <c r="M160" i="78"/>
  <c r="Q160" i="78" s="1"/>
  <c r="G161" i="78"/>
  <c r="Z161" i="78" s="1"/>
  <c r="I161" i="78"/>
  <c r="M161" i="78"/>
  <c r="Q161" i="78" s="1"/>
  <c r="G162" i="78"/>
  <c r="AD162" i="78" s="1"/>
  <c r="I162" i="78"/>
  <c r="M162" i="78"/>
  <c r="Q162" i="78" s="1"/>
  <c r="G163" i="78"/>
  <c r="Z163" i="78" s="1"/>
  <c r="I163" i="78"/>
  <c r="M163" i="78"/>
  <c r="Q163" i="78" s="1"/>
  <c r="G14" i="78"/>
  <c r="AD14" i="78" s="1"/>
  <c r="I14" i="78"/>
  <c r="M14" i="78"/>
  <c r="Q14" i="78" s="1"/>
  <c r="G15" i="78"/>
  <c r="I15" i="78"/>
  <c r="M15" i="78"/>
  <c r="Q15" i="78" s="1"/>
  <c r="G16" i="78"/>
  <c r="I16" i="78"/>
  <c r="M16" i="78"/>
  <c r="Q16" i="78" s="1"/>
  <c r="G17" i="78"/>
  <c r="R17" i="78" s="1"/>
  <c r="T17" i="78" s="1"/>
  <c r="S17" i="78" s="1"/>
  <c r="I17" i="78"/>
  <c r="M17" i="78"/>
  <c r="Q17" i="78" s="1"/>
  <c r="G18" i="78"/>
  <c r="AD18" i="78" s="1"/>
  <c r="I18" i="78"/>
  <c r="M18" i="78"/>
  <c r="G19" i="78"/>
  <c r="R19" i="78" s="1"/>
  <c r="I19" i="78"/>
  <c r="M19" i="78"/>
  <c r="G20" i="78"/>
  <c r="Z20" i="78" s="1"/>
  <c r="I20" i="78"/>
  <c r="M20" i="78"/>
  <c r="G21" i="78"/>
  <c r="AD21" i="78" s="1"/>
  <c r="I21" i="78"/>
  <c r="M21" i="78"/>
  <c r="G22" i="78"/>
  <c r="R22" i="78" s="1"/>
  <c r="T22" i="78" s="1"/>
  <c r="S22" i="78" s="1"/>
  <c r="I22" i="78"/>
  <c r="M22" i="78"/>
  <c r="Q22" i="78" s="1"/>
  <c r="G23" i="78"/>
  <c r="R23" i="78" s="1"/>
  <c r="V23" i="78" s="1"/>
  <c r="U23" i="78" s="1"/>
  <c r="AF23" i="78" s="1"/>
  <c r="I23" i="78"/>
  <c r="M23" i="78"/>
  <c r="Q23" i="78" s="1"/>
  <c r="G24" i="78"/>
  <c r="Z24" i="78" s="1"/>
  <c r="I24" i="78"/>
  <c r="M24" i="78"/>
  <c r="Q24" i="78" s="1"/>
  <c r="G25" i="78"/>
  <c r="AD25" i="78" s="1"/>
  <c r="I25" i="78"/>
  <c r="M25" i="78"/>
  <c r="Q25" i="78" s="1"/>
  <c r="G26" i="78"/>
  <c r="AD26" i="78" s="1"/>
  <c r="I26" i="78"/>
  <c r="M26" i="78"/>
  <c r="Q26" i="78" s="1"/>
  <c r="G27" i="78"/>
  <c r="I27" i="78"/>
  <c r="M27" i="78"/>
  <c r="Q27" i="78" s="1"/>
  <c r="G28" i="78"/>
  <c r="I28" i="78"/>
  <c r="M28" i="78"/>
  <c r="Q28" i="78" s="1"/>
  <c r="G29" i="78"/>
  <c r="Z29" i="78" s="1"/>
  <c r="I29" i="78"/>
  <c r="M29" i="78"/>
  <c r="Q29" i="78" s="1"/>
  <c r="G30" i="78"/>
  <c r="Z30" i="78" s="1"/>
  <c r="I30" i="78"/>
  <c r="M30" i="78"/>
  <c r="Q30" i="78" s="1"/>
  <c r="G31" i="78"/>
  <c r="Z31" i="78" s="1"/>
  <c r="I31" i="78"/>
  <c r="M31" i="78"/>
  <c r="Q31" i="78" s="1"/>
  <c r="G32" i="78"/>
  <c r="R32" i="78" s="1"/>
  <c r="T32" i="78" s="1"/>
  <c r="S32" i="78" s="1"/>
  <c r="I32" i="78"/>
  <c r="M32" i="78"/>
  <c r="Q32" i="78" s="1"/>
  <c r="G33" i="78"/>
  <c r="I33" i="78"/>
  <c r="M33" i="78"/>
  <c r="Q33" i="78" s="1"/>
  <c r="G34" i="78"/>
  <c r="Z34" i="78" s="1"/>
  <c r="I34" i="78"/>
  <c r="M34" i="78"/>
  <c r="Q34" i="78" s="1"/>
  <c r="G35" i="78"/>
  <c r="I35" i="78"/>
  <c r="M35" i="78"/>
  <c r="Q35" i="78" s="1"/>
  <c r="G36" i="78"/>
  <c r="R36" i="78" s="1"/>
  <c r="V36" i="78" s="1"/>
  <c r="U36" i="78" s="1"/>
  <c r="AF36" i="78" s="1"/>
  <c r="I36" i="78"/>
  <c r="M36" i="78"/>
  <c r="Q36" i="78" s="1"/>
  <c r="G37" i="78"/>
  <c r="AD37" i="78" s="1"/>
  <c r="I37" i="78"/>
  <c r="M37" i="78"/>
  <c r="Q37" i="78" s="1"/>
  <c r="G38" i="78"/>
  <c r="R38" i="78" s="1"/>
  <c r="I38" i="78"/>
  <c r="M38" i="78"/>
  <c r="Q38" i="78" s="1"/>
  <c r="G39" i="78"/>
  <c r="I39" i="78"/>
  <c r="M39" i="78"/>
  <c r="Q39" i="78" s="1"/>
  <c r="G40" i="78"/>
  <c r="R40" i="78" s="1"/>
  <c r="I40" i="78"/>
  <c r="M40" i="78"/>
  <c r="Q40" i="78" s="1"/>
  <c r="G41" i="78"/>
  <c r="I41" i="78"/>
  <c r="M41" i="78"/>
  <c r="Q41" i="78" s="1"/>
  <c r="G42" i="78"/>
  <c r="R42" i="78" s="1"/>
  <c r="I42" i="78"/>
  <c r="M42" i="78"/>
  <c r="Q42" i="78" s="1"/>
  <c r="G43" i="78"/>
  <c r="I43" i="78"/>
  <c r="M43" i="78"/>
  <c r="Q43" i="78" s="1"/>
  <c r="G44" i="78"/>
  <c r="R44" i="78" s="1"/>
  <c r="I44" i="78"/>
  <c r="M44" i="78"/>
  <c r="Q44" i="78" s="1"/>
  <c r="G45" i="78"/>
  <c r="AD45" i="78" s="1"/>
  <c r="I45" i="78"/>
  <c r="M45" i="78"/>
  <c r="G46" i="78"/>
  <c r="I46" i="78"/>
  <c r="M46" i="78"/>
  <c r="Q46" i="78" s="1"/>
  <c r="G47" i="78"/>
  <c r="I47" i="78"/>
  <c r="M47" i="78"/>
  <c r="G48" i="78"/>
  <c r="Z48" i="78" s="1"/>
  <c r="I48" i="78"/>
  <c r="M48" i="78"/>
  <c r="Q48" i="78" s="1"/>
  <c r="G49" i="78"/>
  <c r="Z49" i="78" s="1"/>
  <c r="I49" i="78"/>
  <c r="M49" i="78"/>
  <c r="G50" i="78"/>
  <c r="R50" i="78" s="1"/>
  <c r="T50" i="78" s="1"/>
  <c r="S50" i="78" s="1"/>
  <c r="I50" i="78"/>
  <c r="M50" i="78"/>
  <c r="Q50" i="78" s="1"/>
  <c r="G51" i="78"/>
  <c r="I51" i="78"/>
  <c r="M51" i="78"/>
  <c r="Q51" i="78" s="1"/>
  <c r="G52" i="78"/>
  <c r="Z52" i="78" s="1"/>
  <c r="I52" i="78"/>
  <c r="M52" i="78"/>
  <c r="Q52" i="78" s="1"/>
  <c r="G53" i="78"/>
  <c r="Z53" i="78" s="1"/>
  <c r="I53" i="78"/>
  <c r="M53" i="78"/>
  <c r="Q53" i="78" s="1"/>
  <c r="G54" i="78"/>
  <c r="AD54" i="78" s="1"/>
  <c r="I54" i="78"/>
  <c r="M54" i="78"/>
  <c r="Q54" i="78" s="1"/>
  <c r="G55" i="78"/>
  <c r="R55" i="78" s="1"/>
  <c r="I55" i="78"/>
  <c r="M55" i="78"/>
  <c r="G56" i="78"/>
  <c r="Z56" i="78" s="1"/>
  <c r="I56" i="78"/>
  <c r="M56" i="78"/>
  <c r="G57" i="78"/>
  <c r="I57" i="78"/>
  <c r="M57" i="78"/>
  <c r="Q57" i="78" s="1"/>
  <c r="G58" i="78"/>
  <c r="I58" i="78"/>
  <c r="M58" i="78"/>
  <c r="Q58" i="78" s="1"/>
  <c r="G59" i="78"/>
  <c r="R59" i="78" s="1"/>
  <c r="I59" i="78"/>
  <c r="M59" i="78"/>
  <c r="Q59" i="78" s="1"/>
  <c r="G60" i="78"/>
  <c r="Z60" i="78" s="1"/>
  <c r="I60" i="78"/>
  <c r="M60" i="78"/>
  <c r="G61" i="78"/>
  <c r="R61" i="78" s="1"/>
  <c r="I61" i="78"/>
  <c r="M61" i="78"/>
  <c r="G62" i="78"/>
  <c r="R62" i="78" s="1"/>
  <c r="W62" i="78" s="1"/>
  <c r="V62" i="78" s="1"/>
  <c r="U62" i="78" s="1"/>
  <c r="AF62" i="78" s="1"/>
  <c r="I62" i="78"/>
  <c r="M62" i="78"/>
  <c r="G63" i="78"/>
  <c r="I63" i="78"/>
  <c r="M63" i="78"/>
  <c r="Q63" i="78" s="1"/>
  <c r="G64" i="78"/>
  <c r="AD64" i="78" s="1"/>
  <c r="I64" i="78"/>
  <c r="M64" i="78"/>
  <c r="Q64" i="78" s="1"/>
  <c r="G65" i="78"/>
  <c r="AD65" i="78" s="1"/>
  <c r="I65" i="78"/>
  <c r="M65" i="78"/>
  <c r="Q65" i="78" s="1"/>
  <c r="G66" i="78"/>
  <c r="R66" i="78" s="1"/>
  <c r="I66" i="78"/>
  <c r="M66" i="78"/>
  <c r="Q66" i="78" s="1"/>
  <c r="G67" i="78"/>
  <c r="Z67" i="78" s="1"/>
  <c r="I67" i="78"/>
  <c r="M67" i="78"/>
  <c r="Q67" i="78" s="1"/>
  <c r="G68" i="78"/>
  <c r="Z68" i="78" s="1"/>
  <c r="I68" i="78"/>
  <c r="M68" i="78"/>
  <c r="G69" i="78"/>
  <c r="AD69" i="78" s="1"/>
  <c r="I69" i="78"/>
  <c r="M69" i="78"/>
  <c r="G70" i="78"/>
  <c r="AD70" i="78" s="1"/>
  <c r="I70" i="78"/>
  <c r="M70" i="78"/>
  <c r="G71" i="78"/>
  <c r="Z71" i="78" s="1"/>
  <c r="I71" i="78"/>
  <c r="M71" i="78"/>
  <c r="G72" i="78"/>
  <c r="AD72" i="78" s="1"/>
  <c r="I72" i="78"/>
  <c r="M72" i="78"/>
  <c r="G73" i="78"/>
  <c r="I73" i="78"/>
  <c r="M73" i="78"/>
  <c r="Q73" i="78" s="1"/>
  <c r="G74" i="78"/>
  <c r="AD74" i="78" s="1"/>
  <c r="I74" i="78"/>
  <c r="M74" i="78"/>
  <c r="Q74" i="78" s="1"/>
  <c r="G75" i="78"/>
  <c r="AD75" i="78" s="1"/>
  <c r="I75" i="78"/>
  <c r="M75" i="78"/>
  <c r="G76" i="78"/>
  <c r="I76" i="78"/>
  <c r="M76" i="78"/>
  <c r="G77" i="78"/>
  <c r="R77" i="78" s="1"/>
  <c r="I77" i="78"/>
  <c r="M77" i="78"/>
  <c r="G78" i="78"/>
  <c r="AD78" i="78" s="1"/>
  <c r="I78" i="78"/>
  <c r="M78" i="78"/>
  <c r="G79" i="78"/>
  <c r="R79" i="78" s="1"/>
  <c r="I79" i="78"/>
  <c r="M79" i="78"/>
  <c r="G80" i="78"/>
  <c r="R80" i="78" s="1"/>
  <c r="I80" i="78"/>
  <c r="M80" i="78"/>
  <c r="G81" i="78"/>
  <c r="Z81" i="78" s="1"/>
  <c r="I81" i="78"/>
  <c r="M81" i="78"/>
  <c r="Q81" i="78" s="1"/>
  <c r="G82" i="78"/>
  <c r="I82" i="78"/>
  <c r="M82" i="78"/>
  <c r="Q82" i="78" s="1"/>
  <c r="G83" i="78"/>
  <c r="Z83" i="78" s="1"/>
  <c r="I83" i="78"/>
  <c r="M83" i="78"/>
  <c r="Q83" i="78" s="1"/>
  <c r="G84" i="78"/>
  <c r="Z84" i="78" s="1"/>
  <c r="I84" i="78"/>
  <c r="M84" i="78"/>
  <c r="Q84" i="78" s="1"/>
  <c r="G85" i="78"/>
  <c r="Z85" i="78" s="1"/>
  <c r="I85" i="78"/>
  <c r="M85" i="78"/>
  <c r="Q85" i="78" s="1"/>
  <c r="G86" i="78"/>
  <c r="R86" i="78" s="1"/>
  <c r="I86" i="78"/>
  <c r="M86" i="78"/>
  <c r="Q86" i="78" s="1"/>
  <c r="G87" i="78"/>
  <c r="R87" i="78" s="1"/>
  <c r="W87" i="78" s="1"/>
  <c r="V87" i="78" s="1"/>
  <c r="U87" i="78" s="1"/>
  <c r="AF87" i="78" s="1"/>
  <c r="I87" i="78"/>
  <c r="M87" i="78"/>
  <c r="Q87" i="78" s="1"/>
  <c r="G88" i="78"/>
  <c r="I88" i="78"/>
  <c r="M88" i="78"/>
  <c r="Q88" i="78" s="1"/>
  <c r="G89" i="78"/>
  <c r="AD89" i="78" s="1"/>
  <c r="I89" i="78"/>
  <c r="M89" i="78"/>
  <c r="Q89" i="78" s="1"/>
  <c r="G90" i="78"/>
  <c r="Z90" i="78" s="1"/>
  <c r="I90" i="78"/>
  <c r="M90" i="78"/>
  <c r="Q90" i="78" s="1"/>
  <c r="G91" i="78"/>
  <c r="R91" i="78" s="1"/>
  <c r="I91" i="78"/>
  <c r="M91" i="78"/>
  <c r="Q91" i="78" s="1"/>
  <c r="Z92" i="78"/>
  <c r="I92" i="78"/>
  <c r="M92" i="78"/>
  <c r="Q92" i="78" s="1"/>
  <c r="G93" i="78"/>
  <c r="Z93" i="78" s="1"/>
  <c r="I93" i="78"/>
  <c r="M93" i="78"/>
  <c r="Q93" i="78" s="1"/>
  <c r="G94" i="78"/>
  <c r="AD94" i="78" s="1"/>
  <c r="I94" i="78"/>
  <c r="M94" i="78"/>
  <c r="G95" i="78"/>
  <c r="R95" i="78" s="1"/>
  <c r="I95" i="78"/>
  <c r="M95" i="78"/>
  <c r="Q95" i="78" s="1"/>
  <c r="G97" i="78"/>
  <c r="I97" i="78"/>
  <c r="M97" i="78"/>
  <c r="Q97" i="78" s="1"/>
  <c r="G98" i="78"/>
  <c r="AD98" i="78" s="1"/>
  <c r="I98" i="78"/>
  <c r="M98" i="78"/>
  <c r="Q98" i="78" s="1"/>
  <c r="G99" i="78"/>
  <c r="R99" i="78" s="1"/>
  <c r="I99" i="78"/>
  <c r="M99" i="78"/>
  <c r="Q99" i="78" s="1"/>
  <c r="G100" i="78"/>
  <c r="Z100" i="78" s="1"/>
  <c r="I100" i="78"/>
  <c r="M100" i="78"/>
  <c r="Q100" i="78" s="1"/>
  <c r="G101" i="78"/>
  <c r="AD101" i="78" s="1"/>
  <c r="I101" i="78"/>
  <c r="M101" i="78"/>
  <c r="Q101" i="78" s="1"/>
  <c r="G102" i="78"/>
  <c r="AD102" i="78" s="1"/>
  <c r="I102" i="78"/>
  <c r="M102" i="78"/>
  <c r="Q102" i="78" s="1"/>
  <c r="G103" i="78"/>
  <c r="R103" i="78" s="1"/>
  <c r="I103" i="78"/>
  <c r="M103" i="78"/>
  <c r="Q103" i="78" s="1"/>
  <c r="G104" i="78"/>
  <c r="AD104" i="78" s="1"/>
  <c r="I104" i="78"/>
  <c r="M104" i="78"/>
  <c r="Q104" i="78" s="1"/>
  <c r="G105" i="78"/>
  <c r="Z105" i="78" s="1"/>
  <c r="I105" i="78"/>
  <c r="M105" i="78"/>
  <c r="Q105" i="78" s="1"/>
  <c r="G106" i="78"/>
  <c r="R106" i="78" s="1"/>
  <c r="I106" i="78"/>
  <c r="M106" i="78"/>
  <c r="Q106" i="78" s="1"/>
  <c r="G107" i="78"/>
  <c r="AD107" i="78" s="1"/>
  <c r="I107" i="78"/>
  <c r="M107" i="78"/>
  <c r="Q107" i="78" s="1"/>
  <c r="G108" i="78"/>
  <c r="R108" i="78" s="1"/>
  <c r="I108" i="78"/>
  <c r="M108" i="78"/>
  <c r="Q108" i="78" s="1"/>
  <c r="G109" i="78"/>
  <c r="Z109" i="78" s="1"/>
  <c r="I109" i="78"/>
  <c r="M109" i="78"/>
  <c r="G111" i="78"/>
  <c r="Z111" i="78" s="1"/>
  <c r="I111" i="78"/>
  <c r="M111" i="78"/>
  <c r="Q111" i="78" s="1"/>
  <c r="G112" i="78"/>
  <c r="I112" i="78"/>
  <c r="M112" i="78"/>
  <c r="Q112" i="78" s="1"/>
  <c r="G113" i="78"/>
  <c r="R113" i="78" s="1"/>
  <c r="I113" i="78"/>
  <c r="M113" i="78"/>
  <c r="Q113" i="78" s="1"/>
  <c r="G114" i="78"/>
  <c r="AD114" i="78" s="1"/>
  <c r="I114" i="78"/>
  <c r="M114" i="78"/>
  <c r="Q114" i="78" s="1"/>
  <c r="G115" i="78"/>
  <c r="Z115" i="78" s="1"/>
  <c r="I115" i="78"/>
  <c r="M115" i="78"/>
  <c r="Q115" i="78" s="1"/>
  <c r="G116" i="78"/>
  <c r="AD116" i="78" s="1"/>
  <c r="I116" i="78"/>
  <c r="M116" i="78"/>
  <c r="G117" i="78"/>
  <c r="I117" i="78"/>
  <c r="M117" i="78"/>
  <c r="Q117" i="78" s="1"/>
  <c r="G118" i="78"/>
  <c r="AD118" i="78" s="1"/>
  <c r="I118" i="78"/>
  <c r="M118" i="78"/>
  <c r="G119" i="78"/>
  <c r="AD119" i="78" s="1"/>
  <c r="I119" i="78"/>
  <c r="M119" i="78"/>
  <c r="Q119" i="78" s="1"/>
  <c r="G120" i="78"/>
  <c r="I120" i="78"/>
  <c r="M120" i="78"/>
  <c r="Q120" i="78" s="1"/>
  <c r="G121" i="78"/>
  <c r="Z121" i="78" s="1"/>
  <c r="I121" i="78"/>
  <c r="M121" i="78"/>
  <c r="Q121" i="78" s="1"/>
  <c r="G122" i="78"/>
  <c r="AD122" i="78" s="1"/>
  <c r="I122" i="78"/>
  <c r="M122" i="78"/>
  <c r="Q122" i="78" s="1"/>
  <c r="G123" i="78"/>
  <c r="R123" i="78" s="1"/>
  <c r="I123" i="78"/>
  <c r="M123" i="78"/>
  <c r="Q123" i="78" s="1"/>
  <c r="G124" i="78"/>
  <c r="R124" i="78" s="1"/>
  <c r="I124" i="78"/>
  <c r="M124" i="78"/>
  <c r="Q124" i="78" s="1"/>
  <c r="G125" i="78"/>
  <c r="AD125" i="78" s="1"/>
  <c r="I125" i="78"/>
  <c r="M125" i="78"/>
  <c r="Q125" i="78" s="1"/>
  <c r="G126" i="78"/>
  <c r="R126" i="78" s="1"/>
  <c r="I126" i="78"/>
  <c r="M126" i="78"/>
  <c r="Q126" i="78" s="1"/>
  <c r="G127" i="78"/>
  <c r="Z127" i="78" s="1"/>
  <c r="I127" i="78"/>
  <c r="M127" i="78"/>
  <c r="Q127" i="78" s="1"/>
  <c r="G128" i="78"/>
  <c r="Z128" i="78" s="1"/>
  <c r="I128" i="78"/>
  <c r="M128" i="78"/>
  <c r="Q128" i="78" s="1"/>
  <c r="G129" i="78"/>
  <c r="Z129" i="78" s="1"/>
  <c r="I129" i="78"/>
  <c r="M129" i="78"/>
  <c r="Q129" i="78" s="1"/>
  <c r="G130" i="78"/>
  <c r="R130" i="78" s="1"/>
  <c r="I130" i="78"/>
  <c r="M130" i="78"/>
  <c r="Q130" i="78" s="1"/>
  <c r="G131" i="78"/>
  <c r="Z131" i="78" s="1"/>
  <c r="I131" i="78"/>
  <c r="M131" i="78"/>
  <c r="Q131" i="78" s="1"/>
  <c r="G132" i="78"/>
  <c r="R132" i="78" s="1"/>
  <c r="I132" i="78"/>
  <c r="M132" i="78"/>
  <c r="Q132" i="78" s="1"/>
  <c r="G133" i="78"/>
  <c r="AD133" i="78" s="1"/>
  <c r="I133" i="78"/>
  <c r="M133" i="78"/>
  <c r="Q133" i="78" s="1"/>
  <c r="G134" i="78"/>
  <c r="R134" i="78" s="1"/>
  <c r="I134" i="78"/>
  <c r="M134" i="78"/>
  <c r="Q134" i="78" s="1"/>
  <c r="G107" i="79"/>
  <c r="R107" i="79" s="1"/>
  <c r="I107" i="79"/>
  <c r="M107" i="79"/>
  <c r="Q107" i="79" s="1"/>
  <c r="G108" i="79"/>
  <c r="I108" i="79"/>
  <c r="M108" i="79"/>
  <c r="Q108" i="79" s="1"/>
  <c r="G109" i="79"/>
  <c r="Z109" i="79" s="1"/>
  <c r="I109" i="79"/>
  <c r="M109" i="79"/>
  <c r="Q109" i="79" s="1"/>
  <c r="G110" i="79"/>
  <c r="R110" i="79" s="1"/>
  <c r="T110" i="79" s="1"/>
  <c r="S110" i="79" s="1"/>
  <c r="I110" i="79"/>
  <c r="M110" i="79"/>
  <c r="Q110" i="79" s="1"/>
  <c r="G111" i="79"/>
  <c r="R111" i="79" s="1"/>
  <c r="I111" i="79"/>
  <c r="M111" i="79"/>
  <c r="Q111" i="79" s="1"/>
  <c r="G112" i="79"/>
  <c r="I112" i="79"/>
  <c r="M112" i="79"/>
  <c r="Q112" i="79" s="1"/>
  <c r="G113" i="79"/>
  <c r="Z113" i="79" s="1"/>
  <c r="I113" i="79"/>
  <c r="M113" i="79"/>
  <c r="Q113" i="79" s="1"/>
  <c r="G114" i="79"/>
  <c r="AE114" i="79" s="1"/>
  <c r="I114" i="79"/>
  <c r="M114" i="79"/>
  <c r="Q114" i="79" s="1"/>
  <c r="G115" i="79"/>
  <c r="AE115" i="79" s="1"/>
  <c r="I115" i="79"/>
  <c r="M115" i="79"/>
  <c r="G116" i="79"/>
  <c r="R116" i="79" s="1"/>
  <c r="I116" i="79"/>
  <c r="M116" i="79"/>
  <c r="G117" i="79"/>
  <c r="R117" i="79" s="1"/>
  <c r="T117" i="79" s="1"/>
  <c r="S117" i="79" s="1"/>
  <c r="I117" i="79"/>
  <c r="M117" i="79"/>
  <c r="Q117" i="79" s="1"/>
  <c r="G118" i="79"/>
  <c r="I118" i="79"/>
  <c r="M118" i="79"/>
  <c r="Q118" i="79" s="1"/>
  <c r="G119" i="79"/>
  <c r="Z119" i="79" s="1"/>
  <c r="I119" i="79"/>
  <c r="M119" i="79"/>
  <c r="Q119" i="79" s="1"/>
  <c r="G120" i="79"/>
  <c r="R120" i="79" s="1"/>
  <c r="I120" i="79"/>
  <c r="M120" i="79"/>
  <c r="Q120" i="79" s="1"/>
  <c r="G121" i="79"/>
  <c r="AE121" i="79" s="1"/>
  <c r="I121" i="79"/>
  <c r="M121" i="79"/>
  <c r="Q121" i="79" s="1"/>
  <c r="G122" i="79"/>
  <c r="I122" i="79"/>
  <c r="M122" i="79"/>
  <c r="Q122" i="79" s="1"/>
  <c r="G123" i="79"/>
  <c r="I123" i="79"/>
  <c r="M123" i="79"/>
  <c r="Q123" i="79" s="1"/>
  <c r="G124" i="79"/>
  <c r="I124" i="79"/>
  <c r="M124" i="79"/>
  <c r="Q124" i="79" s="1"/>
  <c r="G125" i="79"/>
  <c r="Z125" i="79" s="1"/>
  <c r="I125" i="79"/>
  <c r="M125" i="79"/>
  <c r="Q125" i="79" s="1"/>
  <c r="G126" i="79"/>
  <c r="R126" i="79" s="1"/>
  <c r="I126" i="79"/>
  <c r="M126" i="79"/>
  <c r="Q126" i="79" s="1"/>
  <c r="G127" i="79"/>
  <c r="I127" i="79"/>
  <c r="M127" i="79"/>
  <c r="Q127" i="79" s="1"/>
  <c r="G128" i="79"/>
  <c r="Z128" i="79" s="1"/>
  <c r="I128" i="79"/>
  <c r="M128" i="79"/>
  <c r="Q128" i="79" s="1"/>
  <c r="G129" i="79"/>
  <c r="I129" i="79"/>
  <c r="M129" i="79"/>
  <c r="Q129" i="79" s="1"/>
  <c r="G130" i="79"/>
  <c r="R130" i="79" s="1"/>
  <c r="I130" i="79"/>
  <c r="M130" i="79"/>
  <c r="Q130" i="79" s="1"/>
  <c r="G131" i="79"/>
  <c r="I131" i="79"/>
  <c r="M131" i="79"/>
  <c r="Q131" i="79" s="1"/>
  <c r="G132" i="79"/>
  <c r="Z132" i="79" s="1"/>
  <c r="I132" i="79"/>
  <c r="M132" i="79"/>
  <c r="Q132" i="79" s="1"/>
  <c r="G133" i="79"/>
  <c r="AE133" i="79" s="1"/>
  <c r="I133" i="79"/>
  <c r="M133" i="79"/>
  <c r="Q133" i="79" s="1"/>
  <c r="G134" i="79"/>
  <c r="I134" i="79"/>
  <c r="M134" i="79"/>
  <c r="Q134" i="79" s="1"/>
  <c r="G135" i="79"/>
  <c r="R135" i="79" s="1"/>
  <c r="T135" i="79" s="1"/>
  <c r="S135" i="79" s="1"/>
  <c r="I135" i="79"/>
  <c r="M135" i="79"/>
  <c r="Q135" i="79" s="1"/>
  <c r="G136" i="79"/>
  <c r="R136" i="79" s="1"/>
  <c r="T136" i="79" s="1"/>
  <c r="S136" i="79" s="1"/>
  <c r="I136" i="79"/>
  <c r="M136" i="79"/>
  <c r="Q136" i="79" s="1"/>
  <c r="G137" i="79"/>
  <c r="R137" i="79" s="1"/>
  <c r="I137" i="79"/>
  <c r="M137" i="79"/>
  <c r="Q137" i="79" s="1"/>
  <c r="G138" i="79"/>
  <c r="Z138" i="79" s="1"/>
  <c r="I138" i="79"/>
  <c r="M138" i="79"/>
  <c r="Q138" i="79" s="1"/>
  <c r="G139" i="79"/>
  <c r="AE139" i="79" s="1"/>
  <c r="I139" i="79"/>
  <c r="M139" i="79"/>
  <c r="Q139" i="79" s="1"/>
  <c r="G140" i="79"/>
  <c r="I140" i="79"/>
  <c r="M140" i="79"/>
  <c r="Q140" i="79" s="1"/>
  <c r="G141" i="79"/>
  <c r="Z141" i="79" s="1"/>
  <c r="I141" i="79"/>
  <c r="M141" i="79"/>
  <c r="Q141" i="79" s="1"/>
  <c r="G142" i="79"/>
  <c r="Z142" i="79" s="1"/>
  <c r="I142" i="79"/>
  <c r="M142" i="79"/>
  <c r="Q142" i="79" s="1"/>
  <c r="G143" i="79"/>
  <c r="Z143" i="79" s="1"/>
  <c r="I143" i="79"/>
  <c r="M143" i="79"/>
  <c r="Q143" i="79" s="1"/>
  <c r="G144" i="79"/>
  <c r="Z144" i="79" s="1"/>
  <c r="I144" i="79"/>
  <c r="M144" i="79"/>
  <c r="Q144" i="79" s="1"/>
  <c r="G145" i="79"/>
  <c r="I145" i="79"/>
  <c r="M145" i="79"/>
  <c r="Q145" i="79" s="1"/>
  <c r="G146" i="79"/>
  <c r="I146" i="79"/>
  <c r="M146" i="79"/>
  <c r="Q146" i="79" s="1"/>
  <c r="G147" i="79"/>
  <c r="Z147" i="79" s="1"/>
  <c r="I147" i="79"/>
  <c r="M147" i="79"/>
  <c r="Q147" i="79" s="1"/>
  <c r="G148" i="79"/>
  <c r="AE148" i="79" s="1"/>
  <c r="I148" i="79"/>
  <c r="M148" i="79"/>
  <c r="Q148" i="79" s="1"/>
  <c r="G149" i="79"/>
  <c r="Z149" i="79" s="1"/>
  <c r="I149" i="79"/>
  <c r="M149" i="79"/>
  <c r="Q149" i="79" s="1"/>
  <c r="G38" i="79"/>
  <c r="I38" i="79"/>
  <c r="M38" i="79"/>
  <c r="Q38" i="79" s="1"/>
  <c r="G39" i="79"/>
  <c r="R39" i="79" s="1"/>
  <c r="I39" i="79"/>
  <c r="M39" i="79"/>
  <c r="Q39" i="79" s="1"/>
  <c r="G40" i="79"/>
  <c r="AE40" i="79" s="1"/>
  <c r="I40" i="79"/>
  <c r="M40" i="79"/>
  <c r="Q40" i="79" s="1"/>
  <c r="G41" i="79"/>
  <c r="I41" i="79"/>
  <c r="M41" i="79"/>
  <c r="Q41" i="79" s="1"/>
  <c r="G42" i="79"/>
  <c r="R42" i="79" s="1"/>
  <c r="I42" i="79"/>
  <c r="M42" i="79"/>
  <c r="G43" i="79"/>
  <c r="R43" i="79" s="1"/>
  <c r="T43" i="79" s="1"/>
  <c r="S43" i="79" s="1"/>
  <c r="I43" i="79"/>
  <c r="M43" i="79"/>
  <c r="Q43" i="79" s="1"/>
  <c r="G44" i="79"/>
  <c r="R44" i="79" s="1"/>
  <c r="I44" i="79"/>
  <c r="M44" i="79"/>
  <c r="Q44" i="79" s="1"/>
  <c r="G45" i="79"/>
  <c r="R45" i="79" s="1"/>
  <c r="I45" i="79"/>
  <c r="M45" i="79"/>
  <c r="Q45" i="79" s="1"/>
  <c r="G46" i="79"/>
  <c r="R46" i="79" s="1"/>
  <c r="T46" i="79" s="1"/>
  <c r="S46" i="79" s="1"/>
  <c r="I46" i="79"/>
  <c r="M46" i="79"/>
  <c r="Q46" i="79" s="1"/>
  <c r="G47" i="79"/>
  <c r="R47" i="79" s="1"/>
  <c r="I47" i="79"/>
  <c r="M47" i="79"/>
  <c r="G48" i="79"/>
  <c r="I48" i="79"/>
  <c r="M48" i="79"/>
  <c r="G49" i="79"/>
  <c r="I49" i="79"/>
  <c r="M49" i="79"/>
  <c r="Q49" i="79" s="1"/>
  <c r="G50" i="79"/>
  <c r="Z50" i="79" s="1"/>
  <c r="I50" i="79"/>
  <c r="M50" i="79"/>
  <c r="Q50" i="79" s="1"/>
  <c r="G51" i="79"/>
  <c r="R51" i="79" s="1"/>
  <c r="I51" i="79"/>
  <c r="M51" i="79"/>
  <c r="Q51" i="79" s="1"/>
  <c r="G52" i="79"/>
  <c r="Z52" i="79" s="1"/>
  <c r="I52" i="79"/>
  <c r="M52" i="79"/>
  <c r="Q52" i="79" s="1"/>
  <c r="G53" i="79"/>
  <c r="R53" i="79" s="1"/>
  <c r="I53" i="79"/>
  <c r="M53" i="79"/>
  <c r="Q53" i="79" s="1"/>
  <c r="G54" i="79"/>
  <c r="I54" i="79"/>
  <c r="M54" i="79"/>
  <c r="Q54" i="79" s="1"/>
  <c r="G55" i="79"/>
  <c r="I55" i="79"/>
  <c r="M55" i="79"/>
  <c r="G56" i="79"/>
  <c r="Z56" i="79" s="1"/>
  <c r="I56" i="79"/>
  <c r="M56" i="79"/>
  <c r="G57" i="79"/>
  <c r="I57" i="79"/>
  <c r="M57" i="79"/>
  <c r="G58" i="79"/>
  <c r="R58" i="79" s="1"/>
  <c r="I58" i="79"/>
  <c r="M58" i="79"/>
  <c r="G59" i="79"/>
  <c r="AE59" i="79" s="1"/>
  <c r="I59" i="79"/>
  <c r="M59" i="79"/>
  <c r="G60" i="79"/>
  <c r="R60" i="79" s="1"/>
  <c r="T60" i="79" s="1"/>
  <c r="S60" i="79" s="1"/>
  <c r="I60" i="79"/>
  <c r="M60" i="79"/>
  <c r="Q60" i="79" s="1"/>
  <c r="G61" i="79"/>
  <c r="I61" i="79"/>
  <c r="M61" i="79"/>
  <c r="Q61" i="79" s="1"/>
  <c r="G62" i="79"/>
  <c r="R62" i="79" s="1"/>
  <c r="I62" i="79"/>
  <c r="M62" i="79"/>
  <c r="Q62" i="79" s="1"/>
  <c r="G63" i="79"/>
  <c r="R63" i="79" s="1"/>
  <c r="T63" i="79" s="1"/>
  <c r="S63" i="79" s="1"/>
  <c r="I63" i="79"/>
  <c r="M63" i="79"/>
  <c r="Q63" i="79" s="1"/>
  <c r="G64" i="79"/>
  <c r="R64" i="79" s="1"/>
  <c r="I64" i="79"/>
  <c r="M64" i="79"/>
  <c r="Q64" i="79" s="1"/>
  <c r="G65" i="79"/>
  <c r="I65" i="79"/>
  <c r="M65" i="79"/>
  <c r="Q65" i="79" s="1"/>
  <c r="G66" i="79"/>
  <c r="I66" i="79"/>
  <c r="M66" i="79"/>
  <c r="Q66" i="79" s="1"/>
  <c r="G67" i="79"/>
  <c r="Z67" i="79" s="1"/>
  <c r="I67" i="79"/>
  <c r="M67" i="79"/>
  <c r="Q67" i="79" s="1"/>
  <c r="G68" i="79"/>
  <c r="AE68" i="79" s="1"/>
  <c r="I68" i="79"/>
  <c r="M68" i="79"/>
  <c r="Q68" i="79" s="1"/>
  <c r="G69" i="79"/>
  <c r="R69" i="79" s="1"/>
  <c r="I69" i="79"/>
  <c r="M69" i="79"/>
  <c r="Q69" i="79" s="1"/>
  <c r="G70" i="79"/>
  <c r="AE70" i="79" s="1"/>
  <c r="I70" i="79"/>
  <c r="M70" i="79"/>
  <c r="Q70" i="79" s="1"/>
  <c r="I71" i="79"/>
  <c r="M71" i="79"/>
  <c r="G72" i="79"/>
  <c r="Z72" i="79" s="1"/>
  <c r="I72" i="79"/>
  <c r="M72" i="79"/>
  <c r="Q72" i="79" s="1"/>
  <c r="G73" i="79"/>
  <c r="R73" i="79" s="1"/>
  <c r="T73" i="79" s="1"/>
  <c r="S73" i="79" s="1"/>
  <c r="I73" i="79"/>
  <c r="M73" i="79"/>
  <c r="Q73" i="79" s="1"/>
  <c r="G74" i="79"/>
  <c r="R74" i="79" s="1"/>
  <c r="I74" i="79"/>
  <c r="M74" i="79"/>
  <c r="Q74" i="79" s="1"/>
  <c r="G75" i="79"/>
  <c r="I75" i="79"/>
  <c r="M75" i="79"/>
  <c r="Q75" i="79" s="1"/>
  <c r="G76" i="79"/>
  <c r="AE76" i="79" s="1"/>
  <c r="I76" i="79"/>
  <c r="M76" i="79"/>
  <c r="Q76" i="79" s="1"/>
  <c r="G77" i="79"/>
  <c r="I77" i="79"/>
  <c r="M77" i="79"/>
  <c r="Q77" i="79" s="1"/>
  <c r="G78" i="79"/>
  <c r="AE78" i="79" s="1"/>
  <c r="I78" i="79"/>
  <c r="M78" i="79"/>
  <c r="Q78" i="79" s="1"/>
  <c r="G79" i="79"/>
  <c r="AE79" i="79" s="1"/>
  <c r="I79" i="79"/>
  <c r="M79" i="79"/>
  <c r="Q79" i="79" s="1"/>
  <c r="G80" i="79"/>
  <c r="I80" i="79"/>
  <c r="M80" i="79"/>
  <c r="Q80" i="79" s="1"/>
  <c r="G81" i="79"/>
  <c r="I81" i="79"/>
  <c r="M81" i="79"/>
  <c r="Q81" i="79" s="1"/>
  <c r="G82" i="79"/>
  <c r="AE82" i="79" s="1"/>
  <c r="I82" i="79"/>
  <c r="M82" i="79"/>
  <c r="Q82" i="79" s="1"/>
  <c r="G83" i="79"/>
  <c r="R83" i="79" s="1"/>
  <c r="T83" i="79" s="1"/>
  <c r="S83" i="79" s="1"/>
  <c r="I83" i="79"/>
  <c r="M83" i="79"/>
  <c r="Q83" i="79" s="1"/>
  <c r="G84" i="79"/>
  <c r="R84" i="79" s="1"/>
  <c r="I84" i="79"/>
  <c r="M84" i="79"/>
  <c r="Q84" i="79" s="1"/>
  <c r="G85" i="79"/>
  <c r="AE85" i="79" s="1"/>
  <c r="I85" i="79"/>
  <c r="M85" i="79"/>
  <c r="Q85" i="79" s="1"/>
  <c r="G86" i="79"/>
  <c r="I86" i="79"/>
  <c r="M86" i="79"/>
  <c r="Q86" i="79" s="1"/>
  <c r="G87" i="79"/>
  <c r="AE87" i="79" s="1"/>
  <c r="I87" i="79"/>
  <c r="M87" i="79"/>
  <c r="G88" i="79"/>
  <c r="R88" i="79" s="1"/>
  <c r="I88" i="79"/>
  <c r="M88" i="79"/>
  <c r="Q88" i="79" s="1"/>
  <c r="G89" i="79"/>
  <c r="I89" i="79"/>
  <c r="M89" i="79"/>
  <c r="Q89" i="79" s="1"/>
  <c r="G90" i="79"/>
  <c r="I90" i="79"/>
  <c r="M90" i="79"/>
  <c r="Q90" i="79" s="1"/>
  <c r="G91" i="79"/>
  <c r="AE91" i="79" s="1"/>
  <c r="I91" i="79"/>
  <c r="M91" i="79"/>
  <c r="Q91" i="79" s="1"/>
  <c r="G92" i="79"/>
  <c r="R92" i="79" s="1"/>
  <c r="I92" i="79"/>
  <c r="M92" i="79"/>
  <c r="Q92" i="79" s="1"/>
  <c r="G93" i="79"/>
  <c r="R93" i="79" s="1"/>
  <c r="I93" i="79"/>
  <c r="M93" i="79"/>
  <c r="G94" i="79"/>
  <c r="I94" i="79"/>
  <c r="M94" i="79"/>
  <c r="Q94" i="79" s="1"/>
  <c r="G95" i="79"/>
  <c r="AE95" i="79" s="1"/>
  <c r="I95" i="79"/>
  <c r="M95" i="79"/>
  <c r="Q95" i="79" s="1"/>
  <c r="G96" i="79"/>
  <c r="R96" i="79" s="1"/>
  <c r="I96" i="79"/>
  <c r="M96" i="79"/>
  <c r="Q96" i="79" s="1"/>
  <c r="G97" i="79"/>
  <c r="I97" i="79"/>
  <c r="M97" i="79"/>
  <c r="Q97" i="79" s="1"/>
  <c r="G98" i="79"/>
  <c r="I98" i="79"/>
  <c r="M98" i="79"/>
  <c r="Q98" i="79" s="1"/>
  <c r="G99" i="79"/>
  <c r="R99" i="79" s="1"/>
  <c r="T99" i="79" s="1"/>
  <c r="S99" i="79" s="1"/>
  <c r="I99" i="79"/>
  <c r="M99" i="79"/>
  <c r="Q99" i="79" s="1"/>
  <c r="G100" i="79"/>
  <c r="I100" i="79"/>
  <c r="M100" i="79"/>
  <c r="Q100" i="79" s="1"/>
  <c r="G101" i="79"/>
  <c r="AE101" i="79" s="1"/>
  <c r="I101" i="79"/>
  <c r="M101" i="79"/>
  <c r="Q101" i="79" s="1"/>
  <c r="G102" i="79"/>
  <c r="I102" i="79"/>
  <c r="M102" i="79"/>
  <c r="Q102" i="79" s="1"/>
  <c r="G103" i="79"/>
  <c r="R103" i="79" s="1"/>
  <c r="I103" i="79"/>
  <c r="M103" i="79"/>
  <c r="Q103" i="79" s="1"/>
  <c r="G104" i="79"/>
  <c r="R104" i="79" s="1"/>
  <c r="I104" i="79"/>
  <c r="M104" i="79"/>
  <c r="Q104" i="79" s="1"/>
  <c r="G105" i="79"/>
  <c r="Z105" i="79" s="1"/>
  <c r="I105" i="79"/>
  <c r="M105" i="79"/>
  <c r="Q105" i="79" s="1"/>
  <c r="G21" i="79"/>
  <c r="R21" i="79" s="1"/>
  <c r="I21" i="79"/>
  <c r="M21" i="79"/>
  <c r="Q21" i="79" s="1"/>
  <c r="G22" i="79"/>
  <c r="I22" i="79"/>
  <c r="M22" i="79"/>
  <c r="Q22" i="79" s="1"/>
  <c r="G23" i="79"/>
  <c r="R23" i="79" s="1"/>
  <c r="I23" i="79"/>
  <c r="M23" i="79"/>
  <c r="Q23" i="79" s="1"/>
  <c r="G24" i="79"/>
  <c r="R24" i="79" s="1"/>
  <c r="I24" i="79"/>
  <c r="M24" i="79"/>
  <c r="Q24" i="79" s="1"/>
  <c r="G25" i="79"/>
  <c r="Z25" i="79" s="1"/>
  <c r="I25" i="79"/>
  <c r="M25" i="79"/>
  <c r="Q25" i="79" s="1"/>
  <c r="G26" i="79"/>
  <c r="AE26" i="79" s="1"/>
  <c r="I26" i="79"/>
  <c r="M26" i="79"/>
  <c r="Q26" i="79" s="1"/>
  <c r="G27" i="79"/>
  <c r="I27" i="79"/>
  <c r="M27" i="79"/>
  <c r="Q27" i="79" s="1"/>
  <c r="G28" i="79"/>
  <c r="R28" i="79" s="1"/>
  <c r="I28" i="79"/>
  <c r="M28" i="79"/>
  <c r="Q28" i="79" s="1"/>
  <c r="G29" i="79"/>
  <c r="AE29" i="79" s="1"/>
  <c r="I29" i="79"/>
  <c r="M29" i="79"/>
  <c r="Q29" i="79" s="1"/>
  <c r="G30" i="79"/>
  <c r="I30" i="79"/>
  <c r="M30" i="79"/>
  <c r="Q30" i="79" s="1"/>
  <c r="G31" i="79"/>
  <c r="AE31" i="79" s="1"/>
  <c r="I31" i="79"/>
  <c r="M31" i="79"/>
  <c r="Q31" i="79" s="1"/>
  <c r="G32" i="79"/>
  <c r="R32" i="79" s="1"/>
  <c r="I32" i="79"/>
  <c r="M32" i="79"/>
  <c r="Q32" i="79" s="1"/>
  <c r="G33" i="79"/>
  <c r="R33" i="79" s="1"/>
  <c r="I33" i="79"/>
  <c r="M33" i="79"/>
  <c r="Q33" i="79" s="1"/>
  <c r="G34" i="79"/>
  <c r="I34" i="79"/>
  <c r="M34" i="79"/>
  <c r="Q34" i="79" s="1"/>
  <c r="G35" i="79"/>
  <c r="AE35" i="79" s="1"/>
  <c r="I35" i="79"/>
  <c r="M35" i="79"/>
  <c r="Q35" i="79" s="1"/>
  <c r="G36" i="79"/>
  <c r="Z36" i="79" s="1"/>
  <c r="I36" i="79"/>
  <c r="M36" i="79"/>
  <c r="Q36" i="79" s="1"/>
  <c r="G37" i="79"/>
  <c r="Z37" i="79" s="1"/>
  <c r="I37" i="79"/>
  <c r="M37" i="79"/>
  <c r="Q37" i="79" s="1"/>
  <c r="G19" i="79"/>
  <c r="Z19" i="79" s="1"/>
  <c r="I19" i="79"/>
  <c r="M19" i="79"/>
  <c r="Q19" i="79" s="1"/>
  <c r="G20" i="79"/>
  <c r="I20" i="79"/>
  <c r="M20" i="79"/>
  <c r="Q20" i="79" s="1"/>
  <c r="G18" i="79"/>
  <c r="AE18" i="79" s="1"/>
  <c r="I18" i="79"/>
  <c r="M18" i="79"/>
  <c r="G15" i="79"/>
  <c r="R15" i="79" s="1"/>
  <c r="I15" i="79"/>
  <c r="M15" i="79"/>
  <c r="Q15" i="79" s="1"/>
  <c r="G16" i="79"/>
  <c r="Z16" i="79" s="1"/>
  <c r="I16" i="79"/>
  <c r="M16" i="79"/>
  <c r="G17" i="79"/>
  <c r="R17" i="79" s="1"/>
  <c r="I17" i="79"/>
  <c r="M17" i="79"/>
  <c r="G14" i="79"/>
  <c r="G13" i="46"/>
  <c r="I13" i="46"/>
  <c r="M13" i="46"/>
  <c r="G14" i="46"/>
  <c r="R14" i="46" s="1"/>
  <c r="T14" i="46" s="1"/>
  <c r="S14" i="46" s="1"/>
  <c r="I14" i="46"/>
  <c r="M14" i="46"/>
  <c r="Q14" i="46" s="1"/>
  <c r="G15" i="46"/>
  <c r="AA15" i="46" s="1"/>
  <c r="I15" i="46"/>
  <c r="M15" i="46"/>
  <c r="Q15" i="46" s="1"/>
  <c r="G16" i="46"/>
  <c r="R16" i="46" s="1"/>
  <c r="I16" i="46"/>
  <c r="M16" i="46"/>
  <c r="Q16" i="46" s="1"/>
  <c r="G17" i="46"/>
  <c r="AE17" i="46" s="1"/>
  <c r="I17" i="46"/>
  <c r="M17" i="46"/>
  <c r="Q17" i="46" s="1"/>
  <c r="G18" i="46"/>
  <c r="I18" i="46"/>
  <c r="M18" i="46"/>
  <c r="Q18" i="46" s="1"/>
  <c r="G19" i="46"/>
  <c r="AA19" i="46" s="1"/>
  <c r="I19" i="46"/>
  <c r="M19" i="46"/>
  <c r="Q19" i="46" s="1"/>
  <c r="G20" i="46"/>
  <c r="I20" i="46"/>
  <c r="M20" i="46"/>
  <c r="Q20" i="46" s="1"/>
  <c r="G21" i="46"/>
  <c r="I21" i="46"/>
  <c r="M21" i="46"/>
  <c r="Q21" i="46" s="1"/>
  <c r="G22" i="46"/>
  <c r="AA22" i="46" s="1"/>
  <c r="I22" i="46"/>
  <c r="M22" i="46"/>
  <c r="Q22" i="46" s="1"/>
  <c r="G23" i="46"/>
  <c r="AA23" i="46" s="1"/>
  <c r="I23" i="46"/>
  <c r="M23" i="46"/>
  <c r="Q23" i="46" s="1"/>
  <c r="G24" i="46"/>
  <c r="AE24" i="46" s="1"/>
  <c r="I24" i="46"/>
  <c r="M24" i="46"/>
  <c r="Q24" i="46" s="1"/>
  <c r="G25" i="46"/>
  <c r="I25" i="46"/>
  <c r="M25" i="46"/>
  <c r="Q25" i="46" s="1"/>
  <c r="G26" i="46"/>
  <c r="I26" i="46"/>
  <c r="M26" i="46"/>
  <c r="Q26" i="46" s="1"/>
  <c r="G27" i="46"/>
  <c r="I27" i="46"/>
  <c r="M27" i="46"/>
  <c r="Q27" i="46" s="1"/>
  <c r="G28" i="46"/>
  <c r="I28" i="46"/>
  <c r="M28" i="46"/>
  <c r="Q28" i="46" s="1"/>
  <c r="G29" i="46"/>
  <c r="R29" i="46" s="1"/>
  <c r="I29" i="46"/>
  <c r="M29" i="46"/>
  <c r="Q29" i="46" s="1"/>
  <c r="G30" i="46"/>
  <c r="I30" i="46"/>
  <c r="M30" i="46"/>
  <c r="Q30" i="46" s="1"/>
  <c r="G31" i="46"/>
  <c r="I31" i="46"/>
  <c r="M31" i="46"/>
  <c r="Q31" i="46" s="1"/>
  <c r="G32" i="46"/>
  <c r="R32" i="46" s="1"/>
  <c r="I32" i="46"/>
  <c r="M32" i="46"/>
  <c r="Q32" i="46" s="1"/>
  <c r="G33" i="46"/>
  <c r="I33" i="46"/>
  <c r="M33" i="46"/>
  <c r="Q33" i="46" s="1"/>
  <c r="G34" i="46"/>
  <c r="I34" i="46"/>
  <c r="M34" i="46"/>
  <c r="Q34" i="46" s="1"/>
  <c r="G35" i="46"/>
  <c r="R35" i="46" s="1"/>
  <c r="I35" i="46"/>
  <c r="M35" i="46"/>
  <c r="Q35" i="46" s="1"/>
  <c r="G36" i="46"/>
  <c r="R36" i="46" s="1"/>
  <c r="I36" i="46"/>
  <c r="M36" i="46"/>
  <c r="Q36" i="46" s="1"/>
  <c r="G37" i="46"/>
  <c r="AA37" i="46" s="1"/>
  <c r="I37" i="46"/>
  <c r="M37" i="46"/>
  <c r="Q37" i="46" s="1"/>
  <c r="G38" i="46"/>
  <c r="R38" i="46" s="1"/>
  <c r="W38" i="46" s="1"/>
  <c r="V38" i="46" s="1"/>
  <c r="U38" i="46" s="1"/>
  <c r="AH38" i="46" s="1"/>
  <c r="I38" i="46"/>
  <c r="M38" i="46"/>
  <c r="Q38" i="46" s="1"/>
  <c r="G39" i="46"/>
  <c r="R39" i="46" s="1"/>
  <c r="W39" i="46" s="1"/>
  <c r="V39" i="46" s="1"/>
  <c r="U39" i="46" s="1"/>
  <c r="AH39" i="46" s="1"/>
  <c r="I39" i="46"/>
  <c r="M39" i="46"/>
  <c r="Q39" i="46" s="1"/>
  <c r="G40" i="46"/>
  <c r="AA40" i="46" s="1"/>
  <c r="I40" i="46"/>
  <c r="M40" i="46"/>
  <c r="Q40" i="46" s="1"/>
  <c r="G41" i="46"/>
  <c r="R41" i="46" s="1"/>
  <c r="I41" i="46"/>
  <c r="M41" i="46"/>
  <c r="Q41" i="46" s="1"/>
  <c r="G42" i="46"/>
  <c r="R42" i="46" s="1"/>
  <c r="I42" i="46"/>
  <c r="M42" i="46"/>
  <c r="Q42" i="46" s="1"/>
  <c r="G43" i="46"/>
  <c r="AE43" i="46" s="1"/>
  <c r="I43" i="46"/>
  <c r="M43" i="46"/>
  <c r="Q43" i="46" s="1"/>
  <c r="G44" i="46"/>
  <c r="AE44" i="46" s="1"/>
  <c r="I44" i="46"/>
  <c r="M44" i="46"/>
  <c r="Q44" i="46" s="1"/>
  <c r="G45" i="46"/>
  <c r="I45" i="46"/>
  <c r="M45" i="46"/>
  <c r="Q45" i="46" s="1"/>
  <c r="G46" i="46"/>
  <c r="I46" i="46"/>
  <c r="M46" i="46"/>
  <c r="Q46" i="46" s="1"/>
  <c r="G47" i="46"/>
  <c r="R47" i="46" s="1"/>
  <c r="I47" i="46"/>
  <c r="M47" i="46"/>
  <c r="Q47" i="46" s="1"/>
  <c r="G48" i="46"/>
  <c r="AA48" i="46" s="1"/>
  <c r="I48" i="46"/>
  <c r="M48" i="46"/>
  <c r="Q48" i="46" s="1"/>
  <c r="G49" i="46"/>
  <c r="R49" i="46" s="1"/>
  <c r="V49" i="46" s="1"/>
  <c r="U49" i="46" s="1"/>
  <c r="AH49" i="46" s="1"/>
  <c r="I49" i="46"/>
  <c r="M49" i="46"/>
  <c r="Q49" i="46" s="1"/>
  <c r="G50" i="46"/>
  <c r="I50" i="46"/>
  <c r="M50" i="46"/>
  <c r="Q50" i="46" s="1"/>
  <c r="G51" i="46"/>
  <c r="R51" i="46" s="1"/>
  <c r="I51" i="46"/>
  <c r="M51" i="46"/>
  <c r="Q51" i="46" s="1"/>
  <c r="G52" i="46"/>
  <c r="AA52" i="46" s="1"/>
  <c r="I52" i="46"/>
  <c r="M52" i="46"/>
  <c r="Q52" i="46" s="1"/>
  <c r="G53" i="46"/>
  <c r="AA53" i="46" s="1"/>
  <c r="I53" i="46"/>
  <c r="M53" i="46"/>
  <c r="Q53" i="46" s="1"/>
  <c r="G54" i="46"/>
  <c r="R54" i="46" s="1"/>
  <c r="W54" i="46" s="1"/>
  <c r="V54" i="46" s="1"/>
  <c r="U54" i="46" s="1"/>
  <c r="I54" i="46"/>
  <c r="M54" i="46"/>
  <c r="Q54" i="46" s="1"/>
  <c r="G55" i="46"/>
  <c r="I55" i="46"/>
  <c r="M55" i="46"/>
  <c r="Q55" i="46" s="1"/>
  <c r="G56" i="46"/>
  <c r="R56" i="46" s="1"/>
  <c r="W56" i="46" s="1"/>
  <c r="V56" i="46" s="1"/>
  <c r="U56" i="46" s="1"/>
  <c r="I56" i="46"/>
  <c r="M56" i="46"/>
  <c r="Q56" i="46" s="1"/>
  <c r="G57" i="46"/>
  <c r="I57" i="46"/>
  <c r="M57" i="46"/>
  <c r="Q57" i="46" s="1"/>
  <c r="G58" i="46"/>
  <c r="I58" i="46"/>
  <c r="M58" i="46"/>
  <c r="Q58" i="46" s="1"/>
  <c r="G59" i="46"/>
  <c r="AE59" i="46" s="1"/>
  <c r="I59" i="46"/>
  <c r="M59" i="46"/>
  <c r="Q59" i="46" s="1"/>
  <c r="G60" i="46"/>
  <c r="AE60" i="46" s="1"/>
  <c r="I60" i="46"/>
  <c r="M60" i="46"/>
  <c r="Q60" i="46" s="1"/>
  <c r="G61" i="46"/>
  <c r="I61" i="46"/>
  <c r="M61" i="46"/>
  <c r="Q61" i="46" s="1"/>
  <c r="G62" i="46"/>
  <c r="AE62" i="46" s="1"/>
  <c r="I62" i="46"/>
  <c r="M62" i="46"/>
  <c r="Q62" i="46" s="1"/>
  <c r="G63" i="46"/>
  <c r="I63" i="46"/>
  <c r="M63" i="46"/>
  <c r="Q63" i="46" s="1"/>
  <c r="G64" i="46"/>
  <c r="R64" i="46" s="1"/>
  <c r="I64" i="46"/>
  <c r="M64" i="46"/>
  <c r="Q64" i="46" s="1"/>
  <c r="G65" i="46"/>
  <c r="AA65" i="46" s="1"/>
  <c r="I65" i="46"/>
  <c r="M65" i="46"/>
  <c r="Q65" i="46" s="1"/>
  <c r="G66" i="46"/>
  <c r="I66" i="46"/>
  <c r="M66" i="46"/>
  <c r="Q66" i="46" s="1"/>
  <c r="G67" i="46"/>
  <c r="AE67" i="46" s="1"/>
  <c r="I67" i="46"/>
  <c r="M67" i="46"/>
  <c r="Q67" i="46" s="1"/>
  <c r="G68" i="46"/>
  <c r="I68" i="46"/>
  <c r="M68" i="46"/>
  <c r="Q68" i="46" s="1"/>
  <c r="G69" i="46"/>
  <c r="R69" i="46" s="1"/>
  <c r="Q69" i="46"/>
  <c r="G70" i="46"/>
  <c r="I70" i="46"/>
  <c r="M70" i="46"/>
  <c r="Q70" i="46" s="1"/>
  <c r="G71" i="46"/>
  <c r="AA71" i="46" s="1"/>
  <c r="I71" i="46"/>
  <c r="M71" i="46"/>
  <c r="Q71" i="46" s="1"/>
  <c r="G72" i="46"/>
  <c r="R72" i="46" s="1"/>
  <c r="I72" i="46"/>
  <c r="M72" i="46"/>
  <c r="Q72" i="46" s="1"/>
  <c r="G73" i="46"/>
  <c r="R73" i="46" s="1"/>
  <c r="I73" i="46"/>
  <c r="M73" i="46"/>
  <c r="Q73" i="46" s="1"/>
  <c r="G74" i="46"/>
  <c r="R74" i="46" s="1"/>
  <c r="I74" i="46"/>
  <c r="M74" i="46"/>
  <c r="Q74" i="46" s="1"/>
  <c r="G75" i="46"/>
  <c r="AE75" i="46" s="1"/>
  <c r="I75" i="46"/>
  <c r="M75" i="46"/>
  <c r="Q75" i="46" s="1"/>
  <c r="G76" i="46"/>
  <c r="R76" i="46" s="1"/>
  <c r="I76" i="46"/>
  <c r="M76" i="46"/>
  <c r="Q76" i="46" s="1"/>
  <c r="G77" i="46"/>
  <c r="R77" i="46" s="1"/>
  <c r="W77" i="46" s="1"/>
  <c r="V77" i="46" s="1"/>
  <c r="U77" i="46" s="1"/>
  <c r="AH77" i="46" s="1"/>
  <c r="I77" i="46"/>
  <c r="M77" i="46"/>
  <c r="Q77" i="46" s="1"/>
  <c r="G78" i="46"/>
  <c r="I78" i="46"/>
  <c r="M78" i="46"/>
  <c r="Q78" i="46" s="1"/>
  <c r="G79" i="46"/>
  <c r="R79" i="46" s="1"/>
  <c r="I79" i="46"/>
  <c r="M79" i="46"/>
  <c r="Q79" i="46" s="1"/>
  <c r="G80" i="46"/>
  <c r="AA80" i="46" s="1"/>
  <c r="I80" i="46"/>
  <c r="M80" i="46"/>
  <c r="Q80" i="46" s="1"/>
  <c r="G81" i="46"/>
  <c r="I81" i="46"/>
  <c r="M81" i="46"/>
  <c r="Q81" i="46" s="1"/>
  <c r="G82" i="46"/>
  <c r="R82" i="46" s="1"/>
  <c r="T82" i="46" s="1"/>
  <c r="S82" i="46" s="1"/>
  <c r="I82" i="46"/>
  <c r="M82" i="46"/>
  <c r="Q82" i="46" s="1"/>
  <c r="G83" i="46"/>
  <c r="I83" i="46"/>
  <c r="M83" i="46"/>
  <c r="Q83" i="46" s="1"/>
  <c r="G84" i="46"/>
  <c r="AA84" i="46" s="1"/>
  <c r="I84" i="46"/>
  <c r="M84" i="46"/>
  <c r="Q84" i="46" s="1"/>
  <c r="G85" i="46"/>
  <c r="AE85" i="46" s="1"/>
  <c r="I85" i="46"/>
  <c r="M85" i="46"/>
  <c r="Q85" i="46" s="1"/>
  <c r="G86" i="46"/>
  <c r="AE86" i="46" s="1"/>
  <c r="I86" i="46"/>
  <c r="M86" i="46"/>
  <c r="Q86" i="46" s="1"/>
  <c r="G87" i="46"/>
  <c r="AA87" i="46" s="1"/>
  <c r="I87" i="46"/>
  <c r="M87" i="46"/>
  <c r="Q87" i="46" s="1"/>
  <c r="G88" i="46"/>
  <c r="AE88" i="46" s="1"/>
  <c r="I88" i="46"/>
  <c r="M88" i="46"/>
  <c r="Q88" i="46" s="1"/>
  <c r="G89" i="46"/>
  <c r="AE89" i="46" s="1"/>
  <c r="I89" i="46"/>
  <c r="M89" i="46"/>
  <c r="Q89" i="46" s="1"/>
  <c r="G90" i="46"/>
  <c r="I90" i="46"/>
  <c r="M90" i="46"/>
  <c r="Q90" i="46" s="1"/>
  <c r="G91" i="46"/>
  <c r="AA91" i="46" s="1"/>
  <c r="I91" i="46"/>
  <c r="M91" i="46"/>
  <c r="Q91" i="46" s="1"/>
  <c r="G92" i="46"/>
  <c r="R92" i="46" s="1"/>
  <c r="T92" i="46" s="1"/>
  <c r="S92" i="46" s="1"/>
  <c r="I92" i="46"/>
  <c r="M92" i="46"/>
  <c r="Q92" i="46" s="1"/>
  <c r="G93" i="46"/>
  <c r="I93" i="46"/>
  <c r="M93" i="46"/>
  <c r="Q93" i="46" s="1"/>
  <c r="G94" i="46"/>
  <c r="I94" i="46"/>
  <c r="M94" i="46"/>
  <c r="Q94" i="46" s="1"/>
  <c r="G95" i="46"/>
  <c r="AE95" i="46" s="1"/>
  <c r="I95" i="46"/>
  <c r="M95" i="46"/>
  <c r="Q95" i="46" s="1"/>
  <c r="G96" i="46"/>
  <c r="I96" i="46"/>
  <c r="M96" i="46"/>
  <c r="Q96" i="46" s="1"/>
  <c r="G97" i="46"/>
  <c r="AA97" i="46" s="1"/>
  <c r="I97" i="46"/>
  <c r="M97" i="46"/>
  <c r="Q97" i="46" s="1"/>
  <c r="G98" i="46"/>
  <c r="I98" i="46"/>
  <c r="M98" i="46"/>
  <c r="Q98" i="46" s="1"/>
  <c r="G99" i="46"/>
  <c r="AA99" i="46" s="1"/>
  <c r="I99" i="46"/>
  <c r="M99" i="46"/>
  <c r="Q99" i="46" s="1"/>
  <c r="G100" i="46"/>
  <c r="R100" i="46" s="1"/>
  <c r="T100" i="46" s="1"/>
  <c r="S100" i="46" s="1"/>
  <c r="I100" i="46"/>
  <c r="M100" i="46"/>
  <c r="Q100" i="46" s="1"/>
  <c r="G101" i="46"/>
  <c r="AE101" i="46" s="1"/>
  <c r="I101" i="46"/>
  <c r="M101" i="46"/>
  <c r="Q101" i="46" s="1"/>
  <c r="G102" i="46"/>
  <c r="I102" i="46"/>
  <c r="M102" i="46"/>
  <c r="Q102" i="46" s="1"/>
  <c r="G103" i="46"/>
  <c r="I103" i="46"/>
  <c r="M103" i="46"/>
  <c r="Q103" i="46" s="1"/>
  <c r="G104" i="46"/>
  <c r="I104" i="46"/>
  <c r="M104" i="46"/>
  <c r="Q104" i="46" s="1"/>
  <c r="G105" i="46"/>
  <c r="AE105" i="46" s="1"/>
  <c r="I105" i="46"/>
  <c r="M105" i="46"/>
  <c r="Q105" i="46" s="1"/>
  <c r="G106" i="46"/>
  <c r="R106" i="46" s="1"/>
  <c r="I106" i="46"/>
  <c r="M106" i="46"/>
  <c r="Q106" i="46" s="1"/>
  <c r="G107" i="46"/>
  <c r="AE107" i="46" s="1"/>
  <c r="I107" i="46"/>
  <c r="M107" i="46"/>
  <c r="Q107" i="46" s="1"/>
  <c r="G108" i="46"/>
  <c r="I108" i="46"/>
  <c r="M108" i="46"/>
  <c r="Q108" i="46" s="1"/>
  <c r="G109" i="46"/>
  <c r="R109" i="46" s="1"/>
  <c r="I109" i="46"/>
  <c r="M109" i="46"/>
  <c r="Q109" i="46" s="1"/>
  <c r="G110" i="46"/>
  <c r="AE110" i="46" s="1"/>
  <c r="I110" i="46"/>
  <c r="M110" i="46"/>
  <c r="Q110" i="46" s="1"/>
  <c r="G111" i="46"/>
  <c r="R111" i="46" s="1"/>
  <c r="W111" i="46" s="1"/>
  <c r="V111" i="46" s="1"/>
  <c r="U111" i="46" s="1"/>
  <c r="AH111" i="46" s="1"/>
  <c r="I111" i="46"/>
  <c r="M111" i="46"/>
  <c r="Q111" i="46" s="1"/>
  <c r="G112" i="46"/>
  <c r="AA112" i="46" s="1"/>
  <c r="I112" i="46"/>
  <c r="M112" i="46"/>
  <c r="Q112" i="46" s="1"/>
  <c r="G113" i="46"/>
  <c r="AE113" i="46" s="1"/>
  <c r="I113" i="46"/>
  <c r="M113" i="46"/>
  <c r="Q113" i="46" s="1"/>
  <c r="G114" i="46"/>
  <c r="AE114" i="46" s="1"/>
  <c r="I114" i="46"/>
  <c r="M114" i="46"/>
  <c r="Q114" i="46" s="1"/>
  <c r="G115" i="46"/>
  <c r="I115" i="46"/>
  <c r="M115" i="46"/>
  <c r="Q115" i="46" s="1"/>
  <c r="G116" i="46"/>
  <c r="AA116" i="46" s="1"/>
  <c r="I116" i="46"/>
  <c r="M116" i="46"/>
  <c r="Q116" i="46" s="1"/>
  <c r="G117" i="46"/>
  <c r="R117" i="46" s="1"/>
  <c r="I117" i="46"/>
  <c r="M117" i="46"/>
  <c r="Q117" i="46" s="1"/>
  <c r="G118" i="46"/>
  <c r="AE118" i="46" s="1"/>
  <c r="I118" i="46"/>
  <c r="M118" i="46"/>
  <c r="Q118" i="46" s="1"/>
  <c r="G119" i="46"/>
  <c r="I119" i="46"/>
  <c r="M119" i="46"/>
  <c r="Q119" i="46" s="1"/>
  <c r="G120" i="46"/>
  <c r="AA120" i="46" s="1"/>
  <c r="I120" i="46"/>
  <c r="M120" i="46"/>
  <c r="Q120" i="46" s="1"/>
  <c r="G121" i="46"/>
  <c r="I121" i="46"/>
  <c r="M121" i="46"/>
  <c r="Q121" i="46" s="1"/>
  <c r="G122" i="46"/>
  <c r="AA122" i="46" s="1"/>
  <c r="I122" i="46"/>
  <c r="M122" i="46"/>
  <c r="Q122" i="46" s="1"/>
  <c r="G123" i="46"/>
  <c r="AE123" i="46" s="1"/>
  <c r="I123" i="46"/>
  <c r="M123" i="46"/>
  <c r="Q123" i="46" s="1"/>
  <c r="G124" i="46"/>
  <c r="I124" i="46"/>
  <c r="M124" i="46"/>
  <c r="Q124" i="46" s="1"/>
  <c r="G125" i="46"/>
  <c r="I125" i="46"/>
  <c r="M125" i="46"/>
  <c r="Q125" i="46" s="1"/>
  <c r="G126" i="46"/>
  <c r="AA126" i="46" s="1"/>
  <c r="I126" i="46"/>
  <c r="M126" i="46"/>
  <c r="Q126" i="46" s="1"/>
  <c r="G127" i="46"/>
  <c r="I127" i="46"/>
  <c r="M127" i="46"/>
  <c r="Q127" i="46" s="1"/>
  <c r="G128" i="46"/>
  <c r="R128" i="46" s="1"/>
  <c r="I128" i="46"/>
  <c r="M128" i="46"/>
  <c r="Q128" i="46" s="1"/>
  <c r="G129" i="46"/>
  <c r="R129" i="46" s="1"/>
  <c r="I129" i="46"/>
  <c r="M129" i="46"/>
  <c r="Q129" i="46" s="1"/>
  <c r="G130" i="46"/>
  <c r="R130" i="46" s="1"/>
  <c r="I130" i="46"/>
  <c r="M130" i="46"/>
  <c r="Q130" i="46" s="1"/>
  <c r="G131" i="46"/>
  <c r="R131" i="46" s="1"/>
  <c r="I131" i="46"/>
  <c r="M131" i="46"/>
  <c r="Q131" i="46" s="1"/>
  <c r="G132" i="46"/>
  <c r="AE132" i="46" s="1"/>
  <c r="I132" i="46"/>
  <c r="M132" i="46"/>
  <c r="Q132" i="46" s="1"/>
  <c r="G133" i="46"/>
  <c r="I133" i="46"/>
  <c r="M133" i="46"/>
  <c r="Q133" i="46" s="1"/>
  <c r="G134" i="46"/>
  <c r="I134" i="46"/>
  <c r="M134" i="46"/>
  <c r="Q134" i="46" s="1"/>
  <c r="G135" i="46"/>
  <c r="AA135" i="46" s="1"/>
  <c r="I135" i="46"/>
  <c r="M135" i="46"/>
  <c r="Q135" i="46" s="1"/>
  <c r="G136" i="46"/>
  <c r="R136" i="46" s="1"/>
  <c r="V136" i="46" s="1"/>
  <c r="U136" i="46" s="1"/>
  <c r="AH136" i="46" s="1"/>
  <c r="I136" i="46"/>
  <c r="M136" i="46"/>
  <c r="Q136" i="46" s="1"/>
  <c r="G137" i="46"/>
  <c r="R137" i="46" s="1"/>
  <c r="I137" i="46"/>
  <c r="M137" i="46"/>
  <c r="Q137" i="46" s="1"/>
  <c r="G138" i="46"/>
  <c r="AE138" i="46" s="1"/>
  <c r="I138" i="46"/>
  <c r="M138" i="46"/>
  <c r="Q138" i="46" s="1"/>
  <c r="G139" i="46"/>
  <c r="I139" i="46"/>
  <c r="M139" i="46"/>
  <c r="Q139" i="46" s="1"/>
  <c r="G140" i="46"/>
  <c r="R140" i="46" s="1"/>
  <c r="I140" i="46"/>
  <c r="M140" i="46"/>
  <c r="Q140" i="46" s="1"/>
  <c r="G141" i="46"/>
  <c r="AA141" i="46" s="1"/>
  <c r="I141" i="46"/>
  <c r="M141" i="46"/>
  <c r="Q141" i="46" s="1"/>
  <c r="G142" i="46"/>
  <c r="I142" i="46"/>
  <c r="M142" i="46"/>
  <c r="Q142" i="46" s="1"/>
  <c r="G143" i="46"/>
  <c r="AE143" i="46" s="1"/>
  <c r="I143" i="46"/>
  <c r="M143" i="46"/>
  <c r="Q143" i="46" s="1"/>
  <c r="G144" i="46"/>
  <c r="AA144" i="46" s="1"/>
  <c r="I144" i="46"/>
  <c r="M144" i="46"/>
  <c r="Q144" i="46" s="1"/>
  <c r="G145" i="46"/>
  <c r="R145" i="46" s="1"/>
  <c r="I145" i="46"/>
  <c r="M145" i="46"/>
  <c r="Q145" i="46" s="1"/>
  <c r="G146" i="46"/>
  <c r="I146" i="46"/>
  <c r="M146" i="46"/>
  <c r="Q146" i="46" s="1"/>
  <c r="G147" i="46"/>
  <c r="I147" i="46"/>
  <c r="M147" i="46"/>
  <c r="Q147" i="46" s="1"/>
  <c r="G148" i="46"/>
  <c r="I148" i="46"/>
  <c r="M148" i="46"/>
  <c r="Q148" i="46" s="1"/>
  <c r="G149" i="46"/>
  <c r="I149" i="46"/>
  <c r="M149" i="46"/>
  <c r="Q149" i="46" s="1"/>
  <c r="G150" i="46"/>
  <c r="AA150" i="46" s="1"/>
  <c r="I150" i="46"/>
  <c r="M150" i="46"/>
  <c r="Q150" i="46" s="1"/>
  <c r="G151" i="46"/>
  <c r="R151" i="46" s="1"/>
  <c r="I151" i="46"/>
  <c r="M151" i="46"/>
  <c r="Q151" i="46" s="1"/>
  <c r="G152" i="46"/>
  <c r="I152" i="46"/>
  <c r="M152" i="46"/>
  <c r="Q152" i="46" s="1"/>
  <c r="G153" i="46"/>
  <c r="R153" i="46" s="1"/>
  <c r="I153" i="46"/>
  <c r="M153" i="46"/>
  <c r="Q153" i="46" s="1"/>
  <c r="G154" i="46"/>
  <c r="R154" i="46" s="1"/>
  <c r="I154" i="46"/>
  <c r="M154" i="46"/>
  <c r="Q154" i="46" s="1"/>
  <c r="G155" i="46"/>
  <c r="AE155" i="46" s="1"/>
  <c r="I155" i="46"/>
  <c r="M155" i="46"/>
  <c r="Q155" i="46" s="1"/>
  <c r="G156" i="46"/>
  <c r="AA156" i="46" s="1"/>
  <c r="I156" i="46"/>
  <c r="M156" i="46"/>
  <c r="Q156" i="46" s="1"/>
  <c r="G157" i="46"/>
  <c r="AA157" i="46" s="1"/>
  <c r="I157" i="46"/>
  <c r="M157" i="46"/>
  <c r="Q157" i="46" s="1"/>
  <c r="G158" i="46"/>
  <c r="I158" i="46"/>
  <c r="M158" i="46"/>
  <c r="Q158" i="46" s="1"/>
  <c r="G159" i="46"/>
  <c r="I159" i="46"/>
  <c r="M159" i="46"/>
  <c r="Q159" i="46" s="1"/>
  <c r="G160" i="46"/>
  <c r="I160" i="46"/>
  <c r="M160" i="46"/>
  <c r="Q160" i="46" s="1"/>
  <c r="G161" i="46"/>
  <c r="AE161" i="46" s="1"/>
  <c r="I161" i="46"/>
  <c r="M161" i="46"/>
  <c r="Q161" i="46" s="1"/>
  <c r="G162" i="46"/>
  <c r="AA162" i="46" s="1"/>
  <c r="I162" i="46"/>
  <c r="M162" i="46"/>
  <c r="Q162" i="46" s="1"/>
  <c r="G163" i="46"/>
  <c r="AE163" i="46" s="1"/>
  <c r="I163" i="46"/>
  <c r="M163" i="46"/>
  <c r="Q163" i="46" s="1"/>
  <c r="G164" i="46"/>
  <c r="R164" i="46" s="1"/>
  <c r="I164" i="46"/>
  <c r="M164" i="46"/>
  <c r="Q164" i="46" s="1"/>
  <c r="G165" i="46"/>
  <c r="R165" i="46" s="1"/>
  <c r="T165" i="46" s="1"/>
  <c r="S165" i="46" s="1"/>
  <c r="I165" i="46"/>
  <c r="M165" i="46"/>
  <c r="Q165" i="46" s="1"/>
  <c r="G166" i="46"/>
  <c r="I166" i="46"/>
  <c r="M166" i="46"/>
  <c r="Q166" i="46" s="1"/>
  <c r="G167" i="46"/>
  <c r="R167" i="46" s="1"/>
  <c r="I167" i="46"/>
  <c r="M167" i="46"/>
  <c r="Q167" i="46" s="1"/>
  <c r="G168" i="46"/>
  <c r="R168" i="46" s="1"/>
  <c r="I168" i="46"/>
  <c r="M168" i="46"/>
  <c r="Q168" i="46" s="1"/>
  <c r="G169" i="46"/>
  <c r="AE169" i="46" s="1"/>
  <c r="I169" i="46"/>
  <c r="M169" i="46"/>
  <c r="Q169" i="46" s="1"/>
  <c r="G170" i="46"/>
  <c r="R170" i="46" s="1"/>
  <c r="I170" i="46"/>
  <c r="M170" i="46"/>
  <c r="Q170" i="46" s="1"/>
  <c r="G171" i="46"/>
  <c r="I171" i="46"/>
  <c r="M171" i="46"/>
  <c r="Q171" i="46" s="1"/>
  <c r="G172" i="46"/>
  <c r="I172" i="46"/>
  <c r="M172" i="46"/>
  <c r="Q172" i="46" s="1"/>
  <c r="G173" i="46"/>
  <c r="AE173" i="46" s="1"/>
  <c r="I173" i="46"/>
  <c r="M173" i="46"/>
  <c r="Q173" i="46" s="1"/>
  <c r="G174" i="46"/>
  <c r="I174" i="46"/>
  <c r="M174" i="46"/>
  <c r="Q174" i="46" s="1"/>
  <c r="G175" i="46"/>
  <c r="I175" i="46"/>
  <c r="M175" i="46"/>
  <c r="Q175" i="46" s="1"/>
  <c r="G176" i="46"/>
  <c r="R176" i="46" s="1"/>
  <c r="V176" i="46" s="1"/>
  <c r="U176" i="46" s="1"/>
  <c r="AH176" i="46" s="1"/>
  <c r="I176" i="46"/>
  <c r="M176" i="46"/>
  <c r="Q176" i="46" s="1"/>
  <c r="G177" i="46"/>
  <c r="AE177" i="46" s="1"/>
  <c r="I177" i="46"/>
  <c r="M177" i="46"/>
  <c r="Q177" i="46" s="1"/>
  <c r="G178" i="46"/>
  <c r="AE178" i="46" s="1"/>
  <c r="I178" i="46"/>
  <c r="M178" i="46"/>
  <c r="Q178" i="46" s="1"/>
  <c r="G179" i="46"/>
  <c r="R179" i="46" s="1"/>
  <c r="W179" i="46" s="1"/>
  <c r="V179" i="46" s="1"/>
  <c r="U179" i="46" s="1"/>
  <c r="AH179" i="46" s="1"/>
  <c r="I179" i="46"/>
  <c r="M179" i="46"/>
  <c r="Q179" i="46" s="1"/>
  <c r="G180" i="46"/>
  <c r="AA180" i="46" s="1"/>
  <c r="I180" i="46"/>
  <c r="M180" i="46"/>
  <c r="Q180" i="46" s="1"/>
  <c r="G181" i="46"/>
  <c r="AE181" i="46" s="1"/>
  <c r="I181" i="46"/>
  <c r="M181" i="46"/>
  <c r="Q181" i="46" s="1"/>
  <c r="G182" i="46"/>
  <c r="AE182" i="46" s="1"/>
  <c r="I182" i="46"/>
  <c r="M182" i="46"/>
  <c r="Q182" i="46" s="1"/>
  <c r="G183" i="46"/>
  <c r="AA183" i="46" s="1"/>
  <c r="I183" i="46"/>
  <c r="M183" i="46"/>
  <c r="Q183" i="46" s="1"/>
  <c r="G184" i="46"/>
  <c r="I184" i="46"/>
  <c r="M184" i="46"/>
  <c r="Q184" i="46" s="1"/>
  <c r="G185" i="46"/>
  <c r="I185" i="46"/>
  <c r="M185" i="46"/>
  <c r="Q185" i="46" s="1"/>
  <c r="G186" i="46"/>
  <c r="AE186" i="46" s="1"/>
  <c r="I186" i="46"/>
  <c r="M186" i="46"/>
  <c r="Q186" i="46" s="1"/>
  <c r="G187" i="46"/>
  <c r="R187" i="46" s="1"/>
  <c r="I187" i="46"/>
  <c r="M187" i="46"/>
  <c r="Q187" i="46" s="1"/>
  <c r="G188" i="46"/>
  <c r="R188" i="46" s="1"/>
  <c r="I188" i="46"/>
  <c r="M188" i="46"/>
  <c r="Q188" i="46" s="1"/>
  <c r="G189" i="46"/>
  <c r="I189" i="46"/>
  <c r="M189" i="46"/>
  <c r="Q189" i="46" s="1"/>
  <c r="G190" i="46"/>
  <c r="AE190" i="46" s="1"/>
  <c r="I190" i="46"/>
  <c r="M190" i="46"/>
  <c r="Q190" i="46" s="1"/>
  <c r="G191" i="46"/>
  <c r="I191" i="46"/>
  <c r="M191" i="46"/>
  <c r="Q191" i="46" s="1"/>
  <c r="G192" i="46"/>
  <c r="R192" i="46" s="1"/>
  <c r="T192" i="46" s="1"/>
  <c r="S192" i="46" s="1"/>
  <c r="I192" i="46"/>
  <c r="M192" i="46"/>
  <c r="Q192" i="46" s="1"/>
  <c r="G193" i="46"/>
  <c r="I193" i="46"/>
  <c r="M193" i="46"/>
  <c r="Q193" i="46" s="1"/>
  <c r="G194" i="46"/>
  <c r="AE194" i="46" s="1"/>
  <c r="I194" i="46"/>
  <c r="M194" i="46"/>
  <c r="Q194" i="46" s="1"/>
  <c r="G195" i="46"/>
  <c r="I195" i="46"/>
  <c r="M195" i="46"/>
  <c r="Q195" i="46" s="1"/>
  <c r="G196" i="46"/>
  <c r="R196" i="46" s="1"/>
  <c r="I196" i="46"/>
  <c r="M196" i="46"/>
  <c r="Q196" i="46" s="1"/>
  <c r="G197" i="46"/>
  <c r="AA197" i="46" s="1"/>
  <c r="I197" i="46"/>
  <c r="M197" i="46"/>
  <c r="Q197" i="46" s="1"/>
  <c r="G198" i="46"/>
  <c r="I198" i="46"/>
  <c r="M198" i="46"/>
  <c r="Q198" i="46" s="1"/>
  <c r="G199" i="46"/>
  <c r="I199" i="46"/>
  <c r="M199" i="46"/>
  <c r="Q199" i="46" s="1"/>
  <c r="G200" i="46"/>
  <c r="R200" i="46" s="1"/>
  <c r="I200" i="46"/>
  <c r="M200" i="46"/>
  <c r="Q200" i="46" s="1"/>
  <c r="G201" i="46"/>
  <c r="I201" i="46"/>
  <c r="M201" i="46"/>
  <c r="Q201" i="46" s="1"/>
  <c r="G202" i="46"/>
  <c r="AA202" i="46" s="1"/>
  <c r="I202" i="46"/>
  <c r="M202" i="46"/>
  <c r="Q202" i="46" s="1"/>
  <c r="G203" i="46"/>
  <c r="R203" i="46" s="1"/>
  <c r="I203" i="46"/>
  <c r="M203" i="46"/>
  <c r="Q203" i="46" s="1"/>
  <c r="G204" i="46"/>
  <c r="I204" i="46"/>
  <c r="M204" i="46"/>
  <c r="Q204" i="46" s="1"/>
  <c r="G205" i="46"/>
  <c r="AE205" i="46" s="1"/>
  <c r="I205" i="46"/>
  <c r="M205" i="46"/>
  <c r="Q205" i="46" s="1"/>
  <c r="G206" i="46"/>
  <c r="AE206" i="46" s="1"/>
  <c r="I206" i="46"/>
  <c r="M206" i="46"/>
  <c r="Q206" i="46" s="1"/>
  <c r="G207" i="46"/>
  <c r="AA207" i="46" s="1"/>
  <c r="I207" i="46"/>
  <c r="M207" i="46"/>
  <c r="Q207" i="46" s="1"/>
  <c r="G208" i="46"/>
  <c r="I208" i="46"/>
  <c r="M208" i="46"/>
  <c r="Q208" i="46" s="1"/>
  <c r="G209" i="46"/>
  <c r="AE209" i="46" s="1"/>
  <c r="I209" i="46"/>
  <c r="M209" i="46"/>
  <c r="Q209" i="46" s="1"/>
  <c r="G210" i="46"/>
  <c r="R210" i="46" s="1"/>
  <c r="T210" i="46" s="1"/>
  <c r="S210" i="46" s="1"/>
  <c r="I210" i="46"/>
  <c r="M210" i="46"/>
  <c r="Q210" i="46" s="1"/>
  <c r="G211" i="46"/>
  <c r="R211" i="46" s="1"/>
  <c r="T211" i="46" s="1"/>
  <c r="S211" i="46" s="1"/>
  <c r="I211" i="46"/>
  <c r="M211" i="46"/>
  <c r="Q211" i="46" s="1"/>
  <c r="G212" i="46"/>
  <c r="I212" i="46"/>
  <c r="M212" i="46"/>
  <c r="Q212" i="46" s="1"/>
  <c r="G213" i="46"/>
  <c r="AE213" i="46" s="1"/>
  <c r="I213" i="46"/>
  <c r="M213" i="46"/>
  <c r="Q213" i="46" s="1"/>
  <c r="G214" i="46"/>
  <c r="AE214" i="46" s="1"/>
  <c r="I214" i="46"/>
  <c r="M214" i="46"/>
  <c r="Q214" i="46" s="1"/>
  <c r="G215" i="46"/>
  <c r="I215" i="46"/>
  <c r="M215" i="46"/>
  <c r="Q215" i="46" s="1"/>
  <c r="G216" i="46"/>
  <c r="R216" i="46" s="1"/>
  <c r="I216" i="46"/>
  <c r="M216" i="46"/>
  <c r="Q216" i="46" s="1"/>
  <c r="G217" i="46"/>
  <c r="R217" i="46" s="1"/>
  <c r="W217" i="46" s="1"/>
  <c r="V217" i="46" s="1"/>
  <c r="U217" i="46" s="1"/>
  <c r="AH217" i="46" s="1"/>
  <c r="I217" i="46"/>
  <c r="M217" i="46"/>
  <c r="Q217" i="46" s="1"/>
  <c r="G218" i="46"/>
  <c r="I218" i="46"/>
  <c r="M218" i="46"/>
  <c r="Q218" i="46" s="1"/>
  <c r="G219" i="46"/>
  <c r="R219" i="46" s="1"/>
  <c r="I219" i="46"/>
  <c r="M219" i="46"/>
  <c r="Q219" i="46" s="1"/>
  <c r="G220" i="46"/>
  <c r="R220" i="46" s="1"/>
  <c r="I220" i="46"/>
  <c r="M220" i="46"/>
  <c r="Q220" i="46" s="1"/>
  <c r="G221" i="46"/>
  <c r="I221" i="46"/>
  <c r="M221" i="46"/>
  <c r="Q221" i="46" s="1"/>
  <c r="G223" i="46"/>
  <c r="R223" i="46" s="1"/>
  <c r="I223" i="46"/>
  <c r="M223" i="46"/>
  <c r="Q223" i="46" s="1"/>
  <c r="G224" i="46"/>
  <c r="AE224" i="46" s="1"/>
  <c r="I224" i="46"/>
  <c r="M224" i="46"/>
  <c r="G225" i="46"/>
  <c r="R225" i="46" s="1"/>
  <c r="I225" i="46"/>
  <c r="M225" i="46"/>
  <c r="Q225" i="46" s="1"/>
  <c r="G226" i="46"/>
  <c r="AA226" i="46" s="1"/>
  <c r="I226" i="46"/>
  <c r="M226" i="46"/>
  <c r="Q226" i="46" s="1"/>
  <c r="G227" i="46"/>
  <c r="R227" i="46" s="1"/>
  <c r="I227" i="46"/>
  <c r="M227" i="46"/>
  <c r="Q227" i="46" s="1"/>
  <c r="G228" i="46"/>
  <c r="R228" i="46" s="1"/>
  <c r="M228" i="46"/>
  <c r="G229" i="46"/>
  <c r="I229" i="46"/>
  <c r="M229" i="46"/>
  <c r="Q229" i="46" s="1"/>
  <c r="G230" i="46"/>
  <c r="M230" i="46"/>
  <c r="G231" i="46"/>
  <c r="R231" i="46" s="1"/>
  <c r="I231" i="46"/>
  <c r="M231" i="46"/>
  <c r="Q231" i="46" s="1"/>
  <c r="G232" i="46"/>
  <c r="AE232" i="46" s="1"/>
  <c r="I232" i="46"/>
  <c r="M232" i="46"/>
  <c r="Q232" i="46" s="1"/>
  <c r="G233" i="46"/>
  <c r="AA233" i="46" s="1"/>
  <c r="M233" i="46"/>
  <c r="G234" i="46"/>
  <c r="M234" i="46"/>
  <c r="G235" i="46"/>
  <c r="AA235" i="46" s="1"/>
  <c r="M235" i="46"/>
  <c r="G236" i="46"/>
  <c r="AE236" i="46" s="1"/>
  <c r="I236" i="46"/>
  <c r="M236" i="46"/>
  <c r="G237" i="46"/>
  <c r="R237" i="46" s="1"/>
  <c r="I237" i="46"/>
  <c r="M237" i="46"/>
  <c r="Q237" i="46" s="1"/>
  <c r="G238" i="46"/>
  <c r="AA238" i="46" s="1"/>
  <c r="M238" i="46"/>
  <c r="Q238" i="46" s="1"/>
  <c r="G239" i="46"/>
  <c r="R239" i="46" s="1"/>
  <c r="I239" i="46"/>
  <c r="M239" i="46"/>
  <c r="Q239" i="46" s="1"/>
  <c r="G240" i="46"/>
  <c r="AA240" i="46" s="1"/>
  <c r="I240" i="46"/>
  <c r="M240" i="46"/>
  <c r="Q240" i="46" s="1"/>
  <c r="G241" i="46"/>
  <c r="AA241" i="46" s="1"/>
  <c r="I241" i="46"/>
  <c r="M241" i="46"/>
  <c r="Q241" i="46" s="1"/>
  <c r="G242" i="46"/>
  <c r="AE242" i="46" s="1"/>
  <c r="I242" i="46"/>
  <c r="M242" i="46"/>
  <c r="Q242" i="46" s="1"/>
  <c r="G243" i="46"/>
  <c r="I243" i="46"/>
  <c r="M243" i="46"/>
  <c r="Q243" i="46" s="1"/>
  <c r="G244" i="46"/>
  <c r="AA244" i="46" s="1"/>
  <c r="M244" i="46"/>
  <c r="G245" i="46"/>
  <c r="I245" i="46"/>
  <c r="M245" i="46"/>
  <c r="G246" i="46"/>
  <c r="R246" i="46" s="1"/>
  <c r="I246" i="46"/>
  <c r="M246" i="46"/>
  <c r="Q246" i="46" s="1"/>
  <c r="G247" i="46"/>
  <c r="AA247" i="46" s="1"/>
  <c r="I247" i="46"/>
  <c r="M247" i="46"/>
  <c r="Q247" i="46" s="1"/>
  <c r="G248" i="46"/>
  <c r="M248" i="46"/>
  <c r="G249" i="46"/>
  <c r="AE249" i="46" s="1"/>
  <c r="I249" i="46"/>
  <c r="M249" i="46"/>
  <c r="Q249" i="46" s="1"/>
  <c r="G250" i="46"/>
  <c r="AE250" i="46" s="1"/>
  <c r="I250" i="46"/>
  <c r="M250" i="46"/>
  <c r="Q250" i="46" s="1"/>
  <c r="G251" i="46"/>
  <c r="AA251" i="46" s="1"/>
  <c r="I251" i="46"/>
  <c r="M251" i="46"/>
  <c r="Q251" i="46" s="1"/>
  <c r="G252" i="46"/>
  <c r="R252" i="46" s="1"/>
  <c r="T252" i="46" s="1"/>
  <c r="S252" i="46" s="1"/>
  <c r="I252" i="46"/>
  <c r="M252" i="46"/>
  <c r="Q252" i="46" s="1"/>
  <c r="G253" i="46"/>
  <c r="AE253" i="46" s="1"/>
  <c r="I253" i="46"/>
  <c r="M253" i="46"/>
  <c r="Q253" i="46" s="1"/>
  <c r="G254" i="46"/>
  <c r="I254" i="46"/>
  <c r="M254" i="46"/>
  <c r="Q254" i="46" s="1"/>
  <c r="G255" i="46"/>
  <c r="AE255" i="46" s="1"/>
  <c r="I255" i="46"/>
  <c r="M255" i="46"/>
  <c r="Q255" i="46" s="1"/>
  <c r="G256" i="46"/>
  <c r="R256" i="46" s="1"/>
  <c r="W256" i="46" s="1"/>
  <c r="V256" i="46" s="1"/>
  <c r="U256" i="46" s="1"/>
  <c r="I256" i="46"/>
  <c r="M256" i="46"/>
  <c r="Q256" i="46" s="1"/>
  <c r="G257" i="46"/>
  <c r="I257" i="46"/>
  <c r="M257" i="46"/>
  <c r="Q257" i="46" s="1"/>
  <c r="G258" i="46"/>
  <c r="AE258" i="46" s="1"/>
  <c r="I258" i="46"/>
  <c r="M258" i="46"/>
  <c r="Q258" i="46" s="1"/>
  <c r="G259" i="46"/>
  <c r="AA259" i="46" s="1"/>
  <c r="I259" i="46"/>
  <c r="M259" i="46"/>
  <c r="Q259" i="46" s="1"/>
  <c r="G260" i="46"/>
  <c r="AE260" i="46" s="1"/>
  <c r="M260" i="46"/>
  <c r="G261" i="46"/>
  <c r="R261" i="46" s="1"/>
  <c r="W261" i="46" s="1"/>
  <c r="V261" i="46" s="1"/>
  <c r="U261" i="46" s="1"/>
  <c r="AH261" i="46" s="1"/>
  <c r="I261" i="46"/>
  <c r="M261" i="46"/>
  <c r="Q261" i="46" s="1"/>
  <c r="G262" i="46"/>
  <c r="R262" i="46" s="1"/>
  <c r="T262" i="46" s="1"/>
  <c r="S262" i="46" s="1"/>
  <c r="I262" i="46"/>
  <c r="M262" i="46"/>
  <c r="G263" i="46"/>
  <c r="R263" i="46" s="1"/>
  <c r="I263" i="46"/>
  <c r="M263" i="46"/>
  <c r="Q263" i="46" s="1"/>
  <c r="G264" i="46"/>
  <c r="AE264" i="46" s="1"/>
  <c r="I264" i="46"/>
  <c r="M264" i="46"/>
  <c r="Q264" i="46" s="1"/>
  <c r="G265" i="46"/>
  <c r="I265" i="46"/>
  <c r="M265" i="46"/>
  <c r="Q265" i="46" s="1"/>
  <c r="G266" i="46"/>
  <c r="AA266" i="46" s="1"/>
  <c r="I266" i="46"/>
  <c r="M266" i="46"/>
  <c r="Q266" i="46" s="1"/>
  <c r="G267" i="46"/>
  <c r="AE267" i="46" s="1"/>
  <c r="I267" i="46"/>
  <c r="M267" i="46"/>
  <c r="Q267" i="46" s="1"/>
  <c r="G268" i="46"/>
  <c r="AE268" i="46" s="1"/>
  <c r="I268" i="46"/>
  <c r="M268" i="46"/>
  <c r="G269" i="46"/>
  <c r="R269" i="46" s="1"/>
  <c r="I269" i="46"/>
  <c r="M269" i="46"/>
  <c r="Q269" i="46" s="1"/>
  <c r="G270" i="46"/>
  <c r="AA270" i="46" s="1"/>
  <c r="I270" i="46"/>
  <c r="Q270" i="46"/>
  <c r="G271" i="46"/>
  <c r="R271" i="46" s="1"/>
  <c r="M271" i="46"/>
  <c r="G272" i="46"/>
  <c r="I272" i="46"/>
  <c r="M272" i="46"/>
  <c r="Q272" i="46" s="1"/>
  <c r="G273" i="46"/>
  <c r="R273" i="46" s="1"/>
  <c r="I273" i="46"/>
  <c r="M273" i="46"/>
  <c r="Q273" i="46" s="1"/>
  <c r="G274" i="46"/>
  <c r="AE274" i="46" s="1"/>
  <c r="I274" i="46"/>
  <c r="M274" i="46"/>
  <c r="Q274" i="46" s="1"/>
  <c r="G275" i="46"/>
  <c r="I275" i="46"/>
  <c r="M275" i="46"/>
  <c r="Q275" i="46" s="1"/>
  <c r="G276" i="46"/>
  <c r="I276" i="46"/>
  <c r="M276" i="46"/>
  <c r="Q276" i="46" s="1"/>
  <c r="G277" i="46"/>
  <c r="AE277" i="46" s="1"/>
  <c r="M277" i="46"/>
  <c r="G278" i="46"/>
  <c r="I278" i="46"/>
  <c r="M278" i="46"/>
  <c r="Q278" i="46" s="1"/>
  <c r="G279" i="46"/>
  <c r="AE279" i="46" s="1"/>
  <c r="I279" i="46"/>
  <c r="M279" i="46"/>
  <c r="Q279" i="46" s="1"/>
  <c r="G280" i="46"/>
  <c r="R280" i="46" s="1"/>
  <c r="I280" i="46"/>
  <c r="M280" i="46"/>
  <c r="Q280" i="46" s="1"/>
  <c r="G281" i="46"/>
  <c r="AE281" i="46" s="1"/>
  <c r="M281" i="46"/>
  <c r="G282" i="46"/>
  <c r="R282" i="46" s="1"/>
  <c r="T282" i="46" s="1"/>
  <c r="S282" i="46" s="1"/>
  <c r="I282" i="46"/>
  <c r="M282" i="46"/>
  <c r="G283" i="46"/>
  <c r="R283" i="46" s="1"/>
  <c r="I283" i="46"/>
  <c r="M283" i="46"/>
  <c r="Q283" i="46" s="1"/>
  <c r="G284" i="46"/>
  <c r="I284" i="46"/>
  <c r="M284" i="46"/>
  <c r="Q284" i="46" s="1"/>
  <c r="G285" i="46"/>
  <c r="AA285" i="46" s="1"/>
  <c r="I285" i="46"/>
  <c r="M285" i="46"/>
  <c r="Q285" i="46" s="1"/>
  <c r="G286" i="46"/>
  <c r="AA286" i="46" s="1"/>
  <c r="I286" i="46"/>
  <c r="M286" i="46"/>
  <c r="Q286" i="46" s="1"/>
  <c r="G287" i="46"/>
  <c r="AE287" i="46" s="1"/>
  <c r="I287" i="46"/>
  <c r="M287" i="46"/>
  <c r="Q287" i="46" s="1"/>
  <c r="G288" i="46"/>
  <c r="R288" i="46" s="1"/>
  <c r="I288" i="46"/>
  <c r="M288" i="46"/>
  <c r="Q288" i="46" s="1"/>
  <c r="G289" i="46"/>
  <c r="AE289" i="46" s="1"/>
  <c r="I289" i="46"/>
  <c r="M289" i="46"/>
  <c r="G290" i="46"/>
  <c r="M290" i="46"/>
  <c r="G291" i="46"/>
  <c r="R291" i="46" s="1"/>
  <c r="I291" i="46"/>
  <c r="M291" i="46"/>
  <c r="Q291" i="46" s="1"/>
  <c r="G292" i="46"/>
  <c r="R292" i="46" s="1"/>
  <c r="T292" i="46" s="1"/>
  <c r="S292" i="46" s="1"/>
  <c r="I292" i="46"/>
  <c r="M292" i="46"/>
  <c r="Q292" i="46" s="1"/>
  <c r="G293" i="46"/>
  <c r="R293" i="46" s="1"/>
  <c r="V293" i="46" s="1"/>
  <c r="U293" i="46" s="1"/>
  <c r="AH293" i="46" s="1"/>
  <c r="M293" i="46"/>
  <c r="G294" i="46"/>
  <c r="R294" i="46" s="1"/>
  <c r="I294" i="46"/>
  <c r="M294" i="46"/>
  <c r="Q294" i="46" s="1"/>
  <c r="G296" i="46"/>
  <c r="R296" i="46" s="1"/>
  <c r="I296" i="46"/>
  <c r="M296" i="46"/>
  <c r="G297" i="46"/>
  <c r="R297" i="46" s="1"/>
  <c r="M297" i="46"/>
  <c r="G298" i="46"/>
  <c r="AE298" i="46" s="1"/>
  <c r="I298" i="46"/>
  <c r="M298" i="46"/>
  <c r="Q298" i="46" s="1"/>
  <c r="G299" i="46"/>
  <c r="R299" i="46" s="1"/>
  <c r="I299" i="46"/>
  <c r="M299" i="46"/>
  <c r="Q299" i="46" s="1"/>
  <c r="G300" i="46"/>
  <c r="R300" i="46" s="1"/>
  <c r="I300" i="46"/>
  <c r="M300" i="46"/>
  <c r="Q300" i="46" s="1"/>
  <c r="G301" i="46"/>
  <c r="R301" i="46" s="1"/>
  <c r="I301" i="46"/>
  <c r="M301" i="46"/>
  <c r="Q301" i="46" s="1"/>
  <c r="G302" i="46"/>
  <c r="R302" i="46" s="1"/>
  <c r="I302" i="46"/>
  <c r="M302" i="46"/>
  <c r="Q302" i="46" s="1"/>
  <c r="G303" i="46"/>
  <c r="I303" i="46"/>
  <c r="M303" i="46"/>
  <c r="Q303" i="46" s="1"/>
  <c r="G304" i="46"/>
  <c r="AE304" i="46" s="1"/>
  <c r="I304" i="46"/>
  <c r="M304" i="46"/>
  <c r="Q304" i="46" s="1"/>
  <c r="G222" i="46"/>
  <c r="AA222" i="46" s="1"/>
  <c r="I222" i="46"/>
  <c r="M222" i="46"/>
  <c r="Q222" i="46" s="1"/>
  <c r="D20" i="91"/>
  <c r="AR20" i="91"/>
  <c r="C37" i="94"/>
  <c r="AD88" i="80" l="1"/>
  <c r="AC88" i="80" s="1"/>
  <c r="AB88" i="80" s="1"/>
  <c r="AH88" i="80"/>
  <c r="AD66" i="80"/>
  <c r="AC66" i="80" s="1"/>
  <c r="AH66" i="80"/>
  <c r="AD105" i="80"/>
  <c r="AC105" i="80" s="1"/>
  <c r="AH105" i="80"/>
  <c r="AD73" i="80"/>
  <c r="AC73" i="80" s="1"/>
  <c r="AB73" i="80" s="1"/>
  <c r="AH73" i="80"/>
  <c r="AD19" i="80"/>
  <c r="AC19" i="80" s="1"/>
  <c r="AB19" i="80" s="1"/>
  <c r="AH19" i="80"/>
  <c r="AD26" i="80"/>
  <c r="AC26" i="80" s="1"/>
  <c r="AB26" i="80" s="1"/>
  <c r="AH26" i="80"/>
  <c r="AD86" i="80"/>
  <c r="AC86" i="80" s="1"/>
  <c r="AB86" i="80" s="1"/>
  <c r="AH86" i="80"/>
  <c r="AD63" i="80"/>
  <c r="AC63" i="80" s="1"/>
  <c r="AB63" i="80" s="1"/>
  <c r="AH63" i="80"/>
  <c r="AD64" i="80"/>
  <c r="AC64" i="80" s="1"/>
  <c r="AB64" i="80" s="1"/>
  <c r="AH64" i="80"/>
  <c r="AD72" i="80"/>
  <c r="AC72" i="80" s="1"/>
  <c r="AB72" i="80" s="1"/>
  <c r="AH72" i="80"/>
  <c r="AD74" i="80"/>
  <c r="AC74" i="80" s="1"/>
  <c r="AH74" i="80"/>
  <c r="AD90" i="80"/>
  <c r="AC90" i="80" s="1"/>
  <c r="AB90" i="80" s="1"/>
  <c r="AH90" i="80"/>
  <c r="AD101" i="80"/>
  <c r="AC101" i="80" s="1"/>
  <c r="AH101" i="80"/>
  <c r="AD27" i="80"/>
  <c r="AC27" i="80" s="1"/>
  <c r="AB27" i="80" s="1"/>
  <c r="AH27" i="80"/>
  <c r="AD112" i="80"/>
  <c r="AC112" i="80" s="1"/>
  <c r="AB112" i="80" s="1"/>
  <c r="AH112" i="80"/>
  <c r="AD77" i="80"/>
  <c r="AC77" i="80" s="1"/>
  <c r="AH77" i="80"/>
  <c r="AD82" i="80"/>
  <c r="AC82" i="80" s="1"/>
  <c r="AB82" i="80" s="1"/>
  <c r="AH82" i="80"/>
  <c r="AD92" i="80"/>
  <c r="AC92" i="80" s="1"/>
  <c r="AB92" i="80" s="1"/>
  <c r="AH92" i="80"/>
  <c r="AD36" i="80"/>
  <c r="AC36" i="80" s="1"/>
  <c r="AB36" i="80" s="1"/>
  <c r="AH36" i="80"/>
  <c r="AD78" i="80"/>
  <c r="AC78" i="80" s="1"/>
  <c r="AB78" i="80" s="1"/>
  <c r="AH78" i="80"/>
  <c r="AD93" i="80"/>
  <c r="AC93" i="80" s="1"/>
  <c r="AH93" i="80"/>
  <c r="AD59" i="80"/>
  <c r="AC59" i="80" s="1"/>
  <c r="AH59" i="80"/>
  <c r="AD24" i="80"/>
  <c r="AC24" i="80" s="1"/>
  <c r="AH24" i="80"/>
  <c r="AD100" i="80"/>
  <c r="AC100" i="80" s="1"/>
  <c r="AH100" i="80"/>
  <c r="AD45" i="80"/>
  <c r="AC45" i="80" s="1"/>
  <c r="AH45" i="80"/>
  <c r="AD62" i="80"/>
  <c r="AC62" i="80" s="1"/>
  <c r="AB62" i="80" s="1"/>
  <c r="AH62" i="80"/>
  <c r="AD107" i="80"/>
  <c r="AC107" i="80" s="1"/>
  <c r="AB107" i="80" s="1"/>
  <c r="AH107" i="80"/>
  <c r="AD69" i="80"/>
  <c r="AC69" i="80" s="1"/>
  <c r="AB69" i="80" s="1"/>
  <c r="AH69" i="80"/>
  <c r="AD97" i="80"/>
  <c r="AC97" i="80" s="1"/>
  <c r="AB97" i="80" s="1"/>
  <c r="AH97" i="80"/>
  <c r="Q50" i="80"/>
  <c r="M16" i="80"/>
  <c r="Q16" i="80" s="1"/>
  <c r="M13" i="80"/>
  <c r="Q13" i="80" s="1"/>
  <c r="Q46" i="80"/>
  <c r="M15" i="80"/>
  <c r="Q15" i="80" s="1"/>
  <c r="Q34" i="80"/>
  <c r="M14" i="80"/>
  <c r="Q14" i="80" s="1"/>
  <c r="U11" i="80"/>
  <c r="Q17" i="80"/>
  <c r="M11" i="80"/>
  <c r="Q11" i="80" s="1"/>
  <c r="M10" i="80"/>
  <c r="W50" i="90"/>
  <c r="V50" i="90" s="1"/>
  <c r="Y50" i="90"/>
  <c r="W134" i="90"/>
  <c r="V134" i="90" s="1"/>
  <c r="Y134" i="90"/>
  <c r="W51" i="90"/>
  <c r="V51" i="90" s="1"/>
  <c r="Y51" i="90"/>
  <c r="Y20" i="90"/>
  <c r="Y72" i="90"/>
  <c r="Y116" i="90"/>
  <c r="Y22" i="90"/>
  <c r="Y34" i="90"/>
  <c r="Y46" i="90"/>
  <c r="Y58" i="90"/>
  <c r="Y70" i="90"/>
  <c r="Y82" i="90"/>
  <c r="W35" i="90"/>
  <c r="V35" i="90" s="1"/>
  <c r="Y35" i="90" s="1"/>
  <c r="Y75" i="90"/>
  <c r="W91" i="90"/>
  <c r="V91" i="90" s="1"/>
  <c r="Y91" i="90"/>
  <c r="Y115" i="90"/>
  <c r="W135" i="90"/>
  <c r="V135" i="90" s="1"/>
  <c r="Y135" i="90"/>
  <c r="Y108" i="90"/>
  <c r="W120" i="90"/>
  <c r="V120" i="90" s="1"/>
  <c r="Y120" i="90"/>
  <c r="W136" i="90"/>
  <c r="V136" i="90" s="1"/>
  <c r="Y136" i="90"/>
  <c r="Y18" i="90"/>
  <c r="W54" i="90"/>
  <c r="V54" i="90" s="1"/>
  <c r="Y54" i="90"/>
  <c r="W90" i="90"/>
  <c r="V90" i="90" s="1"/>
  <c r="Y90" i="90"/>
  <c r="Y47" i="90"/>
  <c r="Y79" i="90"/>
  <c r="Y87" i="90"/>
  <c r="Y99" i="90"/>
  <c r="Y111" i="90"/>
  <c r="Y123" i="90"/>
  <c r="Y28" i="90"/>
  <c r="Y40" i="90"/>
  <c r="W52" i="90"/>
  <c r="V52" i="90" s="1"/>
  <c r="Y52" i="90" s="1"/>
  <c r="W112" i="90"/>
  <c r="V112" i="90" s="1"/>
  <c r="Y112" i="90"/>
  <c r="Y33" i="90"/>
  <c r="W49" i="90"/>
  <c r="V49" i="90" s="1"/>
  <c r="W53" i="90"/>
  <c r="V53" i="90" s="1"/>
  <c r="Y53" i="90"/>
  <c r="W81" i="90"/>
  <c r="V81" i="90" s="1"/>
  <c r="Y81" i="90"/>
  <c r="Y105" i="90"/>
  <c r="W137" i="90"/>
  <c r="V137" i="90" s="1"/>
  <c r="Y137" i="90"/>
  <c r="Q9" i="90"/>
  <c r="Q8" i="90"/>
  <c r="Q10" i="90" s="1"/>
  <c r="O11" i="90"/>
  <c r="L9" i="90"/>
  <c r="O9" i="90" s="1"/>
  <c r="L8" i="90"/>
  <c r="S9" i="90"/>
  <c r="W25" i="90"/>
  <c r="V25" i="90" s="1"/>
  <c r="Y25" i="90" s="1"/>
  <c r="AA25" i="90"/>
  <c r="W41" i="90"/>
  <c r="V41" i="90" s="1"/>
  <c r="Y41" i="90" s="1"/>
  <c r="AA41" i="90"/>
  <c r="W57" i="90"/>
  <c r="V57" i="90" s="1"/>
  <c r="Y57" i="90" s="1"/>
  <c r="AA57" i="90"/>
  <c r="W73" i="90"/>
  <c r="V73" i="90" s="1"/>
  <c r="Y73" i="90" s="1"/>
  <c r="AA73" i="90"/>
  <c r="W89" i="90"/>
  <c r="V89" i="90" s="1"/>
  <c r="Y89" i="90" s="1"/>
  <c r="AA89" i="90"/>
  <c r="W109" i="90"/>
  <c r="V109" i="90" s="1"/>
  <c r="Y109" i="90" s="1"/>
  <c r="AA109" i="90"/>
  <c r="W121" i="90"/>
  <c r="V121" i="90" s="1"/>
  <c r="Y121" i="90" s="1"/>
  <c r="AA121" i="90"/>
  <c r="W133" i="90"/>
  <c r="V133" i="90" s="1"/>
  <c r="Y133" i="90" s="1"/>
  <c r="AA133" i="90"/>
  <c r="W18" i="90"/>
  <c r="V18" i="90" s="1"/>
  <c r="AA18" i="90"/>
  <c r="W34" i="90"/>
  <c r="V34" i="90" s="1"/>
  <c r="AA34" i="90"/>
  <c r="W70" i="90"/>
  <c r="V70" i="90" s="1"/>
  <c r="AA70" i="90"/>
  <c r="W106" i="90"/>
  <c r="V106" i="90" s="1"/>
  <c r="Y106" i="90" s="1"/>
  <c r="AA106" i="90"/>
  <c r="W126" i="90"/>
  <c r="V126" i="90" s="1"/>
  <c r="Y126" i="90" s="1"/>
  <c r="AA126" i="90"/>
  <c r="W27" i="90"/>
  <c r="V27" i="90" s="1"/>
  <c r="Y27" i="90" s="1"/>
  <c r="AA27" i="90"/>
  <c r="W43" i="90"/>
  <c r="V43" i="90" s="1"/>
  <c r="Y43" i="90" s="1"/>
  <c r="AA43" i="90"/>
  <c r="W59" i="90"/>
  <c r="V59" i="90" s="1"/>
  <c r="Y59" i="90" s="1"/>
  <c r="AA59" i="90"/>
  <c r="W75" i="90"/>
  <c r="V75" i="90" s="1"/>
  <c r="AA75" i="90"/>
  <c r="W95" i="90"/>
  <c r="V95" i="90" s="1"/>
  <c r="Y95" i="90" s="1"/>
  <c r="AA95" i="90"/>
  <c r="W115" i="90"/>
  <c r="V115" i="90" s="1"/>
  <c r="AA115" i="90"/>
  <c r="W13" i="90"/>
  <c r="V13" i="90" s="1"/>
  <c r="Y13" i="90" s="1"/>
  <c r="AA13" i="90"/>
  <c r="W29" i="90"/>
  <c r="V29" i="90" s="1"/>
  <c r="Y29" i="90" s="1"/>
  <c r="AA29" i="90"/>
  <c r="W45" i="90"/>
  <c r="V45" i="90" s="1"/>
  <c r="Y45" i="90" s="1"/>
  <c r="AA45" i="90"/>
  <c r="W61" i="90"/>
  <c r="V61" i="90" s="1"/>
  <c r="Y61" i="90" s="1"/>
  <c r="AA61" i="90"/>
  <c r="W101" i="90"/>
  <c r="V101" i="90" s="1"/>
  <c r="Y101" i="90" s="1"/>
  <c r="AA101" i="90"/>
  <c r="W117" i="90"/>
  <c r="V117" i="90" s="1"/>
  <c r="Y117" i="90" s="1"/>
  <c r="AA117" i="90"/>
  <c r="W129" i="90"/>
  <c r="V129" i="90" s="1"/>
  <c r="Y129" i="90" s="1"/>
  <c r="AA129" i="90"/>
  <c r="W26" i="90"/>
  <c r="V26" i="90" s="1"/>
  <c r="Y26" i="90" s="1"/>
  <c r="AA26" i="90"/>
  <c r="W46" i="90"/>
  <c r="V46" i="90" s="1"/>
  <c r="AA46" i="90"/>
  <c r="W62" i="90"/>
  <c r="V62" i="90" s="1"/>
  <c r="Y62" i="90" s="1"/>
  <c r="AA62" i="90"/>
  <c r="W78" i="90"/>
  <c r="V78" i="90" s="1"/>
  <c r="Y78" i="90" s="1"/>
  <c r="AA78" i="90"/>
  <c r="W98" i="90"/>
  <c r="V98" i="90" s="1"/>
  <c r="Y98" i="90" s="1"/>
  <c r="AA98" i="90"/>
  <c r="W114" i="90"/>
  <c r="V114" i="90" s="1"/>
  <c r="Y114" i="90" s="1"/>
  <c r="AA114" i="90"/>
  <c r="W23" i="90"/>
  <c r="V23" i="90" s="1"/>
  <c r="Y23" i="90" s="1"/>
  <c r="AA23" i="90"/>
  <c r="W39" i="90"/>
  <c r="V39" i="90" s="1"/>
  <c r="Y39" i="90" s="1"/>
  <c r="AA39" i="90"/>
  <c r="W55" i="90"/>
  <c r="V55" i="90" s="1"/>
  <c r="Y55" i="90" s="1"/>
  <c r="AA55" i="90"/>
  <c r="W71" i="90"/>
  <c r="V71" i="90" s="1"/>
  <c r="Y71" i="90" s="1"/>
  <c r="AA71" i="90"/>
  <c r="W111" i="90"/>
  <c r="V111" i="90" s="1"/>
  <c r="AA111" i="90"/>
  <c r="W131" i="90"/>
  <c r="V131" i="90" s="1"/>
  <c r="Y131" i="90" s="1"/>
  <c r="AA131" i="90"/>
  <c r="W17" i="90"/>
  <c r="V17" i="90" s="1"/>
  <c r="Y17" i="90" s="1"/>
  <c r="AA17" i="90"/>
  <c r="W33" i="90"/>
  <c r="V33" i="90" s="1"/>
  <c r="AA33" i="90"/>
  <c r="W69" i="90"/>
  <c r="V69" i="90" s="1"/>
  <c r="Y69" i="90" s="1"/>
  <c r="AA69" i="90"/>
  <c r="W85" i="90"/>
  <c r="V85" i="90" s="1"/>
  <c r="Y85" i="90" s="1"/>
  <c r="AA85" i="90"/>
  <c r="W97" i="90"/>
  <c r="V97" i="90" s="1"/>
  <c r="Y97" i="90" s="1"/>
  <c r="AA97" i="90"/>
  <c r="W113" i="90"/>
  <c r="V113" i="90" s="1"/>
  <c r="Y113" i="90" s="1"/>
  <c r="AA113" i="90"/>
  <c r="W14" i="90"/>
  <c r="V14" i="90" s="1"/>
  <c r="Y14" i="90" s="1"/>
  <c r="AA14" i="90"/>
  <c r="W30" i="90"/>
  <c r="V30" i="90" s="1"/>
  <c r="Y30" i="90" s="1"/>
  <c r="AA30" i="90"/>
  <c r="W42" i="90"/>
  <c r="V42" i="90" s="1"/>
  <c r="Y42" i="90" s="1"/>
  <c r="AA42" i="90"/>
  <c r="W58" i="90"/>
  <c r="V58" i="90" s="1"/>
  <c r="AA58" i="90"/>
  <c r="W74" i="90"/>
  <c r="V74" i="90" s="1"/>
  <c r="Y74" i="90" s="1"/>
  <c r="AA74" i="90"/>
  <c r="W86" i="90"/>
  <c r="V86" i="90" s="1"/>
  <c r="Y86" i="90" s="1"/>
  <c r="AA86" i="90"/>
  <c r="W102" i="90"/>
  <c r="V102" i="90" s="1"/>
  <c r="Y102" i="90" s="1"/>
  <c r="AA102" i="90"/>
  <c r="W118" i="90"/>
  <c r="V118" i="90" s="1"/>
  <c r="Y118" i="90" s="1"/>
  <c r="AA118" i="90"/>
  <c r="W130" i="90"/>
  <c r="V130" i="90" s="1"/>
  <c r="Y130" i="90" s="1"/>
  <c r="AA130" i="90"/>
  <c r="W15" i="90"/>
  <c r="V15" i="90" s="1"/>
  <c r="Y15" i="90" s="1"/>
  <c r="AA15" i="90"/>
  <c r="W67" i="90"/>
  <c r="V67" i="90" s="1"/>
  <c r="Y67" i="90" s="1"/>
  <c r="AA67" i="90"/>
  <c r="W83" i="90"/>
  <c r="V83" i="90" s="1"/>
  <c r="Y83" i="90" s="1"/>
  <c r="AA83" i="90"/>
  <c r="W99" i="90"/>
  <c r="V99" i="90" s="1"/>
  <c r="AA99" i="90"/>
  <c r="W107" i="90"/>
  <c r="V107" i="90" s="1"/>
  <c r="Y107" i="90" s="1"/>
  <c r="AA107" i="90"/>
  <c r="W123" i="90"/>
  <c r="V123" i="90" s="1"/>
  <c r="AA123" i="90"/>
  <c r="W21" i="90"/>
  <c r="V21" i="90" s="1"/>
  <c r="Y21" i="90" s="1"/>
  <c r="AA21" i="90"/>
  <c r="W37" i="90"/>
  <c r="V37" i="90" s="1"/>
  <c r="Y37" i="90" s="1"/>
  <c r="AA37" i="90"/>
  <c r="W65" i="90"/>
  <c r="V65" i="90" s="1"/>
  <c r="Y65" i="90" s="1"/>
  <c r="AA65" i="90"/>
  <c r="W77" i="90"/>
  <c r="V77" i="90" s="1"/>
  <c r="Y77" i="90" s="1"/>
  <c r="AA77" i="90"/>
  <c r="W93" i="90"/>
  <c r="V93" i="90" s="1"/>
  <c r="Y93" i="90" s="1"/>
  <c r="AA93" i="90"/>
  <c r="W105" i="90"/>
  <c r="V105" i="90" s="1"/>
  <c r="AA105" i="90"/>
  <c r="W125" i="90"/>
  <c r="V125" i="90" s="1"/>
  <c r="Y125" i="90" s="1"/>
  <c r="AA125" i="90"/>
  <c r="W22" i="90"/>
  <c r="V22" i="90" s="1"/>
  <c r="AA22" i="90"/>
  <c r="W38" i="90"/>
  <c r="V38" i="90" s="1"/>
  <c r="Y38" i="90" s="1"/>
  <c r="AA38" i="90"/>
  <c r="W66" i="90"/>
  <c r="V66" i="90" s="1"/>
  <c r="Y66" i="90" s="1"/>
  <c r="AA66" i="90"/>
  <c r="W82" i="90"/>
  <c r="V82" i="90" s="1"/>
  <c r="AA82" i="90"/>
  <c r="W94" i="90"/>
  <c r="V94" i="90" s="1"/>
  <c r="Y94" i="90" s="1"/>
  <c r="AA94" i="90"/>
  <c r="W110" i="90"/>
  <c r="V110" i="90" s="1"/>
  <c r="Y110" i="90" s="1"/>
  <c r="AA110" i="90"/>
  <c r="W122" i="90"/>
  <c r="V122" i="90" s="1"/>
  <c r="Y122" i="90" s="1"/>
  <c r="AA122" i="90"/>
  <c r="W138" i="90"/>
  <c r="V138" i="90" s="1"/>
  <c r="Y138" i="90" s="1"/>
  <c r="AA138" i="90"/>
  <c r="W19" i="90"/>
  <c r="V19" i="90" s="1"/>
  <c r="Y19" i="90" s="1"/>
  <c r="AA19" i="90"/>
  <c r="W31" i="90"/>
  <c r="V31" i="90" s="1"/>
  <c r="Y31" i="90" s="1"/>
  <c r="AA31" i="90"/>
  <c r="W47" i="90"/>
  <c r="V47" i="90" s="1"/>
  <c r="AA47" i="90"/>
  <c r="W63" i="90"/>
  <c r="V63" i="90" s="1"/>
  <c r="Y63" i="90" s="1"/>
  <c r="AA63" i="90"/>
  <c r="W79" i="90"/>
  <c r="V79" i="90" s="1"/>
  <c r="AA79" i="90"/>
  <c r="W87" i="90"/>
  <c r="V87" i="90" s="1"/>
  <c r="AA87" i="90"/>
  <c r="W103" i="90"/>
  <c r="V103" i="90" s="1"/>
  <c r="Y103" i="90" s="1"/>
  <c r="AA103" i="90"/>
  <c r="W119" i="90"/>
  <c r="V119" i="90" s="1"/>
  <c r="Y119" i="90" s="1"/>
  <c r="AA119" i="90"/>
  <c r="W127" i="90"/>
  <c r="V127" i="90" s="1"/>
  <c r="Y127" i="90" s="1"/>
  <c r="AA127" i="90"/>
  <c r="W139" i="90"/>
  <c r="V139" i="90" s="1"/>
  <c r="Y139" i="90" s="1"/>
  <c r="AA139" i="90"/>
  <c r="W12" i="90"/>
  <c r="V12" i="90" s="1"/>
  <c r="Y12" i="90" s="1"/>
  <c r="AA12" i="90"/>
  <c r="W16" i="90"/>
  <c r="V16" i="90" s="1"/>
  <c r="Y16" i="90" s="1"/>
  <c r="AA16" i="90"/>
  <c r="W20" i="90"/>
  <c r="V20" i="90" s="1"/>
  <c r="AA20" i="90"/>
  <c r="W24" i="90"/>
  <c r="V24" i="90" s="1"/>
  <c r="Y24" i="90" s="1"/>
  <c r="AA24" i="90"/>
  <c r="W28" i="90"/>
  <c r="V28" i="90" s="1"/>
  <c r="AA28" i="90"/>
  <c r="W32" i="90"/>
  <c r="V32" i="90" s="1"/>
  <c r="Y32" i="90" s="1"/>
  <c r="AA32" i="90"/>
  <c r="W36" i="90"/>
  <c r="V36" i="90" s="1"/>
  <c r="Y36" i="90" s="1"/>
  <c r="AA36" i="90"/>
  <c r="W40" i="90"/>
  <c r="V40" i="90" s="1"/>
  <c r="AA40" i="90"/>
  <c r="W44" i="90"/>
  <c r="V44" i="90" s="1"/>
  <c r="Y44" i="90" s="1"/>
  <c r="AA44" i="90"/>
  <c r="W48" i="90"/>
  <c r="V48" i="90" s="1"/>
  <c r="Y48" i="90" s="1"/>
  <c r="AA48" i="90"/>
  <c r="W56" i="90"/>
  <c r="V56" i="90" s="1"/>
  <c r="Y56" i="90" s="1"/>
  <c r="AA56" i="90"/>
  <c r="W60" i="90"/>
  <c r="V60" i="90" s="1"/>
  <c r="Y60" i="90" s="1"/>
  <c r="AA60" i="90"/>
  <c r="W64" i="90"/>
  <c r="V64" i="90" s="1"/>
  <c r="Y64" i="90" s="1"/>
  <c r="AA64" i="90"/>
  <c r="W68" i="90"/>
  <c r="V68" i="90" s="1"/>
  <c r="Y68" i="90" s="1"/>
  <c r="AA68" i="90"/>
  <c r="W72" i="90"/>
  <c r="V72" i="90" s="1"/>
  <c r="AA72" i="90"/>
  <c r="W76" i="90"/>
  <c r="V76" i="90" s="1"/>
  <c r="Y76" i="90" s="1"/>
  <c r="AA76" i="90"/>
  <c r="W80" i="90"/>
  <c r="V80" i="90" s="1"/>
  <c r="Y80" i="90" s="1"/>
  <c r="AA80" i="90"/>
  <c r="W84" i="90"/>
  <c r="V84" i="90" s="1"/>
  <c r="Y84" i="90" s="1"/>
  <c r="AA84" i="90"/>
  <c r="W88" i="90"/>
  <c r="V88" i="90" s="1"/>
  <c r="Y88" i="90" s="1"/>
  <c r="AA88" i="90"/>
  <c r="W92" i="90"/>
  <c r="V92" i="90" s="1"/>
  <c r="Y92" i="90" s="1"/>
  <c r="AA92" i="90"/>
  <c r="W96" i="90"/>
  <c r="V96" i="90" s="1"/>
  <c r="Y96" i="90" s="1"/>
  <c r="AA96" i="90"/>
  <c r="W100" i="90"/>
  <c r="V100" i="90" s="1"/>
  <c r="Y100" i="90" s="1"/>
  <c r="AA100" i="90"/>
  <c r="W104" i="90"/>
  <c r="V104" i="90" s="1"/>
  <c r="Y104" i="90" s="1"/>
  <c r="AA104" i="90"/>
  <c r="W108" i="90"/>
  <c r="V108" i="90" s="1"/>
  <c r="AA108" i="90"/>
  <c r="W116" i="90"/>
  <c r="V116" i="90" s="1"/>
  <c r="AA116" i="90"/>
  <c r="W124" i="90"/>
  <c r="V124" i="90" s="1"/>
  <c r="Y124" i="90" s="1"/>
  <c r="AA124" i="90"/>
  <c r="W128" i="90"/>
  <c r="V128" i="90" s="1"/>
  <c r="Y128" i="90" s="1"/>
  <c r="AA128" i="90"/>
  <c r="W132" i="90"/>
  <c r="V132" i="90" s="1"/>
  <c r="Y132" i="90" s="1"/>
  <c r="AA132" i="90"/>
  <c r="W140" i="90"/>
  <c r="V140" i="90" s="1"/>
  <c r="Y140" i="90" s="1"/>
  <c r="AA140" i="90"/>
  <c r="S8" i="90"/>
  <c r="W11" i="90"/>
  <c r="Q16" i="79"/>
  <c r="M11" i="79"/>
  <c r="Q11" i="79" s="1"/>
  <c r="Q71" i="79"/>
  <c r="M13" i="79"/>
  <c r="Q13" i="79" s="1"/>
  <c r="M10" i="46"/>
  <c r="Q13" i="46"/>
  <c r="M11" i="46"/>
  <c r="Q11" i="46" s="1"/>
  <c r="Q83" i="80"/>
  <c r="AA99" i="80"/>
  <c r="R185" i="78"/>
  <c r="T185" i="78" s="1"/>
  <c r="S185" i="78" s="1"/>
  <c r="AE50" i="79"/>
  <c r="Z85" i="79"/>
  <c r="W50" i="78"/>
  <c r="V50" i="78" s="1"/>
  <c r="U50" i="78" s="1"/>
  <c r="AF50" i="78" s="1"/>
  <c r="R95" i="79"/>
  <c r="T95" i="79" s="1"/>
  <c r="S95" i="79" s="1"/>
  <c r="Z111" i="79"/>
  <c r="R16" i="79"/>
  <c r="T16" i="79" s="1"/>
  <c r="S16" i="79" s="1"/>
  <c r="Z82" i="79"/>
  <c r="W43" i="79"/>
  <c r="V43" i="79" s="1"/>
  <c r="U43" i="79" s="1"/>
  <c r="AG43" i="79" s="1"/>
  <c r="R82" i="79"/>
  <c r="Z114" i="79"/>
  <c r="AE28" i="79"/>
  <c r="R114" i="79"/>
  <c r="Z28" i="79"/>
  <c r="R119" i="79"/>
  <c r="W119" i="79" s="1"/>
  <c r="V119" i="79" s="1"/>
  <c r="U119" i="79" s="1"/>
  <c r="R141" i="78"/>
  <c r="T141" i="78" s="1"/>
  <c r="S141" i="78" s="1"/>
  <c r="W110" i="79"/>
  <c r="V110" i="79" s="1"/>
  <c r="U110" i="79" s="1"/>
  <c r="AG110" i="79" s="1"/>
  <c r="Z95" i="79"/>
  <c r="R101" i="79"/>
  <c r="T101" i="79" s="1"/>
  <c r="S101" i="79" s="1"/>
  <c r="R139" i="79"/>
  <c r="T139" i="79" s="1"/>
  <c r="S139" i="79" s="1"/>
  <c r="AA258" i="46"/>
  <c r="R144" i="79"/>
  <c r="AA264" i="46"/>
  <c r="U16" i="80"/>
  <c r="U14" i="80"/>
  <c r="AD46" i="80"/>
  <c r="AC46" i="80" s="1"/>
  <c r="AB46" i="80" s="1"/>
  <c r="U15" i="80"/>
  <c r="AD17" i="80"/>
  <c r="AC17" i="80" s="1"/>
  <c r="AB17" i="80" s="1"/>
  <c r="U13" i="80"/>
  <c r="U10" i="80"/>
  <c r="U12" i="80" s="1"/>
  <c r="V204" i="78"/>
  <c r="U204" i="78" s="1"/>
  <c r="AF204" i="78" s="1"/>
  <c r="T204" i="78"/>
  <c r="S204" i="78" s="1"/>
  <c r="Z164" i="78"/>
  <c r="R164" i="78"/>
  <c r="R59" i="79"/>
  <c r="W59" i="79" s="1"/>
  <c r="V59" i="79" s="1"/>
  <c r="U59" i="79" s="1"/>
  <c r="AD59" i="79" s="1"/>
  <c r="AC59" i="79" s="1"/>
  <c r="R141" i="79"/>
  <c r="W141" i="79" s="1"/>
  <c r="V141" i="79" s="1"/>
  <c r="U141" i="79" s="1"/>
  <c r="R149" i="79"/>
  <c r="Z136" i="79"/>
  <c r="R25" i="79"/>
  <c r="Z63" i="79"/>
  <c r="AE63" i="79"/>
  <c r="Z62" i="79"/>
  <c r="W136" i="79"/>
  <c r="V136" i="79" s="1"/>
  <c r="U136" i="79" s="1"/>
  <c r="R67" i="79"/>
  <c r="V67" i="79" s="1"/>
  <c r="U67" i="79" s="1"/>
  <c r="V63" i="79"/>
  <c r="U63" i="79" s="1"/>
  <c r="AG63" i="79" s="1"/>
  <c r="AE144" i="79"/>
  <c r="Z133" i="79"/>
  <c r="R128" i="79"/>
  <c r="R40" i="79"/>
  <c r="Z43" i="79"/>
  <c r="R133" i="79"/>
  <c r="AE49" i="46"/>
  <c r="AD49" i="46" s="1"/>
  <c r="AC49" i="46" s="1"/>
  <c r="AA49" i="46"/>
  <c r="Z49" i="46" s="1"/>
  <c r="Y49" i="46" s="1"/>
  <c r="R249" i="46"/>
  <c r="W249" i="46" s="1"/>
  <c r="V249" i="46" s="1"/>
  <c r="U249" i="46" s="1"/>
  <c r="W107" i="79"/>
  <c r="V107" i="79" s="1"/>
  <c r="U107" i="79" s="1"/>
  <c r="T107" i="79"/>
  <c r="S107" i="79" s="1"/>
  <c r="R85" i="79"/>
  <c r="T85" i="79" s="1"/>
  <c r="S85" i="79" s="1"/>
  <c r="AE107" i="79"/>
  <c r="Z103" i="78"/>
  <c r="AE88" i="79"/>
  <c r="R56" i="79"/>
  <c r="W56" i="79" s="1"/>
  <c r="V56" i="79" s="1"/>
  <c r="U56" i="79" s="1"/>
  <c r="Y56" i="79" s="1"/>
  <c r="X56" i="79" s="1"/>
  <c r="R143" i="79"/>
  <c r="W143" i="79" s="1"/>
  <c r="V143" i="79" s="1"/>
  <c r="U143" i="79" s="1"/>
  <c r="AG143" i="79" s="1"/>
  <c r="Z107" i="79"/>
  <c r="Z172" i="78"/>
  <c r="R258" i="46"/>
  <c r="V258" i="46" s="1"/>
  <c r="U258" i="46" s="1"/>
  <c r="AH258" i="46" s="1"/>
  <c r="Z88" i="79"/>
  <c r="AE117" i="79"/>
  <c r="W172" i="78"/>
  <c r="V172" i="78" s="1"/>
  <c r="U172" i="78" s="1"/>
  <c r="R17" i="46"/>
  <c r="W17" i="46" s="1"/>
  <c r="V17" i="46" s="1"/>
  <c r="U17" i="46" s="1"/>
  <c r="Z130" i="79"/>
  <c r="AE125" i="79"/>
  <c r="Z117" i="79"/>
  <c r="R74" i="78"/>
  <c r="T74" i="78" s="1"/>
  <c r="S74" i="78" s="1"/>
  <c r="W117" i="79"/>
  <c r="V117" i="79" s="1"/>
  <c r="U117" i="79" s="1"/>
  <c r="AG117" i="79" s="1"/>
  <c r="AE73" i="79"/>
  <c r="AE46" i="79"/>
  <c r="Z122" i="78"/>
  <c r="AA136" i="46"/>
  <c r="Z136" i="46" s="1"/>
  <c r="Y136" i="46" s="1"/>
  <c r="Z78" i="79"/>
  <c r="Z73" i="79"/>
  <c r="Z46" i="79"/>
  <c r="R125" i="79"/>
  <c r="Z166" i="78"/>
  <c r="AA188" i="46"/>
  <c r="R78" i="79"/>
  <c r="T78" i="79" s="1"/>
  <c r="S78" i="79" s="1"/>
  <c r="W73" i="79"/>
  <c r="V73" i="79" s="1"/>
  <c r="U73" i="79" s="1"/>
  <c r="AG73" i="79" s="1"/>
  <c r="AE149" i="79"/>
  <c r="R122" i="78"/>
  <c r="AD143" i="78"/>
  <c r="R166" i="78"/>
  <c r="T166" i="78" s="1"/>
  <c r="S166" i="78" s="1"/>
  <c r="R138" i="79"/>
  <c r="W138" i="79" s="1"/>
  <c r="V138" i="79" s="1"/>
  <c r="U138" i="79" s="1"/>
  <c r="AE111" i="79"/>
  <c r="W47" i="79"/>
  <c r="V47" i="79" s="1"/>
  <c r="U47" i="79" s="1"/>
  <c r="T47" i="79"/>
  <c r="S47" i="79" s="1"/>
  <c r="W88" i="79"/>
  <c r="V88" i="79" s="1"/>
  <c r="U88" i="79" s="1"/>
  <c r="AG88" i="79" s="1"/>
  <c r="T88" i="79"/>
  <c r="S88" i="79" s="1"/>
  <c r="W103" i="79"/>
  <c r="V103" i="79" s="1"/>
  <c r="U103" i="79" s="1"/>
  <c r="T103" i="79"/>
  <c r="S103" i="79" s="1"/>
  <c r="T17" i="79"/>
  <c r="S17" i="79" s="1"/>
  <c r="W17" i="79"/>
  <c r="V17" i="79" s="1"/>
  <c r="U17" i="79" s="1"/>
  <c r="T116" i="79"/>
  <c r="S116" i="79" s="1"/>
  <c r="W116" i="79"/>
  <c r="V116" i="79" s="1"/>
  <c r="U116" i="79" s="1"/>
  <c r="AG116" i="79" s="1"/>
  <c r="V64" i="79"/>
  <c r="U64" i="79" s="1"/>
  <c r="AG64" i="79" s="1"/>
  <c r="T64" i="79"/>
  <c r="S64" i="79" s="1"/>
  <c r="T120" i="79"/>
  <c r="S120" i="79" s="1"/>
  <c r="W120" i="79"/>
  <c r="V120" i="79" s="1"/>
  <c r="U120" i="79" s="1"/>
  <c r="AG120" i="79" s="1"/>
  <c r="AE43" i="79"/>
  <c r="Z155" i="78"/>
  <c r="R176" i="78"/>
  <c r="W252" i="46"/>
  <c r="V252" i="46" s="1"/>
  <c r="U252" i="46" s="1"/>
  <c r="R37" i="79"/>
  <c r="T180" i="78"/>
  <c r="S180" i="78" s="1"/>
  <c r="Z91" i="79"/>
  <c r="AE100" i="46"/>
  <c r="Z31" i="79"/>
  <c r="Z68" i="79"/>
  <c r="Z148" i="79"/>
  <c r="AE135" i="79"/>
  <c r="AA100" i="46"/>
  <c r="Z135" i="79"/>
  <c r="AE116" i="79"/>
  <c r="AE113" i="79"/>
  <c r="AD87" i="78"/>
  <c r="AC87" i="78" s="1"/>
  <c r="AB87" i="78" s="1"/>
  <c r="AE261" i="46"/>
  <c r="AD261" i="46" s="1"/>
  <c r="AC261" i="46" s="1"/>
  <c r="R126" i="46"/>
  <c r="T126" i="46" s="1"/>
  <c r="S126" i="46" s="1"/>
  <c r="W100" i="46"/>
  <c r="V100" i="46" s="1"/>
  <c r="U100" i="46" s="1"/>
  <c r="AH100" i="46" s="1"/>
  <c r="AE103" i="79"/>
  <c r="R91" i="79"/>
  <c r="Z116" i="79"/>
  <c r="R113" i="79"/>
  <c r="T113" i="79" s="1"/>
  <c r="S113" i="79" s="1"/>
  <c r="AD95" i="78"/>
  <c r="Z87" i="78"/>
  <c r="Y87" i="78" s="1"/>
  <c r="X87" i="78" s="1"/>
  <c r="Z201" i="78"/>
  <c r="AA261" i="46"/>
  <c r="Z261" i="46" s="1"/>
  <c r="Y261" i="46" s="1"/>
  <c r="Z103" i="79"/>
  <c r="R68" i="79"/>
  <c r="R148" i="79"/>
  <c r="AE141" i="79"/>
  <c r="Z95" i="78"/>
  <c r="T87" i="78"/>
  <c r="S87" i="78" s="1"/>
  <c r="R135" i="78"/>
  <c r="W135" i="78" s="1"/>
  <c r="V135" i="78" s="1"/>
  <c r="U135" i="78" s="1"/>
  <c r="Y135" i="78" s="1"/>
  <c r="X135" i="78" s="1"/>
  <c r="W201" i="78"/>
  <c r="V201" i="78" s="1"/>
  <c r="U201" i="78" s="1"/>
  <c r="AF201" i="78" s="1"/>
  <c r="R266" i="46"/>
  <c r="T266" i="46" s="1"/>
  <c r="S266" i="46" s="1"/>
  <c r="T261" i="46"/>
  <c r="S261" i="46" s="1"/>
  <c r="T256" i="46"/>
  <c r="S256" i="46" s="1"/>
  <c r="Z59" i="79"/>
  <c r="Z74" i="78"/>
  <c r="V208" i="78"/>
  <c r="U208" i="78" s="1"/>
  <c r="AF208" i="78" s="1"/>
  <c r="T208" i="78"/>
  <c r="S208" i="78" s="1"/>
  <c r="Z195" i="78"/>
  <c r="W17" i="78"/>
  <c r="V17" i="78" s="1"/>
  <c r="U17" i="78" s="1"/>
  <c r="W200" i="78"/>
  <c r="V200" i="78" s="1"/>
  <c r="U200" i="78" s="1"/>
  <c r="R195" i="78"/>
  <c r="AD17" i="78"/>
  <c r="Z17" i="78"/>
  <c r="AD80" i="78"/>
  <c r="AD36" i="78"/>
  <c r="AC36" i="78" s="1"/>
  <c r="AB36" i="78" s="1"/>
  <c r="Z80" i="78"/>
  <c r="Z36" i="78"/>
  <c r="Y36" i="78" s="1"/>
  <c r="X36" i="78" s="1"/>
  <c r="AD163" i="78"/>
  <c r="R163" i="78"/>
  <c r="T163" i="78" s="1"/>
  <c r="S163" i="78" s="1"/>
  <c r="W22" i="78"/>
  <c r="V22" i="78" s="1"/>
  <c r="U22" i="78" s="1"/>
  <c r="AF22" i="78" s="1"/>
  <c r="R203" i="78"/>
  <c r="AD207" i="78"/>
  <c r="Z207" i="78"/>
  <c r="AD211" i="78"/>
  <c r="AD127" i="78"/>
  <c r="R111" i="78"/>
  <c r="T111" i="78" s="1"/>
  <c r="S111" i="78" s="1"/>
  <c r="R211" i="78"/>
  <c r="Z159" i="78"/>
  <c r="R189" i="78"/>
  <c r="T189" i="78" s="1"/>
  <c r="S189" i="78" s="1"/>
  <c r="V42" i="78"/>
  <c r="U42" i="78" s="1"/>
  <c r="AF42" i="78" s="1"/>
  <c r="T42" i="78"/>
  <c r="S42" i="78" s="1"/>
  <c r="AD103" i="78"/>
  <c r="Z143" i="78"/>
  <c r="R212" i="78"/>
  <c r="W212" i="78" s="1"/>
  <c r="V212" i="78" s="1"/>
  <c r="U212" i="78" s="1"/>
  <c r="AF212" i="78" s="1"/>
  <c r="AD32" i="78"/>
  <c r="R160" i="78"/>
  <c r="T160" i="78" s="1"/>
  <c r="S160" i="78" s="1"/>
  <c r="Z199" i="78"/>
  <c r="R192" i="78"/>
  <c r="R65" i="78"/>
  <c r="T65" i="78" s="1"/>
  <c r="S65" i="78" s="1"/>
  <c r="R147" i="78"/>
  <c r="R69" i="78"/>
  <c r="AD22" i="78"/>
  <c r="R199" i="78"/>
  <c r="R26" i="78"/>
  <c r="T26" i="78" s="1"/>
  <c r="S26" i="78" s="1"/>
  <c r="Z22" i="78"/>
  <c r="W198" i="78"/>
  <c r="V198" i="78" s="1"/>
  <c r="U198" i="78" s="1"/>
  <c r="AF198" i="78" s="1"/>
  <c r="T198" i="78"/>
  <c r="S198" i="78" s="1"/>
  <c r="T91" i="78"/>
  <c r="S91" i="78" s="1"/>
  <c r="W91" i="78"/>
  <c r="V91" i="78" s="1"/>
  <c r="U91" i="78" s="1"/>
  <c r="AF91" i="78" s="1"/>
  <c r="AD124" i="78"/>
  <c r="Z116" i="78"/>
  <c r="Z124" i="78"/>
  <c r="R53" i="78"/>
  <c r="R45" i="78"/>
  <c r="AD40" i="78"/>
  <c r="Z14" i="78"/>
  <c r="Z205" i="78"/>
  <c r="Z169" i="78"/>
  <c r="R116" i="78"/>
  <c r="R49" i="78"/>
  <c r="AD44" i="78"/>
  <c r="Z18" i="78"/>
  <c r="Z160" i="78"/>
  <c r="Z194" i="78"/>
  <c r="Z45" i="78"/>
  <c r="Z64" i="78"/>
  <c r="R18" i="78"/>
  <c r="W18" i="78" s="1"/>
  <c r="V18" i="78" s="1"/>
  <c r="U18" i="78" s="1"/>
  <c r="Z138" i="78"/>
  <c r="AD135" i="78"/>
  <c r="R194" i="78"/>
  <c r="T194" i="78" s="1"/>
  <c r="S194" i="78" s="1"/>
  <c r="AD176" i="78"/>
  <c r="AD49" i="78"/>
  <c r="R14" i="78"/>
  <c r="R205" i="78"/>
  <c r="R169" i="78"/>
  <c r="T58" i="79"/>
  <c r="S58" i="79" s="1"/>
  <c r="W58" i="79"/>
  <c r="V58" i="79" s="1"/>
  <c r="U58" i="79" s="1"/>
  <c r="AE145" i="79"/>
  <c r="R145" i="79"/>
  <c r="R142" i="79"/>
  <c r="AE142" i="79"/>
  <c r="AE124" i="79"/>
  <c r="R124" i="79"/>
  <c r="T124" i="79" s="1"/>
  <c r="S124" i="79" s="1"/>
  <c r="Z124" i="79"/>
  <c r="Z131" i="79"/>
  <c r="AE131" i="79"/>
  <c r="R131" i="79"/>
  <c r="AE108" i="79"/>
  <c r="R108" i="79"/>
  <c r="Z108" i="79"/>
  <c r="AE127" i="79"/>
  <c r="R127" i="79"/>
  <c r="Z127" i="79"/>
  <c r="AE38" i="79"/>
  <c r="Z38" i="79"/>
  <c r="R38" i="79"/>
  <c r="R146" i="79"/>
  <c r="Z146" i="79"/>
  <c r="AE146" i="79"/>
  <c r="AE22" i="79"/>
  <c r="R22" i="79"/>
  <c r="Z22" i="79"/>
  <c r="AE20" i="79"/>
  <c r="R20" i="79"/>
  <c r="Z20" i="79"/>
  <c r="AE134" i="79"/>
  <c r="R134" i="79"/>
  <c r="AE140" i="79"/>
  <c r="R140" i="79"/>
  <c r="Z140" i="79"/>
  <c r="Z122" i="79"/>
  <c r="AE122" i="79"/>
  <c r="R122" i="79"/>
  <c r="Z94" i="79"/>
  <c r="R94" i="79"/>
  <c r="T15" i="79"/>
  <c r="S15" i="79" s="1"/>
  <c r="W15" i="79"/>
  <c r="V15" i="79" s="1"/>
  <c r="U15" i="79" s="1"/>
  <c r="AG15" i="79" s="1"/>
  <c r="AE55" i="79"/>
  <c r="Z55" i="79"/>
  <c r="R55" i="79"/>
  <c r="Z101" i="79"/>
  <c r="AE62" i="79"/>
  <c r="AA242" i="46"/>
  <c r="R242" i="46"/>
  <c r="V242" i="46" s="1"/>
  <c r="U242" i="46" s="1"/>
  <c r="AH242" i="46" s="1"/>
  <c r="AE137" i="46"/>
  <c r="R270" i="46"/>
  <c r="T270" i="46" s="1"/>
  <c r="S270" i="46" s="1"/>
  <c r="AE240" i="46"/>
  <c r="AA186" i="46"/>
  <c r="V292" i="46"/>
  <c r="U292" i="46" s="1"/>
  <c r="AH292" i="46" s="1"/>
  <c r="R240" i="46"/>
  <c r="R186" i="46"/>
  <c r="T186" i="46" s="1"/>
  <c r="S186" i="46" s="1"/>
  <c r="AE216" i="46"/>
  <c r="R122" i="46"/>
  <c r="T122" i="46" s="1"/>
  <c r="S122" i="46" s="1"/>
  <c r="R177" i="46"/>
  <c r="AA69" i="46"/>
  <c r="T293" i="46"/>
  <c r="S293" i="46" s="1"/>
  <c r="AE126" i="46"/>
  <c r="R298" i="46"/>
  <c r="V298" i="46" s="1"/>
  <c r="U298" i="46" s="1"/>
  <c r="AA137" i="46"/>
  <c r="AA72" i="46"/>
  <c r="AA32" i="46"/>
  <c r="AE263" i="46"/>
  <c r="AE228" i="46"/>
  <c r="AE120" i="46"/>
  <c r="AE111" i="46"/>
  <c r="AD111" i="46" s="1"/>
  <c r="AC111" i="46" s="1"/>
  <c r="AE72" i="46"/>
  <c r="AA263" i="46"/>
  <c r="AA249" i="46"/>
  <c r="AA228" i="46"/>
  <c r="AA182" i="46"/>
  <c r="R120" i="46"/>
  <c r="W120" i="46" s="1"/>
  <c r="V120" i="46" s="1"/>
  <c r="U120" i="46" s="1"/>
  <c r="Z120" i="46" s="1"/>
  <c r="Y120" i="46" s="1"/>
  <c r="AA111" i="46"/>
  <c r="Z111" i="46" s="1"/>
  <c r="Y111" i="46" s="1"/>
  <c r="T273" i="46"/>
  <c r="S273" i="46" s="1"/>
  <c r="V273" i="46"/>
  <c r="U273" i="46" s="1"/>
  <c r="AH273" i="46" s="1"/>
  <c r="AA173" i="46"/>
  <c r="AE129" i="46"/>
  <c r="T111" i="46"/>
  <c r="S111" i="46" s="1"/>
  <c r="R264" i="46"/>
  <c r="R173" i="46"/>
  <c r="T173" i="46" s="1"/>
  <c r="S173" i="46" s="1"/>
  <c r="AA129" i="46"/>
  <c r="R53" i="46"/>
  <c r="V53" i="46" s="1"/>
  <c r="U53" i="46" s="1"/>
  <c r="AH53" i="46" s="1"/>
  <c r="AE256" i="46"/>
  <c r="AD256" i="46" s="1"/>
  <c r="AC256" i="46" s="1"/>
  <c r="AA92" i="46"/>
  <c r="AA44" i="46"/>
  <c r="AA256" i="46"/>
  <c r="Z256" i="46" s="1"/>
  <c r="Y256" i="46" s="1"/>
  <c r="W82" i="46"/>
  <c r="V82" i="46" s="1"/>
  <c r="U82" i="46" s="1"/>
  <c r="AH82" i="46" s="1"/>
  <c r="R44" i="46"/>
  <c r="W44" i="46" s="1"/>
  <c r="V44" i="46" s="1"/>
  <c r="U44" i="46" s="1"/>
  <c r="AA177" i="46"/>
  <c r="W145" i="46"/>
  <c r="V145" i="46" s="1"/>
  <c r="U145" i="46" s="1"/>
  <c r="AH145" i="46" s="1"/>
  <c r="T145" i="46"/>
  <c r="S145" i="46" s="1"/>
  <c r="AE145" i="46"/>
  <c r="AA161" i="46"/>
  <c r="AA145" i="46"/>
  <c r="AE266" i="46"/>
  <c r="AE235" i="46"/>
  <c r="AE219" i="46"/>
  <c r="AE200" i="46"/>
  <c r="R180" i="46"/>
  <c r="T180" i="46" s="1"/>
  <c r="S180" i="46" s="1"/>
  <c r="AE151" i="46"/>
  <c r="AE286" i="46"/>
  <c r="R235" i="46"/>
  <c r="W235" i="46" s="1"/>
  <c r="V235" i="46" s="1"/>
  <c r="U235" i="46" s="1"/>
  <c r="Z235" i="46" s="1"/>
  <c r="Y235" i="46" s="1"/>
  <c r="AA219" i="46"/>
  <c r="AA200" i="46"/>
  <c r="AA151" i="46"/>
  <c r="R286" i="46"/>
  <c r="T286" i="46" s="1"/>
  <c r="S286" i="46" s="1"/>
  <c r="AE136" i="46"/>
  <c r="AD136" i="46" s="1"/>
  <c r="AC136" i="46" s="1"/>
  <c r="AE92" i="46"/>
  <c r="T38" i="46"/>
  <c r="S38" i="46" s="1"/>
  <c r="AA75" i="80"/>
  <c r="Z75" i="80" s="1"/>
  <c r="Y75" i="80" s="1"/>
  <c r="AA69" i="80"/>
  <c r="Z69" i="80" s="1"/>
  <c r="Y69" i="80" s="1"/>
  <c r="AA24" i="80"/>
  <c r="Z24" i="80" s="1"/>
  <c r="Y24" i="80" s="1"/>
  <c r="AA68" i="80"/>
  <c r="Z68" i="80" s="1"/>
  <c r="Y68" i="80" s="1"/>
  <c r="AA23" i="80"/>
  <c r="Z23" i="80" s="1"/>
  <c r="Y23" i="80" s="1"/>
  <c r="T35" i="46"/>
  <c r="S35" i="46" s="1"/>
  <c r="W35" i="46"/>
  <c r="V35" i="46" s="1"/>
  <c r="U35" i="46" s="1"/>
  <c r="AH35" i="46" s="1"/>
  <c r="W14" i="46"/>
  <c r="V14" i="46" s="1"/>
  <c r="U14" i="46" s="1"/>
  <c r="AA216" i="46"/>
  <c r="AE180" i="46"/>
  <c r="T136" i="46"/>
  <c r="S136" i="46" s="1"/>
  <c r="AE22" i="46"/>
  <c r="AE106" i="46"/>
  <c r="AE280" i="46"/>
  <c r="AA267" i="46"/>
  <c r="AA106" i="46"/>
  <c r="AA67" i="46"/>
  <c r="AE56" i="46"/>
  <c r="AD56" i="46" s="1"/>
  <c r="AC56" i="46" s="1"/>
  <c r="AE29" i="46"/>
  <c r="AA280" i="46"/>
  <c r="R267" i="46"/>
  <c r="W267" i="46" s="1"/>
  <c r="V267" i="46" s="1"/>
  <c r="U267" i="46" s="1"/>
  <c r="AE176" i="46"/>
  <c r="AD176" i="46" s="1"/>
  <c r="AC176" i="46" s="1"/>
  <c r="R67" i="46"/>
  <c r="T67" i="46" s="1"/>
  <c r="S67" i="46" s="1"/>
  <c r="AA56" i="46"/>
  <c r="Z56" i="46" s="1"/>
  <c r="Y56" i="46" s="1"/>
  <c r="AE35" i="46"/>
  <c r="AA29" i="46"/>
  <c r="AA176" i="46"/>
  <c r="Z176" i="46" s="1"/>
  <c r="Y176" i="46" s="1"/>
  <c r="AE270" i="46"/>
  <c r="AE150" i="46"/>
  <c r="AE117" i="46"/>
  <c r="AA110" i="46"/>
  <c r="AE82" i="46"/>
  <c r="AA17" i="46"/>
  <c r="R285" i="46"/>
  <c r="AA95" i="46"/>
  <c r="AA35" i="46"/>
  <c r="AA298" i="46"/>
  <c r="AE252" i="46"/>
  <c r="R197" i="46"/>
  <c r="T197" i="46" s="1"/>
  <c r="S197" i="46" s="1"/>
  <c r="AA179" i="46"/>
  <c r="Z179" i="46" s="1"/>
  <c r="Y179" i="46" s="1"/>
  <c r="AA117" i="46"/>
  <c r="R110" i="46"/>
  <c r="W110" i="46" s="1"/>
  <c r="V110" i="46" s="1"/>
  <c r="U110" i="46" s="1"/>
  <c r="R95" i="46"/>
  <c r="AA82" i="46"/>
  <c r="AA103" i="80"/>
  <c r="Z103" i="80" s="1"/>
  <c r="Y103" i="80" s="1"/>
  <c r="AA67" i="80"/>
  <c r="Z67" i="80" s="1"/>
  <c r="Y67" i="80" s="1"/>
  <c r="AA47" i="80"/>
  <c r="Z47" i="80" s="1"/>
  <c r="Y47" i="80" s="1"/>
  <c r="AA22" i="80"/>
  <c r="Z22" i="80" s="1"/>
  <c r="Y22" i="80" s="1"/>
  <c r="AA66" i="80"/>
  <c r="Z66" i="80" s="1"/>
  <c r="Y66" i="80" s="1"/>
  <c r="AA46" i="80"/>
  <c r="Z46" i="80" s="1"/>
  <c r="Y46" i="80" s="1"/>
  <c r="T112" i="80"/>
  <c r="S112" i="80" s="1"/>
  <c r="T65" i="80"/>
  <c r="S65" i="80" s="1"/>
  <c r="AA20" i="80"/>
  <c r="Z20" i="80" s="1"/>
  <c r="Y20" i="80" s="1"/>
  <c r="AA76" i="80"/>
  <c r="Z76" i="80" s="1"/>
  <c r="Y76" i="80" s="1"/>
  <c r="T85" i="80"/>
  <c r="S85" i="80" s="1"/>
  <c r="T89" i="80"/>
  <c r="S89" i="80" s="1"/>
  <c r="T64" i="80"/>
  <c r="S64" i="80" s="1"/>
  <c r="AA45" i="80"/>
  <c r="Z45" i="80" s="1"/>
  <c r="Y45" i="80" s="1"/>
  <c r="AA19" i="80"/>
  <c r="Z19" i="80" s="1"/>
  <c r="Y19" i="80" s="1"/>
  <c r="AA33" i="80"/>
  <c r="Z33" i="80" s="1"/>
  <c r="Y33" i="80" s="1"/>
  <c r="AA63" i="80"/>
  <c r="Z63" i="80" s="1"/>
  <c r="Y63" i="80" s="1"/>
  <c r="T44" i="80"/>
  <c r="S44" i="80" s="1"/>
  <c r="AA18" i="80"/>
  <c r="Z18" i="80" s="1"/>
  <c r="Y18" i="80" s="1"/>
  <c r="T96" i="80"/>
  <c r="S96" i="80" s="1"/>
  <c r="T100" i="80"/>
  <c r="S100" i="80" s="1"/>
  <c r="T62" i="80"/>
  <c r="S62" i="80" s="1"/>
  <c r="AA43" i="80"/>
  <c r="Z43" i="80" s="1"/>
  <c r="Y43" i="80" s="1"/>
  <c r="AA17" i="80"/>
  <c r="AA61" i="80"/>
  <c r="Z61" i="80" s="1"/>
  <c r="Y61" i="80" s="1"/>
  <c r="AA42" i="80"/>
  <c r="Z42" i="80" s="1"/>
  <c r="Y42" i="80" s="1"/>
  <c r="T33" i="80"/>
  <c r="S33" i="80" s="1"/>
  <c r="T77" i="80"/>
  <c r="S77" i="80" s="1"/>
  <c r="T29" i="80"/>
  <c r="S29" i="80" s="1"/>
  <c r="AA60" i="80"/>
  <c r="Z60" i="80" s="1"/>
  <c r="Y60" i="80" s="1"/>
  <c r="T41" i="80"/>
  <c r="S41" i="80" s="1"/>
  <c r="AA32" i="80"/>
  <c r="Z32" i="80" s="1"/>
  <c r="Y32" i="80" s="1"/>
  <c r="T86" i="80"/>
  <c r="S86" i="80" s="1"/>
  <c r="AA90" i="80"/>
  <c r="Z90" i="80" s="1"/>
  <c r="Y90" i="80" s="1"/>
  <c r="AA93" i="80"/>
  <c r="Z93" i="80" s="1"/>
  <c r="Y93" i="80" s="1"/>
  <c r="T105" i="80"/>
  <c r="S105" i="80" s="1"/>
  <c r="AA59" i="80"/>
  <c r="Z59" i="80" s="1"/>
  <c r="Y59" i="80" s="1"/>
  <c r="AA40" i="80"/>
  <c r="Z40" i="80" s="1"/>
  <c r="Y40" i="80" s="1"/>
  <c r="T31" i="80"/>
  <c r="S31" i="80" s="1"/>
  <c r="AA101" i="80"/>
  <c r="Z101" i="80" s="1"/>
  <c r="Y101" i="80" s="1"/>
  <c r="AA109" i="80"/>
  <c r="Z109" i="80" s="1"/>
  <c r="Y109" i="80" s="1"/>
  <c r="T61" i="80"/>
  <c r="S61" i="80" s="1"/>
  <c r="AA58" i="80"/>
  <c r="Z58" i="80" s="1"/>
  <c r="Y58" i="80" s="1"/>
  <c r="AA39" i="80"/>
  <c r="Z39" i="80" s="1"/>
  <c r="Y39" i="80" s="1"/>
  <c r="AA30" i="80"/>
  <c r="Z30" i="80" s="1"/>
  <c r="Y30" i="80" s="1"/>
  <c r="T97" i="80"/>
  <c r="S97" i="80" s="1"/>
  <c r="T55" i="80"/>
  <c r="S55" i="80" s="1"/>
  <c r="AA38" i="80"/>
  <c r="Z38" i="80" s="1"/>
  <c r="Y38" i="80" s="1"/>
  <c r="AA29" i="80"/>
  <c r="Z29" i="80" s="1"/>
  <c r="Y29" i="80" s="1"/>
  <c r="AA54" i="80"/>
  <c r="Z54" i="80" s="1"/>
  <c r="Y54" i="80" s="1"/>
  <c r="AA37" i="80"/>
  <c r="Z37" i="80" s="1"/>
  <c r="Y37" i="80" s="1"/>
  <c r="T28" i="80"/>
  <c r="S28" i="80" s="1"/>
  <c r="T93" i="80"/>
  <c r="S93" i="80" s="1"/>
  <c r="AA107" i="80"/>
  <c r="Z107" i="80" s="1"/>
  <c r="Y107" i="80" s="1"/>
  <c r="AA27" i="80"/>
  <c r="Z27" i="80" s="1"/>
  <c r="Y27" i="80" s="1"/>
  <c r="AA91" i="80"/>
  <c r="Z91" i="80" s="1"/>
  <c r="Y91" i="80" s="1"/>
  <c r="T110" i="80"/>
  <c r="S110" i="80" s="1"/>
  <c r="AA73" i="80"/>
  <c r="Z73" i="80" s="1"/>
  <c r="Y73" i="80" s="1"/>
  <c r="AA34" i="80"/>
  <c r="Z34" i="80" s="1"/>
  <c r="Y34" i="80" s="1"/>
  <c r="AA94" i="80"/>
  <c r="Z94" i="80" s="1"/>
  <c r="Y94" i="80" s="1"/>
  <c r="T24" i="80"/>
  <c r="S24" i="80" s="1"/>
  <c r="T72" i="80"/>
  <c r="S72" i="80" s="1"/>
  <c r="AA50" i="80"/>
  <c r="Z50" i="80" s="1"/>
  <c r="Y50" i="80" s="1"/>
  <c r="T79" i="80"/>
  <c r="S79" i="80" s="1"/>
  <c r="T21" i="80"/>
  <c r="S21" i="80" s="1"/>
  <c r="T36" i="80"/>
  <c r="S36" i="80" s="1"/>
  <c r="AA106" i="80"/>
  <c r="Z106" i="80" s="1"/>
  <c r="Y106" i="80" s="1"/>
  <c r="AA35" i="80"/>
  <c r="Z35" i="80" s="1"/>
  <c r="Y35" i="80" s="1"/>
  <c r="T74" i="80"/>
  <c r="S74" i="80" s="1"/>
  <c r="AA87" i="80"/>
  <c r="Z87" i="80" s="1"/>
  <c r="Y87" i="80" s="1"/>
  <c r="AA102" i="80"/>
  <c r="Z102" i="80" s="1"/>
  <c r="Y102" i="80" s="1"/>
  <c r="T18" i="80"/>
  <c r="S18" i="80" s="1"/>
  <c r="AA51" i="80"/>
  <c r="Z51" i="80" s="1"/>
  <c r="AA71" i="80"/>
  <c r="Z71" i="80" s="1"/>
  <c r="Y71" i="80" s="1"/>
  <c r="AA49" i="80"/>
  <c r="Z49" i="80" s="1"/>
  <c r="Y49" i="80" s="1"/>
  <c r="T25" i="80"/>
  <c r="S25" i="80" s="1"/>
  <c r="AA111" i="80"/>
  <c r="Z111" i="80" s="1"/>
  <c r="Y111" i="80" s="1"/>
  <c r="T104" i="80"/>
  <c r="S104" i="80" s="1"/>
  <c r="AA53" i="80"/>
  <c r="Z53" i="80" s="1"/>
  <c r="Y53" i="80" s="1"/>
  <c r="AA26" i="80"/>
  <c r="Z26" i="80" s="1"/>
  <c r="Y26" i="80" s="1"/>
  <c r="T83" i="80"/>
  <c r="S83" i="80" s="1"/>
  <c r="T73" i="80"/>
  <c r="S73" i="80" s="1"/>
  <c r="T70" i="80"/>
  <c r="S70" i="80" s="1"/>
  <c r="AA48" i="80"/>
  <c r="Z48" i="80" s="1"/>
  <c r="Y48" i="80" s="1"/>
  <c r="AA84" i="80"/>
  <c r="Z84" i="80" s="1"/>
  <c r="Y84" i="80" s="1"/>
  <c r="T88" i="80"/>
  <c r="S88" i="80" s="1"/>
  <c r="T107" i="80"/>
  <c r="S107" i="80" s="1"/>
  <c r="AD104" i="80"/>
  <c r="AC104" i="80" s="1"/>
  <c r="AB104" i="80" s="1"/>
  <c r="AD109" i="80"/>
  <c r="AC109" i="80" s="1"/>
  <c r="AB109" i="80" s="1"/>
  <c r="AD95" i="80"/>
  <c r="AC95" i="80" s="1"/>
  <c r="AB95" i="80" s="1"/>
  <c r="AA55" i="80"/>
  <c r="Z55" i="80" s="1"/>
  <c r="Y55" i="80" s="1"/>
  <c r="AB101" i="80"/>
  <c r="T30" i="80"/>
  <c r="S30" i="80" s="1"/>
  <c r="T58" i="80"/>
  <c r="S58" i="80" s="1"/>
  <c r="AB77" i="80"/>
  <c r="AB93" i="80"/>
  <c r="AA88" i="80"/>
  <c r="Z88" i="80" s="1"/>
  <c r="Y88" i="80" s="1"/>
  <c r="AB74" i="80"/>
  <c r="AB105" i="80"/>
  <c r="T27" i="80"/>
  <c r="S27" i="80" s="1"/>
  <c r="T53" i="80"/>
  <c r="S53" i="80" s="1"/>
  <c r="AA112" i="80"/>
  <c r="Z112" i="80" s="1"/>
  <c r="Y112" i="80" s="1"/>
  <c r="AA36" i="80"/>
  <c r="Z36" i="80" s="1"/>
  <c r="Y36" i="80" s="1"/>
  <c r="AA21" i="80"/>
  <c r="Z21" i="80" s="1"/>
  <c r="Y21" i="80" s="1"/>
  <c r="AA25" i="80"/>
  <c r="Z25" i="80" s="1"/>
  <c r="Y25" i="80" s="1"/>
  <c r="T37" i="80"/>
  <c r="S37" i="80" s="1"/>
  <c r="AA97" i="80"/>
  <c r="Z97" i="80" s="1"/>
  <c r="Y97" i="80" s="1"/>
  <c r="AA100" i="80"/>
  <c r="Z100" i="80" s="1"/>
  <c r="Y100" i="80" s="1"/>
  <c r="AD43" i="80"/>
  <c r="AC43" i="80" s="1"/>
  <c r="AB43" i="80" s="1"/>
  <c r="T45" i="80"/>
  <c r="S45" i="80" s="1"/>
  <c r="T103" i="80"/>
  <c r="S103" i="80" s="1"/>
  <c r="AA41" i="80"/>
  <c r="Z41" i="80" s="1"/>
  <c r="Y41" i="80" s="1"/>
  <c r="T76" i="80"/>
  <c r="S76" i="80" s="1"/>
  <c r="AA62" i="80"/>
  <c r="Z62" i="80" s="1"/>
  <c r="Y62" i="80" s="1"/>
  <c r="AA85" i="80"/>
  <c r="Z85" i="80" s="1"/>
  <c r="Y85" i="80" s="1"/>
  <c r="T38" i="80"/>
  <c r="S38" i="80" s="1"/>
  <c r="T42" i="80"/>
  <c r="S42" i="80" s="1"/>
  <c r="T106" i="80"/>
  <c r="S106" i="80" s="1"/>
  <c r="T111" i="80"/>
  <c r="S111" i="80" s="1"/>
  <c r="T63" i="80"/>
  <c r="S63" i="80" s="1"/>
  <c r="AA79" i="80"/>
  <c r="Z79" i="80" s="1"/>
  <c r="Y79" i="80" s="1"/>
  <c r="T39" i="80"/>
  <c r="S39" i="80" s="1"/>
  <c r="T109" i="80"/>
  <c r="S109" i="80" s="1"/>
  <c r="AA31" i="80"/>
  <c r="Z31" i="80" s="1"/>
  <c r="Y31" i="80" s="1"/>
  <c r="T54" i="80"/>
  <c r="S54" i="80" s="1"/>
  <c r="AA89" i="80"/>
  <c r="Z89" i="80" s="1"/>
  <c r="Y89" i="80" s="1"/>
  <c r="T94" i="80"/>
  <c r="S94" i="80" s="1"/>
  <c r="AA96" i="80"/>
  <c r="Z96" i="80" s="1"/>
  <c r="Y96" i="80" s="1"/>
  <c r="AA104" i="80"/>
  <c r="Z104" i="80" s="1"/>
  <c r="Y104" i="80" s="1"/>
  <c r="T17" i="80"/>
  <c r="S17" i="80" s="1"/>
  <c r="AA28" i="80"/>
  <c r="Z28" i="80" s="1"/>
  <c r="Y28" i="80" s="1"/>
  <c r="T43" i="80"/>
  <c r="S43" i="80" s="1"/>
  <c r="AA83" i="80"/>
  <c r="Z83" i="80" s="1"/>
  <c r="Y83" i="80" s="1"/>
  <c r="T60" i="80"/>
  <c r="S60" i="80" s="1"/>
  <c r="AA77" i="80"/>
  <c r="Z77" i="80" s="1"/>
  <c r="Y77" i="80" s="1"/>
  <c r="T40" i="80"/>
  <c r="S40" i="80" s="1"/>
  <c r="T90" i="80"/>
  <c r="S90" i="80" s="1"/>
  <c r="AD81" i="80"/>
  <c r="AC81" i="80" s="1"/>
  <c r="AB81" i="80" s="1"/>
  <c r="AD76" i="80"/>
  <c r="AC76" i="80" s="1"/>
  <c r="AB76" i="80" s="1"/>
  <c r="T87" i="80"/>
  <c r="S87" i="80" s="1"/>
  <c r="AD85" i="80"/>
  <c r="AC85" i="80" s="1"/>
  <c r="AB85" i="80" s="1"/>
  <c r="AA98" i="80"/>
  <c r="Z98" i="80" s="1"/>
  <c r="Y98" i="80" s="1"/>
  <c r="T98" i="80"/>
  <c r="S98" i="80" s="1"/>
  <c r="AD96" i="80"/>
  <c r="AC96" i="80" s="1"/>
  <c r="AB96" i="80" s="1"/>
  <c r="AA78" i="80"/>
  <c r="Z78" i="80" s="1"/>
  <c r="Y78" i="80" s="1"/>
  <c r="T78" i="80"/>
  <c r="S78" i="80" s="1"/>
  <c r="T101" i="80"/>
  <c r="S101" i="80" s="1"/>
  <c r="AA95" i="80"/>
  <c r="Z95" i="80" s="1"/>
  <c r="Y95" i="80" s="1"/>
  <c r="T95" i="80"/>
  <c r="S95" i="80" s="1"/>
  <c r="AA82" i="80"/>
  <c r="Z82" i="80" s="1"/>
  <c r="Y82" i="80" s="1"/>
  <c r="T82" i="80"/>
  <c r="S82" i="80" s="1"/>
  <c r="AD111" i="80"/>
  <c r="AC111" i="80" s="1"/>
  <c r="AB111" i="80" s="1"/>
  <c r="AD94" i="80"/>
  <c r="AC94" i="80" s="1"/>
  <c r="AB94" i="80" s="1"/>
  <c r="AD79" i="80"/>
  <c r="AC79" i="80" s="1"/>
  <c r="AB79" i="80" s="1"/>
  <c r="AA74" i="80"/>
  <c r="Z74" i="80" s="1"/>
  <c r="Y74" i="80" s="1"/>
  <c r="T80" i="80"/>
  <c r="S80" i="80" s="1"/>
  <c r="AA80" i="80"/>
  <c r="Z80" i="80" s="1"/>
  <c r="Y80" i="80" s="1"/>
  <c r="AD75" i="80"/>
  <c r="AC75" i="80" s="1"/>
  <c r="AB75" i="80" s="1"/>
  <c r="AD83" i="80"/>
  <c r="AC83" i="80" s="1"/>
  <c r="AB83" i="80" s="1"/>
  <c r="T108" i="80"/>
  <c r="S108" i="80" s="1"/>
  <c r="AA108" i="80"/>
  <c r="Z108" i="80" s="1"/>
  <c r="Y108" i="80" s="1"/>
  <c r="AD106" i="80"/>
  <c r="AC106" i="80" s="1"/>
  <c r="AB106" i="80" s="1"/>
  <c r="AD108" i="80"/>
  <c r="AC108" i="80" s="1"/>
  <c r="AB108" i="80" s="1"/>
  <c r="T91" i="80"/>
  <c r="S91" i="80" s="1"/>
  <c r="T75" i="80"/>
  <c r="S75" i="80" s="1"/>
  <c r="AD80" i="80"/>
  <c r="AC80" i="80" s="1"/>
  <c r="AB80" i="80" s="1"/>
  <c r="AD89" i="80"/>
  <c r="AC89" i="80" s="1"/>
  <c r="AB89" i="80" s="1"/>
  <c r="AD103" i="80"/>
  <c r="AC103" i="80" s="1"/>
  <c r="AB103" i="80" s="1"/>
  <c r="T92" i="80"/>
  <c r="S92" i="80" s="1"/>
  <c r="AA92" i="80"/>
  <c r="Z92" i="80" s="1"/>
  <c r="Y92" i="80" s="1"/>
  <c r="T102" i="80"/>
  <c r="S102" i="80" s="1"/>
  <c r="T81" i="80"/>
  <c r="S81" i="80" s="1"/>
  <c r="AA81" i="80"/>
  <c r="Z81" i="80" s="1"/>
  <c r="Y81" i="80" s="1"/>
  <c r="AD84" i="80"/>
  <c r="AC84" i="80" s="1"/>
  <c r="AB84" i="80" s="1"/>
  <c r="AB100" i="80"/>
  <c r="AA105" i="80"/>
  <c r="Z105" i="80" s="1"/>
  <c r="Y105" i="80" s="1"/>
  <c r="T84" i="80"/>
  <c r="S84" i="80" s="1"/>
  <c r="AD110" i="80"/>
  <c r="AC110" i="80" s="1"/>
  <c r="AB110" i="80" s="1"/>
  <c r="AD91" i="80"/>
  <c r="AC91" i="80" s="1"/>
  <c r="AB91" i="80" s="1"/>
  <c r="AA110" i="80"/>
  <c r="Z110" i="80" s="1"/>
  <c r="Y110" i="80" s="1"/>
  <c r="AA86" i="80"/>
  <c r="Z86" i="80" s="1"/>
  <c r="Y86" i="80" s="1"/>
  <c r="AD102" i="80"/>
  <c r="AC102" i="80" s="1"/>
  <c r="AB102" i="80" s="1"/>
  <c r="AD98" i="80"/>
  <c r="AC98" i="80" s="1"/>
  <c r="AB98" i="80" s="1"/>
  <c r="AD87" i="80"/>
  <c r="AC87" i="80" s="1"/>
  <c r="AB87" i="80" s="1"/>
  <c r="AA52" i="80"/>
  <c r="Z52" i="80" s="1"/>
  <c r="Y52" i="80" s="1"/>
  <c r="T52" i="80"/>
  <c r="S52" i="80" s="1"/>
  <c r="AD23" i="80"/>
  <c r="AC23" i="80" s="1"/>
  <c r="AB23" i="80" s="1"/>
  <c r="AD37" i="80"/>
  <c r="AC37" i="80" s="1"/>
  <c r="AB37" i="80" s="1"/>
  <c r="T49" i="80"/>
  <c r="S49" i="80" s="1"/>
  <c r="AA70" i="80"/>
  <c r="Z70" i="80" s="1"/>
  <c r="Y70" i="80" s="1"/>
  <c r="AB24" i="80"/>
  <c r="AB45" i="80"/>
  <c r="AD21" i="80"/>
  <c r="AC21" i="80" s="1"/>
  <c r="AB21" i="80" s="1"/>
  <c r="T68" i="80"/>
  <c r="S68" i="80" s="1"/>
  <c r="AD53" i="80"/>
  <c r="AC53" i="80" s="1"/>
  <c r="AB53" i="80" s="1"/>
  <c r="T22" i="80"/>
  <c r="S22" i="80" s="1"/>
  <c r="AD28" i="80"/>
  <c r="AC28" i="80" s="1"/>
  <c r="AB28" i="80" s="1"/>
  <c r="AD31" i="80"/>
  <c r="AC31" i="80" s="1"/>
  <c r="AB31" i="80" s="1"/>
  <c r="AD49" i="80"/>
  <c r="AC49" i="80" s="1"/>
  <c r="AB49" i="80" s="1"/>
  <c r="AD58" i="80"/>
  <c r="AC58" i="80" s="1"/>
  <c r="AB58" i="80" s="1"/>
  <c r="AD71" i="80"/>
  <c r="AC71" i="80" s="1"/>
  <c r="AB71" i="80" s="1"/>
  <c r="AA65" i="80"/>
  <c r="Z65" i="80" s="1"/>
  <c r="Y65" i="80" s="1"/>
  <c r="AD40" i="80"/>
  <c r="AC40" i="80" s="1"/>
  <c r="AB40" i="80" s="1"/>
  <c r="T19" i="80"/>
  <c r="S19" i="80" s="1"/>
  <c r="T46" i="80"/>
  <c r="S46" i="80" s="1"/>
  <c r="T32" i="80"/>
  <c r="S32" i="80" s="1"/>
  <c r="AB59" i="80"/>
  <c r="T66" i="80"/>
  <c r="S66" i="80" s="1"/>
  <c r="AA44" i="80"/>
  <c r="Z44" i="80" s="1"/>
  <c r="Y44" i="80" s="1"/>
  <c r="AD54" i="80"/>
  <c r="AC54" i="80" s="1"/>
  <c r="AB54" i="80" s="1"/>
  <c r="T71" i="80"/>
  <c r="S71" i="80" s="1"/>
  <c r="T34" i="80"/>
  <c r="S34" i="80" s="1"/>
  <c r="T26" i="80"/>
  <c r="S26" i="80" s="1"/>
  <c r="T48" i="80"/>
  <c r="S48" i="80" s="1"/>
  <c r="T51" i="80"/>
  <c r="S51" i="80" s="1"/>
  <c r="T67" i="80"/>
  <c r="S67" i="80" s="1"/>
  <c r="AA72" i="80"/>
  <c r="Z72" i="80" s="1"/>
  <c r="Y72" i="80" s="1"/>
  <c r="T69" i="80"/>
  <c r="S69" i="80" s="1"/>
  <c r="T50" i="80"/>
  <c r="S50" i="80" s="1"/>
  <c r="T23" i="80"/>
  <c r="S23" i="80" s="1"/>
  <c r="AA64" i="80"/>
  <c r="Z64" i="80" s="1"/>
  <c r="Y64" i="80" s="1"/>
  <c r="T59" i="80"/>
  <c r="S59" i="80" s="1"/>
  <c r="T47" i="80"/>
  <c r="S47" i="80" s="1"/>
  <c r="T35" i="80"/>
  <c r="S35" i="80" s="1"/>
  <c r="T20" i="80"/>
  <c r="S20" i="80" s="1"/>
  <c r="AD20" i="80"/>
  <c r="AC20" i="80" s="1"/>
  <c r="AB20" i="80" s="1"/>
  <c r="AD38" i="80"/>
  <c r="AC38" i="80" s="1"/>
  <c r="AB38" i="80" s="1"/>
  <c r="AD25" i="80"/>
  <c r="AC25" i="80" s="1"/>
  <c r="AB25" i="80" s="1"/>
  <c r="AD22" i="80"/>
  <c r="AC22" i="80" s="1"/>
  <c r="AB22" i="80" s="1"/>
  <c r="AD68" i="80"/>
  <c r="AC68" i="80" s="1"/>
  <c r="AB68" i="80" s="1"/>
  <c r="AD51" i="80"/>
  <c r="AC51" i="80" s="1"/>
  <c r="AD30" i="80"/>
  <c r="AC30" i="80" s="1"/>
  <c r="AB30" i="80" s="1"/>
  <c r="AD65" i="80"/>
  <c r="AC65" i="80" s="1"/>
  <c r="AB65" i="80" s="1"/>
  <c r="AD35" i="80"/>
  <c r="AC35" i="80" s="1"/>
  <c r="AB35" i="80"/>
  <c r="AD61" i="80"/>
  <c r="AC61" i="80" s="1"/>
  <c r="AB61" i="80" s="1"/>
  <c r="AD70" i="80"/>
  <c r="AC70" i="80" s="1"/>
  <c r="AB70" i="80" s="1"/>
  <c r="AD33" i="80"/>
  <c r="AC33" i="80" s="1"/>
  <c r="AB33" i="80" s="1"/>
  <c r="AD18" i="80"/>
  <c r="AC18" i="80" s="1"/>
  <c r="AB18" i="80" s="1"/>
  <c r="AD52" i="80"/>
  <c r="AC52" i="80" s="1"/>
  <c r="AB52" i="80" s="1"/>
  <c r="AD44" i="80"/>
  <c r="AC44" i="80" s="1"/>
  <c r="AB44" i="80" s="1"/>
  <c r="AD50" i="80"/>
  <c r="AC50" i="80" s="1"/>
  <c r="AB50" i="80" s="1"/>
  <c r="AD42" i="80"/>
  <c r="AC42" i="80" s="1"/>
  <c r="AB42" i="80" s="1"/>
  <c r="AD48" i="80"/>
  <c r="AC48" i="80" s="1"/>
  <c r="AB48" i="80" s="1"/>
  <c r="AD55" i="80"/>
  <c r="AC55" i="80" s="1"/>
  <c r="AB55" i="80" s="1"/>
  <c r="AD67" i="80"/>
  <c r="AC67" i="80" s="1"/>
  <c r="AB67" i="80" s="1"/>
  <c r="AD32" i="80"/>
  <c r="AC32" i="80" s="1"/>
  <c r="AB32" i="80" s="1"/>
  <c r="AD47" i="80"/>
  <c r="AC47" i="80" s="1"/>
  <c r="AB47" i="80" s="1"/>
  <c r="AD41" i="80"/>
  <c r="AC41" i="80" s="1"/>
  <c r="AB41" i="80" s="1"/>
  <c r="AD60" i="80"/>
  <c r="AC60" i="80" s="1"/>
  <c r="AB60" i="80" s="1"/>
  <c r="AD29" i="80"/>
  <c r="AC29" i="80" s="1"/>
  <c r="AB29" i="80" s="1"/>
  <c r="AD34" i="80"/>
  <c r="AC34" i="80" s="1"/>
  <c r="AB34" i="80" s="1"/>
  <c r="AD39" i="80"/>
  <c r="AC39" i="80" s="1"/>
  <c r="AB39" i="80" s="1"/>
  <c r="AB66" i="80"/>
  <c r="T207" i="78"/>
  <c r="S207" i="78" s="1"/>
  <c r="W207" i="78"/>
  <c r="V207" i="78" s="1"/>
  <c r="U207" i="78" s="1"/>
  <c r="T182" i="78"/>
  <c r="S182" i="78" s="1"/>
  <c r="W182" i="78"/>
  <c r="V182" i="78" s="1"/>
  <c r="U182" i="78" s="1"/>
  <c r="AF182" i="78" s="1"/>
  <c r="W77" i="78"/>
  <c r="V77" i="78" s="1"/>
  <c r="U77" i="78" s="1"/>
  <c r="T77" i="78"/>
  <c r="S77" i="78" s="1"/>
  <c r="T95" i="78"/>
  <c r="S95" i="78" s="1"/>
  <c r="V95" i="78"/>
  <c r="U95" i="78" s="1"/>
  <c r="AF95" i="78" s="1"/>
  <c r="R64" i="78"/>
  <c r="Z44" i="78"/>
  <c r="R150" i="78"/>
  <c r="R183" i="78"/>
  <c r="Z40" i="78"/>
  <c r="AD156" i="78"/>
  <c r="R138" i="78"/>
  <c r="R159" i="78"/>
  <c r="T159" i="78" s="1"/>
  <c r="S159" i="78" s="1"/>
  <c r="Z156" i="78"/>
  <c r="T146" i="78"/>
  <c r="S146" i="78" s="1"/>
  <c r="AD197" i="78"/>
  <c r="Z197" i="78"/>
  <c r="AD182" i="78"/>
  <c r="Z119" i="78"/>
  <c r="AD106" i="78"/>
  <c r="R89" i="78"/>
  <c r="T89" i="78" s="1"/>
  <c r="S89" i="78" s="1"/>
  <c r="Z182" i="78"/>
  <c r="Z106" i="78"/>
  <c r="AD67" i="78"/>
  <c r="R25" i="78"/>
  <c r="Z141" i="78"/>
  <c r="Z174" i="78"/>
  <c r="Z89" i="78"/>
  <c r="AD77" i="78"/>
  <c r="Z149" i="78"/>
  <c r="Z133" i="78"/>
  <c r="AD93" i="78"/>
  <c r="R81" i="78"/>
  <c r="T81" i="78" s="1"/>
  <c r="S81" i="78" s="1"/>
  <c r="R161" i="78"/>
  <c r="AD189" i="78"/>
  <c r="AD185" i="78"/>
  <c r="R174" i="78"/>
  <c r="T174" i="78" s="1"/>
  <c r="S174" i="78" s="1"/>
  <c r="Z25" i="78"/>
  <c r="AD149" i="78"/>
  <c r="Z77" i="78"/>
  <c r="R119" i="78"/>
  <c r="R93" i="78"/>
  <c r="W93" i="78" s="1"/>
  <c r="V93" i="78" s="1"/>
  <c r="U93" i="78" s="1"/>
  <c r="R67" i="78"/>
  <c r="Z50" i="78"/>
  <c r="R158" i="78"/>
  <c r="T213" i="78"/>
  <c r="S213" i="78" s="1"/>
  <c r="Z200" i="78"/>
  <c r="T170" i="78"/>
  <c r="S170" i="78" s="1"/>
  <c r="W170" i="78"/>
  <c r="V170" i="78" s="1"/>
  <c r="U170" i="78" s="1"/>
  <c r="AF170" i="78" s="1"/>
  <c r="AD196" i="78"/>
  <c r="Z193" i="78"/>
  <c r="Z178" i="78"/>
  <c r="Z175" i="78"/>
  <c r="Z173" i="78"/>
  <c r="AD206" i="78"/>
  <c r="Z196" i="78"/>
  <c r="Z206" i="78"/>
  <c r="W196" i="78"/>
  <c r="V196" i="78" s="1"/>
  <c r="U196" i="78" s="1"/>
  <c r="AF196" i="78" s="1"/>
  <c r="R173" i="78"/>
  <c r="R167" i="78"/>
  <c r="AD170" i="78"/>
  <c r="AD167" i="78"/>
  <c r="R209" i="78"/>
  <c r="Z181" i="78"/>
  <c r="AD212" i="78"/>
  <c r="W206" i="78"/>
  <c r="V206" i="78" s="1"/>
  <c r="U206" i="78" s="1"/>
  <c r="Z203" i="78"/>
  <c r="R193" i="78"/>
  <c r="AD183" i="78"/>
  <c r="R175" i="78"/>
  <c r="AD209" i="78"/>
  <c r="Z170" i="78"/>
  <c r="AD178" i="78"/>
  <c r="AD201" i="78"/>
  <c r="R181" i="78"/>
  <c r="W202" i="78"/>
  <c r="V202" i="78" s="1"/>
  <c r="U202" i="78" s="1"/>
  <c r="AF202" i="78" s="1"/>
  <c r="T202" i="78"/>
  <c r="S202" i="78" s="1"/>
  <c r="R184" i="78"/>
  <c r="AD184" i="78"/>
  <c r="Z180" i="78"/>
  <c r="Y180" i="78" s="1"/>
  <c r="X180" i="78" s="1"/>
  <c r="AD180" i="78"/>
  <c r="AC180" i="78" s="1"/>
  <c r="AB180" i="78" s="1"/>
  <c r="R171" i="78"/>
  <c r="AD171" i="78"/>
  <c r="Z171" i="78"/>
  <c r="R190" i="78"/>
  <c r="Z190" i="78"/>
  <c r="AD190" i="78"/>
  <c r="W186" i="78"/>
  <c r="V186" i="78" s="1"/>
  <c r="U186" i="78" s="1"/>
  <c r="AF186" i="78" s="1"/>
  <c r="T186" i="78"/>
  <c r="S186" i="78" s="1"/>
  <c r="Z202" i="78"/>
  <c r="AD202" i="78"/>
  <c r="R165" i="78"/>
  <c r="Z165" i="78"/>
  <c r="AD165" i="78"/>
  <c r="AD188" i="78"/>
  <c r="R188" i="78"/>
  <c r="Z179" i="78"/>
  <c r="AD179" i="78"/>
  <c r="R179" i="78"/>
  <c r="AD210" i="78"/>
  <c r="R210" i="78"/>
  <c r="Z208" i="78"/>
  <c r="AD208" i="78"/>
  <c r="Z168" i="78"/>
  <c r="Y168" i="78" s="1"/>
  <c r="X168" i="78" s="1"/>
  <c r="AD168" i="78"/>
  <c r="AC168" i="78" s="1"/>
  <c r="AB168" i="78" s="1"/>
  <c r="Z186" i="78"/>
  <c r="AD186" i="78"/>
  <c r="R177" i="78"/>
  <c r="AD177" i="78"/>
  <c r="Z177" i="78"/>
  <c r="Z213" i="78"/>
  <c r="Y213" i="78" s="1"/>
  <c r="X213" i="78" s="1"/>
  <c r="AD213" i="78"/>
  <c r="AC213" i="78" s="1"/>
  <c r="AB213" i="78" s="1"/>
  <c r="Z198" i="78"/>
  <c r="AD198" i="78"/>
  <c r="Z191" i="78"/>
  <c r="AD191" i="78"/>
  <c r="R191" i="78"/>
  <c r="Z184" i="78"/>
  <c r="T178" i="78"/>
  <c r="S178" i="78" s="1"/>
  <c r="W178" i="78"/>
  <c r="V178" i="78" s="1"/>
  <c r="U178" i="78" s="1"/>
  <c r="T168" i="78"/>
  <c r="S168" i="78" s="1"/>
  <c r="AD204" i="78"/>
  <c r="Z204" i="78"/>
  <c r="AD172" i="78"/>
  <c r="T197" i="78"/>
  <c r="S197" i="78" s="1"/>
  <c r="W197" i="78"/>
  <c r="V197" i="78" s="1"/>
  <c r="U197" i="78" s="1"/>
  <c r="AF197" i="78" s="1"/>
  <c r="AD200" i="78"/>
  <c r="AD192" i="78"/>
  <c r="T149" i="78"/>
  <c r="S149" i="78" s="1"/>
  <c r="W149" i="78"/>
  <c r="V149" i="78" s="1"/>
  <c r="U149" i="78" s="1"/>
  <c r="V86" i="78"/>
  <c r="U86" i="78" s="1"/>
  <c r="AF86" i="78" s="1"/>
  <c r="T86" i="78"/>
  <c r="S86" i="78" s="1"/>
  <c r="W132" i="78"/>
  <c r="V132" i="78" s="1"/>
  <c r="U132" i="78" s="1"/>
  <c r="AF132" i="78" s="1"/>
  <c r="T132" i="78"/>
  <c r="S132" i="78" s="1"/>
  <c r="W124" i="78"/>
  <c r="V124" i="78" s="1"/>
  <c r="U124" i="78" s="1"/>
  <c r="T124" i="78"/>
  <c r="S124" i="78" s="1"/>
  <c r="W80" i="78"/>
  <c r="V80" i="78" s="1"/>
  <c r="U80" i="78" s="1"/>
  <c r="T80" i="78"/>
  <c r="S80" i="78" s="1"/>
  <c r="T143" i="78"/>
  <c r="S143" i="78" s="1"/>
  <c r="W143" i="78"/>
  <c r="V143" i="78" s="1"/>
  <c r="U143" i="78" s="1"/>
  <c r="AF143" i="78" s="1"/>
  <c r="T44" i="78"/>
  <c r="S44" i="78" s="1"/>
  <c r="W44" i="78"/>
  <c r="V44" i="78" s="1"/>
  <c r="U44" i="78" s="1"/>
  <c r="AF44" i="78" s="1"/>
  <c r="T139" i="78"/>
  <c r="S139" i="78" s="1"/>
  <c r="W139" i="78"/>
  <c r="V139" i="78" s="1"/>
  <c r="U139" i="78" s="1"/>
  <c r="Z32" i="78"/>
  <c r="R133" i="78"/>
  <c r="R71" i="78"/>
  <c r="V71" i="78" s="1"/>
  <c r="U71" i="78" s="1"/>
  <c r="W32" i="78"/>
  <c r="V32" i="78" s="1"/>
  <c r="U32" i="78" s="1"/>
  <c r="AF32" i="78" s="1"/>
  <c r="Z140" i="78"/>
  <c r="R127" i="78"/>
  <c r="R155" i="78"/>
  <c r="AD129" i="78"/>
  <c r="T36" i="78"/>
  <c r="S36" i="78" s="1"/>
  <c r="R114" i="78"/>
  <c r="V114" i="78" s="1"/>
  <c r="U114" i="78" s="1"/>
  <c r="AF114" i="78" s="1"/>
  <c r="Z69" i="78"/>
  <c r="Z26" i="78"/>
  <c r="AD161" i="78"/>
  <c r="AD139" i="78"/>
  <c r="R129" i="78"/>
  <c r="R24" i="78"/>
  <c r="AD150" i="78"/>
  <c r="R145" i="78"/>
  <c r="V145" i="78" s="1"/>
  <c r="U145" i="78" s="1"/>
  <c r="AF145" i="78" s="1"/>
  <c r="Z114" i="78"/>
  <c r="AD24" i="78"/>
  <c r="Z148" i="78"/>
  <c r="Z142" i="78"/>
  <c r="Z139" i="78"/>
  <c r="R154" i="78"/>
  <c r="R148" i="78"/>
  <c r="R142" i="78"/>
  <c r="Z153" i="78"/>
  <c r="Y153" i="78" s="1"/>
  <c r="X153" i="78" s="1"/>
  <c r="AD153" i="78"/>
  <c r="AC153" i="78" s="1"/>
  <c r="AB153" i="78" s="1"/>
  <c r="AD152" i="78"/>
  <c r="Z152" i="78"/>
  <c r="W156" i="78"/>
  <c r="V156" i="78" s="1"/>
  <c r="U156" i="78" s="1"/>
  <c r="AF156" i="78" s="1"/>
  <c r="T156" i="78"/>
  <c r="S156" i="78" s="1"/>
  <c r="Z151" i="78"/>
  <c r="R151" i="78"/>
  <c r="AD140" i="78"/>
  <c r="Z162" i="78"/>
  <c r="R162" i="78"/>
  <c r="T140" i="78"/>
  <c r="S140" i="78" s="1"/>
  <c r="W140" i="78"/>
  <c r="V140" i="78" s="1"/>
  <c r="U140" i="78" s="1"/>
  <c r="AF140" i="78" s="1"/>
  <c r="R136" i="78"/>
  <c r="Z136" i="78"/>
  <c r="R137" i="78"/>
  <c r="AD146" i="78"/>
  <c r="AC146" i="78" s="1"/>
  <c r="AB146" i="78" s="1"/>
  <c r="Z146" i="78"/>
  <c r="Y146" i="78" s="1"/>
  <c r="X146" i="78" s="1"/>
  <c r="T152" i="78"/>
  <c r="S152" i="78" s="1"/>
  <c r="W152" i="78"/>
  <c r="V152" i="78" s="1"/>
  <c r="U152" i="78" s="1"/>
  <c r="AF152" i="78" s="1"/>
  <c r="R157" i="78"/>
  <c r="Z157" i="78"/>
  <c r="Z144" i="78"/>
  <c r="R144" i="78"/>
  <c r="AD137" i="78"/>
  <c r="T153" i="78"/>
  <c r="S153" i="78" s="1"/>
  <c r="AD145" i="78"/>
  <c r="AD158" i="78"/>
  <c r="AD154" i="78"/>
  <c r="AD147" i="78"/>
  <c r="T113" i="78"/>
  <c r="S113" i="78" s="1"/>
  <c r="V113" i="78"/>
  <c r="U113" i="78" s="1"/>
  <c r="AF113" i="78" s="1"/>
  <c r="T19" i="78"/>
  <c r="S19" i="78" s="1"/>
  <c r="W19" i="78"/>
  <c r="V19" i="78" s="1"/>
  <c r="U19" i="78" s="1"/>
  <c r="W79" i="78"/>
  <c r="V79" i="78" s="1"/>
  <c r="U79" i="78" s="1"/>
  <c r="T79" i="78"/>
  <c r="S79" i="78" s="1"/>
  <c r="T61" i="78"/>
  <c r="S61" i="78" s="1"/>
  <c r="W61" i="78"/>
  <c r="V61" i="78" s="1"/>
  <c r="U61" i="78" s="1"/>
  <c r="AF61" i="78" s="1"/>
  <c r="W66" i="78"/>
  <c r="V66" i="78" s="1"/>
  <c r="U66" i="78" s="1"/>
  <c r="AF66" i="78" s="1"/>
  <c r="T66" i="78"/>
  <c r="S66" i="78" s="1"/>
  <c r="AD31" i="78"/>
  <c r="AD66" i="78"/>
  <c r="Z66" i="78"/>
  <c r="AD131" i="78"/>
  <c r="Z101" i="78"/>
  <c r="AD71" i="78"/>
  <c r="R131" i="78"/>
  <c r="W131" i="78" s="1"/>
  <c r="V131" i="78" s="1"/>
  <c r="U131" i="78" s="1"/>
  <c r="AF131" i="78" s="1"/>
  <c r="R118" i="78"/>
  <c r="Z108" i="78"/>
  <c r="R101" i="78"/>
  <c r="V101" i="78" s="1"/>
  <c r="U101" i="78" s="1"/>
  <c r="AF101" i="78" s="1"/>
  <c r="R94" i="78"/>
  <c r="R52" i="78"/>
  <c r="R31" i="78"/>
  <c r="AD105" i="78"/>
  <c r="AD83" i="78"/>
  <c r="AD68" i="78"/>
  <c r="AD108" i="78"/>
  <c r="R83" i="78"/>
  <c r="AD34" i="78"/>
  <c r="R121" i="78"/>
  <c r="R85" i="78"/>
  <c r="R68" i="78"/>
  <c r="W68" i="78" s="1"/>
  <c r="Z37" i="78"/>
  <c r="R34" i="78"/>
  <c r="AD52" i="78"/>
  <c r="AD85" i="78"/>
  <c r="R105" i="78"/>
  <c r="R56" i="78"/>
  <c r="W56" i="78" s="1"/>
  <c r="V56" i="78" s="1"/>
  <c r="U56" i="78" s="1"/>
  <c r="Y56" i="78" s="1"/>
  <c r="X56" i="78" s="1"/>
  <c r="R37" i="78"/>
  <c r="V37" i="78" s="1"/>
  <c r="U37" i="78" s="1"/>
  <c r="AF37" i="78" s="1"/>
  <c r="W130" i="78"/>
  <c r="V130" i="78" s="1"/>
  <c r="U130" i="78" s="1"/>
  <c r="T130" i="78"/>
  <c r="S130" i="78" s="1"/>
  <c r="W59" i="78"/>
  <c r="V59" i="78" s="1"/>
  <c r="U59" i="78" s="1"/>
  <c r="AF59" i="78" s="1"/>
  <c r="T59" i="78"/>
  <c r="S59" i="78" s="1"/>
  <c r="V38" i="78"/>
  <c r="U38" i="78" s="1"/>
  <c r="AF38" i="78" s="1"/>
  <c r="T38" i="78"/>
  <c r="S38" i="78" s="1"/>
  <c r="W123" i="78"/>
  <c r="V123" i="78" s="1"/>
  <c r="U123" i="78" s="1"/>
  <c r="AF123" i="78" s="1"/>
  <c r="T123" i="78"/>
  <c r="S123" i="78" s="1"/>
  <c r="AD130" i="78"/>
  <c r="AD92" i="78"/>
  <c r="Z130" i="78"/>
  <c r="AD59" i="78"/>
  <c r="AD48" i="78"/>
  <c r="Z59" i="78"/>
  <c r="R128" i="78"/>
  <c r="Z107" i="78"/>
  <c r="AD81" i="78"/>
  <c r="Z21" i="78"/>
  <c r="R92" i="78"/>
  <c r="Z65" i="78"/>
  <c r="R48" i="78"/>
  <c r="AD29" i="78"/>
  <c r="R107" i="78"/>
  <c r="AD53" i="78"/>
  <c r="R29" i="78"/>
  <c r="T29" i="78" s="1"/>
  <c r="S29" i="78" s="1"/>
  <c r="R21" i="78"/>
  <c r="AD128" i="78"/>
  <c r="AD38" i="78"/>
  <c r="Z38" i="78"/>
  <c r="AD111" i="78"/>
  <c r="AD62" i="78"/>
  <c r="AC62" i="78" s="1"/>
  <c r="AB62" i="78" s="1"/>
  <c r="AD56" i="78"/>
  <c r="Z94" i="78"/>
  <c r="Z62" i="78"/>
  <c r="Y62" i="78" s="1"/>
  <c r="X62" i="78" s="1"/>
  <c r="AD121" i="78"/>
  <c r="Z118" i="78"/>
  <c r="R84" i="78"/>
  <c r="V84" i="78" s="1"/>
  <c r="U84" i="78" s="1"/>
  <c r="AF84" i="78" s="1"/>
  <c r="T62" i="78"/>
  <c r="S62" i="78" s="1"/>
  <c r="AD50" i="78"/>
  <c r="T23" i="78"/>
  <c r="S23" i="78" s="1"/>
  <c r="AD117" i="78"/>
  <c r="Z117" i="78"/>
  <c r="R117" i="78"/>
  <c r="T55" i="78"/>
  <c r="S55" i="78" s="1"/>
  <c r="W55" i="78"/>
  <c r="V55" i="78" s="1"/>
  <c r="U55" i="78" s="1"/>
  <c r="Z16" i="78"/>
  <c r="AD16" i="78"/>
  <c r="R16" i="78"/>
  <c r="R33" i="78"/>
  <c r="Z33" i="78"/>
  <c r="AD33" i="78"/>
  <c r="Z99" i="78"/>
  <c r="AD99" i="78"/>
  <c r="AD88" i="78"/>
  <c r="Z88" i="78"/>
  <c r="R88" i="78"/>
  <c r="T106" i="78"/>
  <c r="S106" i="78" s="1"/>
  <c r="W106" i="78"/>
  <c r="V106" i="78" s="1"/>
  <c r="U106" i="78" s="1"/>
  <c r="AF106" i="78" s="1"/>
  <c r="R73" i="78"/>
  <c r="AD73" i="78"/>
  <c r="Z73" i="78"/>
  <c r="W126" i="78"/>
  <c r="V126" i="78" s="1"/>
  <c r="U126" i="78" s="1"/>
  <c r="AF126" i="78" s="1"/>
  <c r="T126" i="78"/>
  <c r="S126" i="78" s="1"/>
  <c r="Z58" i="78"/>
  <c r="R58" i="78"/>
  <c r="AD58" i="78"/>
  <c r="AD57" i="78"/>
  <c r="Z57" i="78"/>
  <c r="R57" i="78"/>
  <c r="Z51" i="78"/>
  <c r="AD51" i="78"/>
  <c r="R51" i="78"/>
  <c r="R15" i="78"/>
  <c r="Z15" i="78"/>
  <c r="AD15" i="78"/>
  <c r="R120" i="78"/>
  <c r="AD120" i="78"/>
  <c r="Z120" i="78"/>
  <c r="AD43" i="78"/>
  <c r="R43" i="78"/>
  <c r="Z43" i="78"/>
  <c r="AD28" i="78"/>
  <c r="R28" i="78"/>
  <c r="Z28" i="78"/>
  <c r="AD126" i="78"/>
  <c r="Z126" i="78"/>
  <c r="R39" i="78"/>
  <c r="AD39" i="78"/>
  <c r="Z39" i="78"/>
  <c r="W99" i="78"/>
  <c r="V99" i="78" s="1"/>
  <c r="U99" i="78" s="1"/>
  <c r="AF99" i="78" s="1"/>
  <c r="T99" i="78"/>
  <c r="S99" i="78" s="1"/>
  <c r="R112" i="78"/>
  <c r="Z112" i="78"/>
  <c r="AD112" i="78"/>
  <c r="T134" i="78"/>
  <c r="S134" i="78" s="1"/>
  <c r="W134" i="78"/>
  <c r="V134" i="78" s="1"/>
  <c r="U134" i="78" s="1"/>
  <c r="AF134" i="78" s="1"/>
  <c r="AD123" i="78"/>
  <c r="Z123" i="78"/>
  <c r="Z42" i="78"/>
  <c r="AD42" i="78"/>
  <c r="Z125" i="78"/>
  <c r="R125" i="78"/>
  <c r="T103" i="78"/>
  <c r="S103" i="78" s="1"/>
  <c r="W103" i="78"/>
  <c r="V103" i="78" s="1"/>
  <c r="U103" i="78" s="1"/>
  <c r="AF103" i="78" s="1"/>
  <c r="AD100" i="78"/>
  <c r="R100" i="78"/>
  <c r="AD30" i="78"/>
  <c r="R30" i="78"/>
  <c r="R82" i="78"/>
  <c r="Z82" i="78"/>
  <c r="AD82" i="78"/>
  <c r="Z104" i="78"/>
  <c r="R104" i="78"/>
  <c r="R109" i="78"/>
  <c r="AD109" i="78"/>
  <c r="Z63" i="78"/>
  <c r="AD63" i="78"/>
  <c r="R63" i="78"/>
  <c r="Z98" i="78"/>
  <c r="R98" i="78"/>
  <c r="AD86" i="78"/>
  <c r="Z86" i="78"/>
  <c r="Z23" i="78"/>
  <c r="Y23" i="78" s="1"/>
  <c r="X23" i="78" s="1"/>
  <c r="AD23" i="78"/>
  <c r="AC23" i="78" s="1"/>
  <c r="AB23" i="78" s="1"/>
  <c r="R115" i="78"/>
  <c r="AD115" i="78"/>
  <c r="Z35" i="78"/>
  <c r="AD35" i="78"/>
  <c r="R35" i="78"/>
  <c r="Z61" i="78"/>
  <c r="AD61" i="78"/>
  <c r="W108" i="78"/>
  <c r="V108" i="78" s="1"/>
  <c r="U108" i="78" s="1"/>
  <c r="AF108" i="78" s="1"/>
  <c r="T108" i="78"/>
  <c r="S108" i="78" s="1"/>
  <c r="AD134" i="78"/>
  <c r="AD79" i="78"/>
  <c r="Z79" i="78"/>
  <c r="Z70" i="78"/>
  <c r="R70" i="78"/>
  <c r="Z46" i="78"/>
  <c r="R46" i="78"/>
  <c r="AD46" i="78"/>
  <c r="AD76" i="78"/>
  <c r="Z76" i="78"/>
  <c r="R76" i="78"/>
  <c r="AD55" i="78"/>
  <c r="Z55" i="78"/>
  <c r="R27" i="78"/>
  <c r="Z27" i="78"/>
  <c r="AD27" i="78"/>
  <c r="Z132" i="78"/>
  <c r="AD132" i="78"/>
  <c r="R102" i="78"/>
  <c r="Z102" i="78"/>
  <c r="Z113" i="78"/>
  <c r="AD113" i="78"/>
  <c r="T40" i="78"/>
  <c r="S40" i="78" s="1"/>
  <c r="W40" i="78"/>
  <c r="V40" i="78" s="1"/>
  <c r="U40" i="78" s="1"/>
  <c r="AF40" i="78" s="1"/>
  <c r="R97" i="78"/>
  <c r="AD97" i="78"/>
  <c r="Z97" i="78"/>
  <c r="Z91" i="78"/>
  <c r="AD91" i="78"/>
  <c r="R72" i="78"/>
  <c r="Z72" i="78"/>
  <c r="Z134" i="78"/>
  <c r="AD90" i="78"/>
  <c r="R90" i="78"/>
  <c r="AD84" i="78"/>
  <c r="R41" i="78"/>
  <c r="Z41" i="78"/>
  <c r="AD41" i="78"/>
  <c r="AD20" i="78"/>
  <c r="R20" i="78"/>
  <c r="Z78" i="78"/>
  <c r="R78" i="78"/>
  <c r="R54" i="78"/>
  <c r="Z54" i="78"/>
  <c r="Z19" i="78"/>
  <c r="AD19" i="78"/>
  <c r="AD47" i="78"/>
  <c r="Z47" i="78"/>
  <c r="R47" i="78"/>
  <c r="R60" i="78"/>
  <c r="AD60" i="78"/>
  <c r="R75" i="78"/>
  <c r="Z75" i="78"/>
  <c r="V51" i="79"/>
  <c r="U51" i="79" s="1"/>
  <c r="AG51" i="79" s="1"/>
  <c r="T51" i="79"/>
  <c r="S51" i="79" s="1"/>
  <c r="T21" i="79"/>
  <c r="S21" i="79" s="1"/>
  <c r="V21" i="79"/>
  <c r="U21" i="79" s="1"/>
  <c r="AG21" i="79" s="1"/>
  <c r="V126" i="79"/>
  <c r="U126" i="79" s="1"/>
  <c r="AG126" i="79" s="1"/>
  <c r="T126" i="79"/>
  <c r="S126" i="79" s="1"/>
  <c r="T23" i="79"/>
  <c r="S23" i="79" s="1"/>
  <c r="W23" i="79"/>
  <c r="V23" i="79" s="1"/>
  <c r="U23" i="79" s="1"/>
  <c r="AG23" i="79" s="1"/>
  <c r="AE23" i="79"/>
  <c r="V135" i="79"/>
  <c r="U135" i="79" s="1"/>
  <c r="AG135" i="79" s="1"/>
  <c r="Z23" i="79"/>
  <c r="AE21" i="79"/>
  <c r="Z21" i="79"/>
  <c r="AE109" i="79"/>
  <c r="R29" i="79"/>
  <c r="T29" i="79" s="1"/>
  <c r="S29" i="79" s="1"/>
  <c r="AE93" i="79"/>
  <c r="Z93" i="79"/>
  <c r="R72" i="79"/>
  <c r="AE56" i="79"/>
  <c r="AE45" i="79"/>
  <c r="R147" i="79"/>
  <c r="AE137" i="79"/>
  <c r="AE128" i="79"/>
  <c r="R109" i="79"/>
  <c r="Z76" i="79"/>
  <c r="AE147" i="79"/>
  <c r="Z79" i="79"/>
  <c r="Z45" i="79"/>
  <c r="Z137" i="79"/>
  <c r="R121" i="79"/>
  <c r="R115" i="79"/>
  <c r="R76" i="79"/>
  <c r="R132" i="79"/>
  <c r="Z115" i="79"/>
  <c r="R79" i="79"/>
  <c r="W79" i="79" s="1"/>
  <c r="V79" i="79" s="1"/>
  <c r="U79" i="79" s="1"/>
  <c r="AG79" i="79" s="1"/>
  <c r="Z134" i="79"/>
  <c r="R129" i="79"/>
  <c r="AE129" i="79"/>
  <c r="Z129" i="79"/>
  <c r="Z112" i="79"/>
  <c r="R112" i="79"/>
  <c r="AE112" i="79"/>
  <c r="R123" i="79"/>
  <c r="Z123" i="79"/>
  <c r="AE123" i="79"/>
  <c r="Z118" i="79"/>
  <c r="AE118" i="79"/>
  <c r="R118" i="79"/>
  <c r="W111" i="79"/>
  <c r="V111" i="79" s="1"/>
  <c r="U111" i="79" s="1"/>
  <c r="AG111" i="79" s="1"/>
  <c r="T111" i="79"/>
  <c r="S111" i="79" s="1"/>
  <c r="AE110" i="79"/>
  <c r="AE138" i="79"/>
  <c r="V130" i="79"/>
  <c r="U130" i="79" s="1"/>
  <c r="AG130" i="79" s="1"/>
  <c r="T130" i="79"/>
  <c r="S130" i="79" s="1"/>
  <c r="AE143" i="79"/>
  <c r="Z145" i="79"/>
  <c r="AE132" i="79"/>
  <c r="Z110" i="79"/>
  <c r="Z126" i="79"/>
  <c r="AE126" i="79"/>
  <c r="Z139" i="79"/>
  <c r="W137" i="79"/>
  <c r="V137" i="79" s="1"/>
  <c r="U137" i="79" s="1"/>
  <c r="AG137" i="79" s="1"/>
  <c r="T137" i="79"/>
  <c r="S137" i="79" s="1"/>
  <c r="AE136" i="79"/>
  <c r="Z120" i="79"/>
  <c r="AE120" i="79"/>
  <c r="Z121" i="79"/>
  <c r="AE130" i="79"/>
  <c r="AE119" i="79"/>
  <c r="R100" i="79"/>
  <c r="AE100" i="79"/>
  <c r="AE86" i="79"/>
  <c r="R86" i="79"/>
  <c r="T86" i="79" s="1"/>
  <c r="S86" i="79" s="1"/>
  <c r="Z86" i="79"/>
  <c r="R80" i="79"/>
  <c r="Z80" i="79"/>
  <c r="AE80" i="79"/>
  <c r="T93" i="79"/>
  <c r="S93" i="79" s="1"/>
  <c r="W93" i="79"/>
  <c r="V93" i="79" s="1"/>
  <c r="U93" i="79" s="1"/>
  <c r="V84" i="79"/>
  <c r="U84" i="79" s="1"/>
  <c r="AG84" i="79" s="1"/>
  <c r="T84" i="79"/>
  <c r="S84" i="79" s="1"/>
  <c r="T28" i="79"/>
  <c r="S28" i="79" s="1"/>
  <c r="W28" i="79"/>
  <c r="V28" i="79" s="1"/>
  <c r="U28" i="79" s="1"/>
  <c r="AG28" i="79" s="1"/>
  <c r="R89" i="79"/>
  <c r="AE89" i="79"/>
  <c r="Z89" i="79"/>
  <c r="Z27" i="79"/>
  <c r="R27" i="79"/>
  <c r="Z104" i="79"/>
  <c r="AE104" i="79"/>
  <c r="R75" i="79"/>
  <c r="Z75" i="79"/>
  <c r="AE75" i="79"/>
  <c r="Z48" i="79"/>
  <c r="R48" i="79"/>
  <c r="T45" i="79"/>
  <c r="S45" i="79" s="1"/>
  <c r="W45" i="79"/>
  <c r="V45" i="79" s="1"/>
  <c r="U45" i="79" s="1"/>
  <c r="AG45" i="79" s="1"/>
  <c r="R97" i="79"/>
  <c r="Z97" i="79"/>
  <c r="AE97" i="79"/>
  <c r="Z17" i="79"/>
  <c r="AE17" i="79"/>
  <c r="W53" i="79"/>
  <c r="V53" i="79" s="1"/>
  <c r="U53" i="79" s="1"/>
  <c r="AG53" i="79" s="1"/>
  <c r="T53" i="79"/>
  <c r="S53" i="79" s="1"/>
  <c r="Z100" i="79"/>
  <c r="AE34" i="79"/>
  <c r="R34" i="79"/>
  <c r="AE77" i="79"/>
  <c r="R77" i="79"/>
  <c r="T77" i="79" s="1"/>
  <c r="S77" i="79" s="1"/>
  <c r="T62" i="79"/>
  <c r="S62" i="79" s="1"/>
  <c r="W62" i="79"/>
  <c r="V62" i="79" s="1"/>
  <c r="U62" i="79" s="1"/>
  <c r="AG62" i="79" s="1"/>
  <c r="Z15" i="79"/>
  <c r="AE15" i="79"/>
  <c r="AE30" i="79"/>
  <c r="R30" i="79"/>
  <c r="T30" i="79" s="1"/>
  <c r="S30" i="79" s="1"/>
  <c r="V44" i="79"/>
  <c r="U44" i="79" s="1"/>
  <c r="AG44" i="79" s="1"/>
  <c r="T44" i="79"/>
  <c r="S44" i="79" s="1"/>
  <c r="R50" i="79"/>
  <c r="R31" i="79"/>
  <c r="R19" i="79"/>
  <c r="T19" i="79" s="1"/>
  <c r="S19" i="79" s="1"/>
  <c r="W46" i="79"/>
  <c r="V46" i="79" s="1"/>
  <c r="U46" i="79" s="1"/>
  <c r="V96" i="79"/>
  <c r="U96" i="79" s="1"/>
  <c r="AG96" i="79" s="1"/>
  <c r="T96" i="79"/>
  <c r="S96" i="79" s="1"/>
  <c r="W92" i="79"/>
  <c r="V92" i="79" s="1"/>
  <c r="U92" i="79" s="1"/>
  <c r="T92" i="79"/>
  <c r="S92" i="79" s="1"/>
  <c r="T42" i="79"/>
  <c r="S42" i="79" s="1"/>
  <c r="W42" i="79"/>
  <c r="V42" i="79" s="1"/>
  <c r="U42" i="79" s="1"/>
  <c r="AG42" i="79" s="1"/>
  <c r="V32" i="79"/>
  <c r="U32" i="79" s="1"/>
  <c r="AG32" i="79" s="1"/>
  <c r="T32" i="79"/>
  <c r="S32" i="79" s="1"/>
  <c r="Z18" i="79"/>
  <c r="AE96" i="79"/>
  <c r="Z96" i="79"/>
  <c r="W83" i="79"/>
  <c r="V83" i="79" s="1"/>
  <c r="U83" i="79" s="1"/>
  <c r="AG83" i="79" s="1"/>
  <c r="Z29" i="79"/>
  <c r="AE99" i="79"/>
  <c r="AE67" i="79"/>
  <c r="AE60" i="79"/>
  <c r="AE48" i="79"/>
  <c r="AE42" i="79"/>
  <c r="Z42" i="79"/>
  <c r="AE32" i="79"/>
  <c r="Z70" i="79"/>
  <c r="Z35" i="79"/>
  <c r="Z32" i="79"/>
  <c r="Z83" i="79"/>
  <c r="R105" i="79"/>
  <c r="T105" i="79" s="1"/>
  <c r="S105" i="79" s="1"/>
  <c r="R18" i="79"/>
  <c r="R35" i="79"/>
  <c r="Z99" i="79"/>
  <c r="AE94" i="79"/>
  <c r="R70" i="79"/>
  <c r="Z60" i="79"/>
  <c r="Z40" i="79"/>
  <c r="AE105" i="79"/>
  <c r="AE83" i="79"/>
  <c r="Z87" i="79"/>
  <c r="R87" i="79"/>
  <c r="W60" i="79"/>
  <c r="V60" i="79" s="1"/>
  <c r="U60" i="79" s="1"/>
  <c r="AG60" i="79" s="1"/>
  <c r="R102" i="79"/>
  <c r="Z102" i="79"/>
  <c r="AE102" i="79"/>
  <c r="V77" i="79"/>
  <c r="U77" i="79" s="1"/>
  <c r="AG77" i="79" s="1"/>
  <c r="Z65" i="79"/>
  <c r="AE65" i="79"/>
  <c r="Z66" i="79"/>
  <c r="AE66" i="79"/>
  <c r="Z81" i="79"/>
  <c r="AE81" i="79"/>
  <c r="R81" i="79"/>
  <c r="W74" i="79"/>
  <c r="V74" i="79" s="1"/>
  <c r="U74" i="79" s="1"/>
  <c r="AG74" i="79" s="1"/>
  <c r="T74" i="79"/>
  <c r="S74" i="79" s="1"/>
  <c r="Z61" i="79"/>
  <c r="R61" i="79"/>
  <c r="AE61" i="79"/>
  <c r="R52" i="79"/>
  <c r="AE52" i="79"/>
  <c r="Z69" i="79"/>
  <c r="AE69" i="79"/>
  <c r="Z54" i="79"/>
  <c r="R54" i="79"/>
  <c r="AE54" i="79"/>
  <c r="Z47" i="79"/>
  <c r="AE47" i="79"/>
  <c r="W99" i="79"/>
  <c r="V99" i="79" s="1"/>
  <c r="U99" i="79" s="1"/>
  <c r="AG99" i="79" s="1"/>
  <c r="Z44" i="79"/>
  <c r="AE44" i="79"/>
  <c r="Z92" i="79"/>
  <c r="AE92" i="79"/>
  <c r="AE90" i="79"/>
  <c r="Z90" i="79"/>
  <c r="R90" i="79"/>
  <c r="T39" i="79"/>
  <c r="S39" i="79" s="1"/>
  <c r="W39" i="79"/>
  <c r="V39" i="79" s="1"/>
  <c r="U39" i="79" s="1"/>
  <c r="AG39" i="79" s="1"/>
  <c r="Z84" i="79"/>
  <c r="AE84" i="79"/>
  <c r="R57" i="79"/>
  <c r="Z57" i="79"/>
  <c r="AE57" i="79"/>
  <c r="T69" i="79"/>
  <c r="S69" i="79" s="1"/>
  <c r="W69" i="79"/>
  <c r="V69" i="79" s="1"/>
  <c r="U69" i="79" s="1"/>
  <c r="AG69" i="79" s="1"/>
  <c r="AE53" i="79"/>
  <c r="Z53" i="79"/>
  <c r="Z41" i="79"/>
  <c r="AE41" i="79"/>
  <c r="R41" i="79"/>
  <c r="AE98" i="79"/>
  <c r="Z98" i="79"/>
  <c r="R98" i="79"/>
  <c r="T104" i="79"/>
  <c r="S104" i="79" s="1"/>
  <c r="W104" i="79"/>
  <c r="V104" i="79" s="1"/>
  <c r="U104" i="79" s="1"/>
  <c r="AG104" i="79" s="1"/>
  <c r="Z74" i="79"/>
  <c r="AE74" i="79"/>
  <c r="R65" i="79"/>
  <c r="AE51" i="79"/>
  <c r="Z51" i="79"/>
  <c r="Z39" i="79"/>
  <c r="AE39" i="79"/>
  <c r="R49" i="79"/>
  <c r="Z49" i="79"/>
  <c r="AE49" i="79"/>
  <c r="Z77" i="79"/>
  <c r="Z71" i="79"/>
  <c r="Z13" i="79" s="1"/>
  <c r="AE71" i="79"/>
  <c r="R71" i="79"/>
  <c r="R66" i="79"/>
  <c r="Z58" i="79"/>
  <c r="AE58" i="79"/>
  <c r="AE72" i="79"/>
  <c r="Z64" i="79"/>
  <c r="AE64" i="79"/>
  <c r="W24" i="79"/>
  <c r="V24" i="79" s="1"/>
  <c r="U24" i="79" s="1"/>
  <c r="AG24" i="79" s="1"/>
  <c r="T24" i="79"/>
  <c r="S24" i="79" s="1"/>
  <c r="T33" i="79"/>
  <c r="S33" i="79" s="1"/>
  <c r="W33" i="79"/>
  <c r="V33" i="79" s="1"/>
  <c r="U33" i="79" s="1"/>
  <c r="AG33" i="79" s="1"/>
  <c r="AE36" i="79"/>
  <c r="R36" i="79"/>
  <c r="R26" i="79"/>
  <c r="AE33" i="79"/>
  <c r="Z26" i="79"/>
  <c r="AE24" i="79"/>
  <c r="Z33" i="79"/>
  <c r="Z24" i="79"/>
  <c r="AE37" i="79"/>
  <c r="Z30" i="79"/>
  <c r="AE27" i="79"/>
  <c r="AE25" i="79"/>
  <c r="Z34" i="79"/>
  <c r="AE19" i="79"/>
  <c r="AE16" i="79"/>
  <c r="W170" i="46"/>
  <c r="V170" i="46" s="1"/>
  <c r="U170" i="46" s="1"/>
  <c r="AH170" i="46" s="1"/>
  <c r="T170" i="46"/>
  <c r="S170" i="46" s="1"/>
  <c r="V36" i="46"/>
  <c r="U36" i="46" s="1"/>
  <c r="AH36" i="46" s="1"/>
  <c r="T36" i="46"/>
  <c r="S36" i="46" s="1"/>
  <c r="V283" i="46"/>
  <c r="U283" i="46" s="1"/>
  <c r="AH283" i="46" s="1"/>
  <c r="T283" i="46"/>
  <c r="S283" i="46" s="1"/>
  <c r="Q224" i="46"/>
  <c r="AE109" i="46"/>
  <c r="AA109" i="46"/>
  <c r="AA214" i="46"/>
  <c r="AE203" i="46"/>
  <c r="AA39" i="46"/>
  <c r="Z39" i="46" s="1"/>
  <c r="Y39" i="46" s="1"/>
  <c r="Q289" i="46"/>
  <c r="Q262" i="46"/>
  <c r="Q236" i="46"/>
  <c r="AA210" i="46"/>
  <c r="AA203" i="46"/>
  <c r="AE135" i="46"/>
  <c r="T39" i="46"/>
  <c r="S39" i="46" s="1"/>
  <c r="Q282" i="46"/>
  <c r="AA301" i="46"/>
  <c r="AA105" i="46"/>
  <c r="AE222" i="46"/>
  <c r="Q296" i="46"/>
  <c r="AE292" i="46"/>
  <c r="AE285" i="46"/>
  <c r="R214" i="46"/>
  <c r="W210" i="46"/>
  <c r="V210" i="46" s="1"/>
  <c r="U210" i="46" s="1"/>
  <c r="AH210" i="46" s="1"/>
  <c r="AE187" i="46"/>
  <c r="AE122" i="46"/>
  <c r="AA118" i="46"/>
  <c r="Q271" i="46"/>
  <c r="AE301" i="46"/>
  <c r="AA132" i="46"/>
  <c r="AE39" i="46"/>
  <c r="AD39" i="46" s="1"/>
  <c r="AC39" i="46" s="1"/>
  <c r="R250" i="46"/>
  <c r="W250" i="46" s="1"/>
  <c r="V250" i="46" s="1"/>
  <c r="U250" i="46" s="1"/>
  <c r="R132" i="46"/>
  <c r="W132" i="46" s="1"/>
  <c r="V132" i="46" s="1"/>
  <c r="U132" i="46" s="1"/>
  <c r="AH132" i="46" s="1"/>
  <c r="R105" i="46"/>
  <c r="W105" i="46" s="1"/>
  <c r="V105" i="46" s="1"/>
  <c r="U105" i="46" s="1"/>
  <c r="AA292" i="46"/>
  <c r="Q245" i="46"/>
  <c r="I238" i="46"/>
  <c r="AA187" i="46"/>
  <c r="R135" i="46"/>
  <c r="R118" i="46"/>
  <c r="W118" i="46" s="1"/>
  <c r="V118" i="46" s="1"/>
  <c r="U118" i="46" s="1"/>
  <c r="AH118" i="46" s="1"/>
  <c r="AA88" i="46"/>
  <c r="AE69" i="46"/>
  <c r="W76" i="46"/>
  <c r="V76" i="46" s="1"/>
  <c r="U76" i="46" s="1"/>
  <c r="AH76" i="46" s="1"/>
  <c r="T76" i="46"/>
  <c r="S76" i="46" s="1"/>
  <c r="T223" i="46"/>
  <c r="S223" i="46" s="1"/>
  <c r="W223" i="46"/>
  <c r="V223" i="46" s="1"/>
  <c r="U223" i="46" s="1"/>
  <c r="W227" i="46"/>
  <c r="V227" i="46" s="1"/>
  <c r="U227" i="46" s="1"/>
  <c r="AH227" i="46" s="1"/>
  <c r="T227" i="46"/>
  <c r="S227" i="46" s="1"/>
  <c r="AE133" i="46"/>
  <c r="AA133" i="46"/>
  <c r="AA83" i="46"/>
  <c r="AE83" i="46"/>
  <c r="T239" i="46"/>
  <c r="S239" i="46" s="1"/>
  <c r="W239" i="46"/>
  <c r="V239" i="46" s="1"/>
  <c r="U239" i="46" s="1"/>
  <c r="AH239" i="46" s="1"/>
  <c r="W216" i="46"/>
  <c r="V216" i="46" s="1"/>
  <c r="U216" i="46" s="1"/>
  <c r="AH216" i="46" s="1"/>
  <c r="T216" i="46"/>
  <c r="S216" i="46" s="1"/>
  <c r="R159" i="46"/>
  <c r="AA159" i="46"/>
  <c r="AE159" i="46"/>
  <c r="T151" i="46"/>
  <c r="S151" i="46" s="1"/>
  <c r="W151" i="46"/>
  <c r="V151" i="46" s="1"/>
  <c r="U151" i="46" s="1"/>
  <c r="AH151" i="46" s="1"/>
  <c r="R55" i="46"/>
  <c r="T55" i="46" s="1"/>
  <c r="S55" i="46" s="1"/>
  <c r="AE55" i="46"/>
  <c r="AE189" i="46"/>
  <c r="R189" i="46"/>
  <c r="W189" i="46" s="1"/>
  <c r="V189" i="46" s="1"/>
  <c r="U189" i="46" s="1"/>
  <c r="AH189" i="46" s="1"/>
  <c r="R45" i="46"/>
  <c r="AE45" i="46"/>
  <c r="AA45" i="46"/>
  <c r="AA42" i="46"/>
  <c r="AE42" i="46"/>
  <c r="AA18" i="46"/>
  <c r="AE18" i="46"/>
  <c r="R18" i="46"/>
  <c r="W18" i="46" s="1"/>
  <c r="V18" i="46" s="1"/>
  <c r="U18" i="46" s="1"/>
  <c r="AA215" i="46"/>
  <c r="AE215" i="46"/>
  <c r="R215" i="46"/>
  <c r="W215" i="46" s="1"/>
  <c r="V215" i="46" s="1"/>
  <c r="U215" i="46" s="1"/>
  <c r="AH215" i="46" s="1"/>
  <c r="T74" i="46"/>
  <c r="S74" i="46" s="1"/>
  <c r="W74" i="46"/>
  <c r="V74" i="46" s="1"/>
  <c r="U74" i="46" s="1"/>
  <c r="R245" i="46"/>
  <c r="AA245" i="46"/>
  <c r="AE245" i="46"/>
  <c r="AA211" i="46"/>
  <c r="AE211" i="46"/>
  <c r="T29" i="46"/>
  <c r="S29" i="46" s="1"/>
  <c r="W29" i="46"/>
  <c r="V29" i="46" s="1"/>
  <c r="U29" i="46" s="1"/>
  <c r="AH29" i="46" s="1"/>
  <c r="T196" i="46"/>
  <c r="S196" i="46" s="1"/>
  <c r="W196" i="46"/>
  <c r="V196" i="46" s="1"/>
  <c r="U196" i="46" s="1"/>
  <c r="AH196" i="46" s="1"/>
  <c r="AE193" i="46"/>
  <c r="R193" i="46"/>
  <c r="T193" i="46" s="1"/>
  <c r="S193" i="46" s="1"/>
  <c r="AA193" i="46"/>
  <c r="R127" i="46"/>
  <c r="T127" i="46" s="1"/>
  <c r="S127" i="46" s="1"/>
  <c r="AA127" i="46"/>
  <c r="AE127" i="46"/>
  <c r="R96" i="46"/>
  <c r="W96" i="46" s="1"/>
  <c r="V96" i="46" s="1"/>
  <c r="U96" i="46" s="1"/>
  <c r="AH96" i="46" s="1"/>
  <c r="AA96" i="46"/>
  <c r="AE96" i="46"/>
  <c r="T153" i="46"/>
  <c r="S153" i="46" s="1"/>
  <c r="W153" i="46"/>
  <c r="V153" i="46" s="1"/>
  <c r="U153" i="46" s="1"/>
  <c r="AH153" i="46" s="1"/>
  <c r="AE74" i="46"/>
  <c r="AA74" i="46"/>
  <c r="AA25" i="46"/>
  <c r="AE25" i="46"/>
  <c r="R25" i="46"/>
  <c r="T25" i="46" s="1"/>
  <c r="S25" i="46" s="1"/>
  <c r="W131" i="46"/>
  <c r="V131" i="46" s="1"/>
  <c r="U131" i="46" s="1"/>
  <c r="AH131" i="46" s="1"/>
  <c r="T131" i="46"/>
  <c r="S131" i="46" s="1"/>
  <c r="T130" i="46"/>
  <c r="S130" i="46" s="1"/>
  <c r="W130" i="46"/>
  <c r="V130" i="46" s="1"/>
  <c r="U130" i="46" s="1"/>
  <c r="R21" i="46"/>
  <c r="AA21" i="46"/>
  <c r="AE21" i="46"/>
  <c r="R218" i="46"/>
  <c r="T218" i="46" s="1"/>
  <c r="S218" i="46" s="1"/>
  <c r="AA218" i="46"/>
  <c r="AE218" i="46"/>
  <c r="AA98" i="46"/>
  <c r="R98" i="46"/>
  <c r="T98" i="46" s="1"/>
  <c r="S98" i="46" s="1"/>
  <c r="AE98" i="46"/>
  <c r="T294" i="46"/>
  <c r="S294" i="46" s="1"/>
  <c r="V294" i="46"/>
  <c r="U294" i="46" s="1"/>
  <c r="AH294" i="46" s="1"/>
  <c r="R284" i="46"/>
  <c r="T284" i="46" s="1"/>
  <c r="S284" i="46" s="1"/>
  <c r="AA284" i="46"/>
  <c r="AE284" i="46"/>
  <c r="T217" i="46"/>
  <c r="S217" i="46" s="1"/>
  <c r="R172" i="46"/>
  <c r="AA172" i="46"/>
  <c r="AE172" i="46"/>
  <c r="AA152" i="46"/>
  <c r="R152" i="46"/>
  <c r="AE152" i="46"/>
  <c r="W297" i="46"/>
  <c r="V297" i="46" s="1"/>
  <c r="U297" i="46" s="1"/>
  <c r="AH297" i="46" s="1"/>
  <c r="T297" i="46"/>
  <c r="S297" i="46" s="1"/>
  <c r="AE198" i="46"/>
  <c r="R198" i="46"/>
  <c r="W198" i="46" s="1"/>
  <c r="V198" i="46" s="1"/>
  <c r="U198" i="46" s="1"/>
  <c r="AH198" i="46" s="1"/>
  <c r="AA198" i="46"/>
  <c r="AA115" i="46"/>
  <c r="AE115" i="46"/>
  <c r="R115" i="46"/>
  <c r="T115" i="46" s="1"/>
  <c r="S115" i="46" s="1"/>
  <c r="R83" i="46"/>
  <c r="T83" i="46" s="1"/>
  <c r="S83" i="46" s="1"/>
  <c r="R31" i="46"/>
  <c r="T31" i="46" s="1"/>
  <c r="S31" i="46" s="1"/>
  <c r="AA31" i="46"/>
  <c r="AE31" i="46"/>
  <c r="W140" i="46"/>
  <c r="V140" i="46" s="1"/>
  <c r="U140" i="46" s="1"/>
  <c r="AH140" i="46" s="1"/>
  <c r="T140" i="46"/>
  <c r="S140" i="46" s="1"/>
  <c r="R50" i="46"/>
  <c r="AE50" i="46"/>
  <c r="AA50" i="46"/>
  <c r="AA250" i="46"/>
  <c r="AE231" i="46"/>
  <c r="AE197" i="46"/>
  <c r="AA139" i="46"/>
  <c r="AE139" i="46"/>
  <c r="R139" i="46"/>
  <c r="W139" i="46" s="1"/>
  <c r="V139" i="46" s="1"/>
  <c r="U139" i="46" s="1"/>
  <c r="AH139" i="46" s="1"/>
  <c r="R133" i="46"/>
  <c r="AA114" i="46"/>
  <c r="AA79" i="46"/>
  <c r="AE79" i="46"/>
  <c r="W16" i="46"/>
  <c r="V16" i="46" s="1"/>
  <c r="U16" i="46" s="1"/>
  <c r="AH16" i="46" s="1"/>
  <c r="T16" i="46"/>
  <c r="S16" i="46" s="1"/>
  <c r="AA234" i="46"/>
  <c r="R234" i="46"/>
  <c r="V234" i="46" s="1"/>
  <c r="U234" i="46" s="1"/>
  <c r="AH234" i="46" s="1"/>
  <c r="T237" i="46"/>
  <c r="S237" i="46" s="1"/>
  <c r="W237" i="46"/>
  <c r="V237" i="46" s="1"/>
  <c r="U237" i="46" s="1"/>
  <c r="R275" i="46"/>
  <c r="AA275" i="46"/>
  <c r="AE275" i="46"/>
  <c r="R221" i="46"/>
  <c r="W221" i="46" s="1"/>
  <c r="V221" i="46" s="1"/>
  <c r="U221" i="46" s="1"/>
  <c r="AH221" i="46" s="1"/>
  <c r="AA221" i="46"/>
  <c r="AE221" i="46"/>
  <c r="W299" i="46"/>
  <c r="V299" i="46" s="1"/>
  <c r="U299" i="46" s="1"/>
  <c r="AH299" i="46" s="1"/>
  <c r="T299" i="46"/>
  <c r="S299" i="46" s="1"/>
  <c r="AA231" i="46"/>
  <c r="R114" i="46"/>
  <c r="T114" i="46" s="1"/>
  <c r="S114" i="46" s="1"/>
  <c r="T69" i="46"/>
  <c r="S69" i="46" s="1"/>
  <c r="W69" i="46"/>
  <c r="V69" i="46" s="1"/>
  <c r="U69" i="46" s="1"/>
  <c r="AH69" i="46" s="1"/>
  <c r="AA55" i="46"/>
  <c r="AE53" i="46"/>
  <c r="T49" i="46"/>
  <c r="S49" i="46" s="1"/>
  <c r="AE32" i="46"/>
  <c r="R222" i="46"/>
  <c r="T222" i="46" s="1"/>
  <c r="S222" i="46" s="1"/>
  <c r="R182" i="46"/>
  <c r="AE165" i="46"/>
  <c r="V92" i="46"/>
  <c r="U92" i="46" s="1"/>
  <c r="AH92" i="46" s="1"/>
  <c r="T176" i="46"/>
  <c r="S176" i="46" s="1"/>
  <c r="AA165" i="46"/>
  <c r="R150" i="46"/>
  <c r="R88" i="46"/>
  <c r="AA75" i="46"/>
  <c r="T179" i="46"/>
  <c r="S179" i="46" s="1"/>
  <c r="R75" i="46"/>
  <c r="T75" i="46" s="1"/>
  <c r="S75" i="46" s="1"/>
  <c r="T77" i="46"/>
  <c r="S77" i="46" s="1"/>
  <c r="R22" i="46"/>
  <c r="V22" i="46" s="1"/>
  <c r="U22" i="46" s="1"/>
  <c r="AH22" i="46" s="1"/>
  <c r="T220" i="46"/>
  <c r="S220" i="46" s="1"/>
  <c r="W220" i="46"/>
  <c r="V220" i="46" s="1"/>
  <c r="U220" i="46" s="1"/>
  <c r="T302" i="46"/>
  <c r="S302" i="46" s="1"/>
  <c r="V302" i="46"/>
  <c r="U302" i="46" s="1"/>
  <c r="AH302" i="46" s="1"/>
  <c r="V296" i="46"/>
  <c r="U296" i="46" s="1"/>
  <c r="AH296" i="46" s="1"/>
  <c r="T296" i="46"/>
  <c r="S296" i="46" s="1"/>
  <c r="W271" i="46"/>
  <c r="V271" i="46" s="1"/>
  <c r="U271" i="46" s="1"/>
  <c r="AH271" i="46" s="1"/>
  <c r="T271" i="46"/>
  <c r="S271" i="46" s="1"/>
  <c r="R265" i="46"/>
  <c r="AA265" i="46"/>
  <c r="AE265" i="46"/>
  <c r="T73" i="46"/>
  <c r="S73" i="46" s="1"/>
  <c r="W73" i="46"/>
  <c r="V73" i="46" s="1"/>
  <c r="U73" i="46" s="1"/>
  <c r="AH73" i="46" s="1"/>
  <c r="R30" i="46"/>
  <c r="AA30" i="46"/>
  <c r="AE30" i="46"/>
  <c r="R148" i="46"/>
  <c r="AA148" i="46"/>
  <c r="AE148" i="46"/>
  <c r="T128" i="46"/>
  <c r="S128" i="46" s="1"/>
  <c r="W128" i="46"/>
  <c r="V128" i="46" s="1"/>
  <c r="U128" i="46" s="1"/>
  <c r="AH128" i="46" s="1"/>
  <c r="AA121" i="46"/>
  <c r="AE121" i="46"/>
  <c r="R103" i="46"/>
  <c r="AE103" i="46"/>
  <c r="R276" i="46"/>
  <c r="AE276" i="46"/>
  <c r="T168" i="46"/>
  <c r="S168" i="46" s="1"/>
  <c r="W168" i="46"/>
  <c r="V168" i="46" s="1"/>
  <c r="U168" i="46" s="1"/>
  <c r="AH168" i="46" s="1"/>
  <c r="AA160" i="46"/>
  <c r="AE160" i="46"/>
  <c r="R243" i="46"/>
  <c r="T243" i="46" s="1"/>
  <c r="S243" i="46" s="1"/>
  <c r="AA243" i="46"/>
  <c r="AE243" i="46"/>
  <c r="T228" i="46"/>
  <c r="S228" i="46" s="1"/>
  <c r="W228" i="46"/>
  <c r="V228" i="46" s="1"/>
  <c r="U228" i="46" s="1"/>
  <c r="AH228" i="46" s="1"/>
  <c r="AA178" i="46"/>
  <c r="R178" i="46"/>
  <c r="T178" i="46" s="1"/>
  <c r="S178" i="46" s="1"/>
  <c r="AA73" i="46"/>
  <c r="AE73" i="46"/>
  <c r="T54" i="46"/>
  <c r="S54" i="46" s="1"/>
  <c r="W225" i="46"/>
  <c r="V225" i="46" s="1"/>
  <c r="U225" i="46" s="1"/>
  <c r="AH225" i="46" s="1"/>
  <c r="T225" i="46"/>
  <c r="S225" i="46" s="1"/>
  <c r="AE202" i="46"/>
  <c r="R202" i="46"/>
  <c r="AE196" i="46"/>
  <c r="AA196" i="46"/>
  <c r="AA281" i="46"/>
  <c r="R281" i="46"/>
  <c r="AA278" i="46"/>
  <c r="R278" i="46"/>
  <c r="AE278" i="46"/>
  <c r="T301" i="46"/>
  <c r="S301" i="46" s="1"/>
  <c r="V301" i="46"/>
  <c r="U301" i="46" s="1"/>
  <c r="AH301" i="46" s="1"/>
  <c r="R205" i="46"/>
  <c r="AA205" i="46"/>
  <c r="AA14" i="46"/>
  <c r="AE14" i="46"/>
  <c r="AA246" i="46"/>
  <c r="AE246" i="46"/>
  <c r="AE233" i="46"/>
  <c r="R233" i="46"/>
  <c r="AE54" i="46"/>
  <c r="AD54" i="46" s="1"/>
  <c r="AC54" i="46" s="1"/>
  <c r="AA54" i="46"/>
  <c r="Z54" i="46" s="1"/>
  <c r="Y54" i="46" s="1"/>
  <c r="AA255" i="46"/>
  <c r="R255" i="46"/>
  <c r="T187" i="46"/>
  <c r="S187" i="46" s="1"/>
  <c r="W187" i="46"/>
  <c r="V187" i="46" s="1"/>
  <c r="U187" i="46" s="1"/>
  <c r="AH187" i="46" s="1"/>
  <c r="AA153" i="46"/>
  <c r="AE153" i="46"/>
  <c r="R138" i="46"/>
  <c r="AA138" i="46"/>
  <c r="R91" i="46"/>
  <c r="AE91" i="46"/>
  <c r="AA227" i="46"/>
  <c r="AE227" i="46"/>
  <c r="AE207" i="46"/>
  <c r="R207" i="46"/>
  <c r="AA130" i="46"/>
  <c r="AE130" i="46"/>
  <c r="AA36" i="46"/>
  <c r="AE36" i="46"/>
  <c r="AA209" i="46"/>
  <c r="AE300" i="46"/>
  <c r="AA59" i="46"/>
  <c r="AA300" i="46"/>
  <c r="AE271" i="46"/>
  <c r="AA294" i="46"/>
  <c r="AE294" i="46"/>
  <c r="AE282" i="46"/>
  <c r="AA279" i="46"/>
  <c r="AA276" i="46"/>
  <c r="AA274" i="46"/>
  <c r="AA271" i="46"/>
  <c r="R226" i="46"/>
  <c r="AA24" i="46"/>
  <c r="V231" i="46"/>
  <c r="U231" i="46" s="1"/>
  <c r="AH231" i="46" s="1"/>
  <c r="T231" i="46"/>
  <c r="S231" i="46" s="1"/>
  <c r="R116" i="46"/>
  <c r="AE116" i="46"/>
  <c r="R60" i="46"/>
  <c r="AA60" i="46"/>
  <c r="AE302" i="46"/>
  <c r="AA302" i="46"/>
  <c r="AE296" i="46"/>
  <c r="AA181" i="46"/>
  <c r="R63" i="46"/>
  <c r="AA63" i="46"/>
  <c r="AE63" i="46"/>
  <c r="AA296" i="46"/>
  <c r="AE293" i="46"/>
  <c r="AD293" i="46" s="1"/>
  <c r="AC293" i="46" s="1"/>
  <c r="AA282" i="46"/>
  <c r="R279" i="46"/>
  <c r="V279" i="46" s="1"/>
  <c r="U279" i="46" s="1"/>
  <c r="AH279" i="46" s="1"/>
  <c r="R274" i="46"/>
  <c r="T274" i="46" s="1"/>
  <c r="S274" i="46" s="1"/>
  <c r="W263" i="46"/>
  <c r="V263" i="46" s="1"/>
  <c r="U263" i="46" s="1"/>
  <c r="AH263" i="46" s="1"/>
  <c r="T263" i="46"/>
  <c r="S263" i="46" s="1"/>
  <c r="R259" i="46"/>
  <c r="AE237" i="46"/>
  <c r="AA237" i="46"/>
  <c r="AE234" i="46"/>
  <c r="AE217" i="46"/>
  <c r="AD217" i="46" s="1"/>
  <c r="AC217" i="46" s="1"/>
  <c r="R209" i="46"/>
  <c r="R181" i="46"/>
  <c r="AA170" i="46"/>
  <c r="AE170" i="46"/>
  <c r="W165" i="46"/>
  <c r="V165" i="46" s="1"/>
  <c r="U165" i="46" s="1"/>
  <c r="AH165" i="46" s="1"/>
  <c r="AE154" i="46"/>
  <c r="AA154" i="46"/>
  <c r="V129" i="46"/>
  <c r="U129" i="46" s="1"/>
  <c r="AH129" i="46" s="1"/>
  <c r="T129" i="46"/>
  <c r="S129" i="46" s="1"/>
  <c r="R121" i="46"/>
  <c r="AA103" i="46"/>
  <c r="AE99" i="46"/>
  <c r="R59" i="46"/>
  <c r="AA38" i="46"/>
  <c r="Z38" i="46" s="1"/>
  <c r="Y38" i="46" s="1"/>
  <c r="AE38" i="46"/>
  <c r="AD38" i="46" s="1"/>
  <c r="AC38" i="46" s="1"/>
  <c r="R24" i="46"/>
  <c r="T24" i="46" s="1"/>
  <c r="S24" i="46" s="1"/>
  <c r="AE226" i="46"/>
  <c r="AA213" i="46"/>
  <c r="R213" i="46"/>
  <c r="R141" i="46"/>
  <c r="AE141" i="46"/>
  <c r="AA190" i="46"/>
  <c r="R190" i="46"/>
  <c r="V47" i="46"/>
  <c r="U47" i="46" s="1"/>
  <c r="AH47" i="46" s="1"/>
  <c r="T47" i="46"/>
  <c r="S47" i="46" s="1"/>
  <c r="AA287" i="46"/>
  <c r="AA293" i="46"/>
  <c r="Z293" i="46" s="1"/>
  <c r="Y293" i="46" s="1"/>
  <c r="W282" i="46"/>
  <c r="V282" i="46" s="1"/>
  <c r="U282" i="46" s="1"/>
  <c r="AH282" i="46" s="1"/>
  <c r="W262" i="46"/>
  <c r="V262" i="46" s="1"/>
  <c r="U262" i="46" s="1"/>
  <c r="AH262" i="46" s="1"/>
  <c r="AA217" i="46"/>
  <c r="Z217" i="46" s="1"/>
  <c r="Y217" i="46" s="1"/>
  <c r="W192" i="46"/>
  <c r="V192" i="46" s="1"/>
  <c r="U192" i="46" s="1"/>
  <c r="AH192" i="46" s="1"/>
  <c r="R169" i="46"/>
  <c r="R99" i="46"/>
  <c r="R43" i="46"/>
  <c r="AA43" i="46"/>
  <c r="V291" i="46"/>
  <c r="U291" i="46" s="1"/>
  <c r="AH291" i="46" s="1"/>
  <c r="T291" i="46"/>
  <c r="S291" i="46" s="1"/>
  <c r="AE259" i="46"/>
  <c r="T154" i="46"/>
  <c r="S154" i="46" s="1"/>
  <c r="V154" i="46"/>
  <c r="U154" i="46" s="1"/>
  <c r="AH154" i="46" s="1"/>
  <c r="R287" i="46"/>
  <c r="W211" i="46"/>
  <c r="V211" i="46" s="1"/>
  <c r="U211" i="46" s="1"/>
  <c r="AH211" i="46" s="1"/>
  <c r="AE188" i="46"/>
  <c r="R160" i="46"/>
  <c r="R161" i="46"/>
  <c r="AA252" i="46"/>
  <c r="R34" i="46"/>
  <c r="AA34" i="46"/>
  <c r="AE34" i="46"/>
  <c r="V167" i="46"/>
  <c r="U167" i="46" s="1"/>
  <c r="AH167" i="46" s="1"/>
  <c r="T167" i="46"/>
  <c r="S167" i="46" s="1"/>
  <c r="R199" i="46"/>
  <c r="AE199" i="46"/>
  <c r="AA199" i="46"/>
  <c r="AA102" i="46"/>
  <c r="AE102" i="46"/>
  <c r="R102" i="46"/>
  <c r="AA184" i="46"/>
  <c r="AE184" i="46"/>
  <c r="R184" i="46"/>
  <c r="W106" i="46"/>
  <c r="V106" i="46" s="1"/>
  <c r="U106" i="46" s="1"/>
  <c r="T106" i="46"/>
  <c r="S106" i="46" s="1"/>
  <c r="T51" i="46"/>
  <c r="S51" i="46" s="1"/>
  <c r="W51" i="46"/>
  <c r="V51" i="46" s="1"/>
  <c r="U51" i="46" s="1"/>
  <c r="AH51" i="46" s="1"/>
  <c r="R68" i="46"/>
  <c r="AA68" i="46"/>
  <c r="AE68" i="46"/>
  <c r="R61" i="46"/>
  <c r="AA61" i="46"/>
  <c r="AE61" i="46"/>
  <c r="R70" i="46"/>
  <c r="AA70" i="46"/>
  <c r="AE70" i="46"/>
  <c r="AE191" i="46"/>
  <c r="AA191" i="46"/>
  <c r="R191" i="46"/>
  <c r="AE33" i="46"/>
  <c r="R33" i="46"/>
  <c r="AA33" i="46"/>
  <c r="R171" i="46"/>
  <c r="AA171" i="46"/>
  <c r="AE171" i="46"/>
  <c r="AE147" i="46"/>
  <c r="AA147" i="46"/>
  <c r="R147" i="46"/>
  <c r="AE158" i="46"/>
  <c r="AA158" i="46"/>
  <c r="R158" i="46"/>
  <c r="R204" i="46"/>
  <c r="AE204" i="46"/>
  <c r="AA204" i="46"/>
  <c r="R174" i="46"/>
  <c r="AE174" i="46"/>
  <c r="AA174" i="46"/>
  <c r="AE125" i="46"/>
  <c r="R125" i="46"/>
  <c r="AA125" i="46"/>
  <c r="AE104" i="46"/>
  <c r="R104" i="46"/>
  <c r="AA104" i="46"/>
  <c r="R13" i="46"/>
  <c r="AA13" i="46"/>
  <c r="AE13" i="46"/>
  <c r="AE65" i="46"/>
  <c r="R65" i="46"/>
  <c r="R166" i="46"/>
  <c r="AA166" i="46"/>
  <c r="AE166" i="46"/>
  <c r="AA108" i="46"/>
  <c r="R108" i="46"/>
  <c r="AE108" i="46"/>
  <c r="AE87" i="46"/>
  <c r="R87" i="46"/>
  <c r="R123" i="46"/>
  <c r="AA123" i="46"/>
  <c r="AA119" i="46"/>
  <c r="R119" i="46"/>
  <c r="AE119" i="46"/>
  <c r="AA146" i="46"/>
  <c r="R146" i="46"/>
  <c r="AE146" i="46"/>
  <c r="AE94" i="46"/>
  <c r="AA94" i="46"/>
  <c r="R94" i="46"/>
  <c r="AE23" i="46"/>
  <c r="R23" i="46"/>
  <c r="AA189" i="46"/>
  <c r="R195" i="46"/>
  <c r="AE195" i="46"/>
  <c r="T41" i="46"/>
  <c r="S41" i="46" s="1"/>
  <c r="V41" i="46"/>
  <c r="U41" i="46" s="1"/>
  <c r="AH41" i="46" s="1"/>
  <c r="V219" i="46"/>
  <c r="U219" i="46" s="1"/>
  <c r="AH219" i="46" s="1"/>
  <c r="T219" i="46"/>
  <c r="S219" i="46" s="1"/>
  <c r="W72" i="46"/>
  <c r="V72" i="46" s="1"/>
  <c r="U72" i="46" s="1"/>
  <c r="AH72" i="46" s="1"/>
  <c r="T72" i="46"/>
  <c r="S72" i="46" s="1"/>
  <c r="AE41" i="46"/>
  <c r="AA41" i="46"/>
  <c r="AE208" i="46"/>
  <c r="R208" i="46"/>
  <c r="AA208" i="46"/>
  <c r="AA124" i="46"/>
  <c r="AE124" i="46"/>
  <c r="R124" i="46"/>
  <c r="AE64" i="46"/>
  <c r="AA64" i="46"/>
  <c r="R194" i="46"/>
  <c r="AA194" i="46"/>
  <c r="V98" i="46"/>
  <c r="U98" i="46" s="1"/>
  <c r="AH98" i="46" s="1"/>
  <c r="AA66" i="46"/>
  <c r="AE66" i="46"/>
  <c r="R66" i="46"/>
  <c r="AA169" i="46"/>
  <c r="R143" i="46"/>
  <c r="AA143" i="46"/>
  <c r="AA46" i="46"/>
  <c r="R46" i="46"/>
  <c r="AE46" i="46"/>
  <c r="R149" i="46"/>
  <c r="AE149" i="46"/>
  <c r="T109" i="46"/>
  <c r="S109" i="46" s="1"/>
  <c r="W109" i="46"/>
  <c r="V109" i="46" s="1"/>
  <c r="U109" i="46" s="1"/>
  <c r="T203" i="46"/>
  <c r="S203" i="46" s="1"/>
  <c r="W203" i="46"/>
  <c r="V203" i="46" s="1"/>
  <c r="U203" i="46" s="1"/>
  <c r="AH203" i="46" s="1"/>
  <c r="AE185" i="46"/>
  <c r="AA185" i="46"/>
  <c r="R185" i="46"/>
  <c r="R212" i="46"/>
  <c r="AE212" i="46"/>
  <c r="AA212" i="46"/>
  <c r="AA57" i="46"/>
  <c r="R57" i="46"/>
  <c r="AE57" i="46"/>
  <c r="T164" i="46"/>
  <c r="S164" i="46" s="1"/>
  <c r="V164" i="46"/>
  <c r="U164" i="46" s="1"/>
  <c r="AH164" i="46" s="1"/>
  <c r="R162" i="46"/>
  <c r="AE162" i="46"/>
  <c r="AA195" i="46"/>
  <c r="AE164" i="46"/>
  <c r="AA164" i="46"/>
  <c r="AA149" i="46"/>
  <c r="AE128" i="46"/>
  <c r="AA128" i="46"/>
  <c r="AA86" i="46"/>
  <c r="R86" i="46"/>
  <c r="T64" i="46"/>
  <c r="S64" i="46" s="1"/>
  <c r="V64" i="46"/>
  <c r="U64" i="46" s="1"/>
  <c r="AH64" i="46" s="1"/>
  <c r="AE51" i="46"/>
  <c r="AA51" i="46"/>
  <c r="AE19" i="46"/>
  <c r="R19" i="46"/>
  <c r="R20" i="46"/>
  <c r="AA20" i="46"/>
  <c r="AE20" i="46"/>
  <c r="T79" i="46"/>
  <c r="S79" i="46" s="1"/>
  <c r="V79" i="46"/>
  <c r="U79" i="46" s="1"/>
  <c r="AH79" i="46" s="1"/>
  <c r="T117" i="46"/>
  <c r="S117" i="46" s="1"/>
  <c r="V117" i="46"/>
  <c r="U117" i="46" s="1"/>
  <c r="AH117" i="46" s="1"/>
  <c r="AE81" i="46"/>
  <c r="AA81" i="46"/>
  <c r="R81" i="46"/>
  <c r="R26" i="46"/>
  <c r="AA26" i="46"/>
  <c r="AE26" i="46"/>
  <c r="R15" i="46"/>
  <c r="AE15" i="46"/>
  <c r="AE175" i="46"/>
  <c r="R175" i="46"/>
  <c r="AA175" i="46"/>
  <c r="R142" i="46"/>
  <c r="AA142" i="46"/>
  <c r="AE142" i="46"/>
  <c r="AE144" i="46"/>
  <c r="R144" i="46"/>
  <c r="AA140" i="46"/>
  <c r="AE140" i="46"/>
  <c r="R206" i="46"/>
  <c r="AA206" i="46"/>
  <c r="AA201" i="46"/>
  <c r="R201" i="46"/>
  <c r="AE201" i="46"/>
  <c r="R156" i="46"/>
  <c r="AE156" i="46"/>
  <c r="W137" i="46"/>
  <c r="V137" i="46" s="1"/>
  <c r="U137" i="46" s="1"/>
  <c r="T137" i="46"/>
  <c r="S137" i="46" s="1"/>
  <c r="AA93" i="46"/>
  <c r="AE93" i="46"/>
  <c r="R93" i="46"/>
  <c r="AA27" i="46"/>
  <c r="R27" i="46"/>
  <c r="AE27" i="46"/>
  <c r="AA167" i="46"/>
  <c r="AE167" i="46"/>
  <c r="R113" i="46"/>
  <c r="AA113" i="46"/>
  <c r="AE58" i="46"/>
  <c r="AA58" i="46"/>
  <c r="R58" i="46"/>
  <c r="AE157" i="46"/>
  <c r="R157" i="46"/>
  <c r="AE48" i="46"/>
  <c r="R48" i="46"/>
  <c r="R155" i="46"/>
  <c r="AA155" i="46"/>
  <c r="R134" i="46"/>
  <c r="AA134" i="46"/>
  <c r="AE134" i="46"/>
  <c r="AE97" i="46"/>
  <c r="R97" i="46"/>
  <c r="AE37" i="46"/>
  <c r="R37" i="46"/>
  <c r="R183" i="46"/>
  <c r="AE183" i="46"/>
  <c r="R52" i="46"/>
  <c r="AE52" i="46"/>
  <c r="AA47" i="46"/>
  <c r="AE47" i="46"/>
  <c r="AA131" i="46"/>
  <c r="AE131" i="46"/>
  <c r="AA77" i="46"/>
  <c r="Z77" i="46" s="1"/>
  <c r="Y77" i="46" s="1"/>
  <c r="AE77" i="46"/>
  <c r="AD77" i="46" s="1"/>
  <c r="AC77" i="46" s="1"/>
  <c r="R163" i="46"/>
  <c r="AA163" i="46"/>
  <c r="V32" i="46"/>
  <c r="U32" i="46" s="1"/>
  <c r="AH32" i="46" s="1"/>
  <c r="T32" i="46"/>
  <c r="S32" i="46" s="1"/>
  <c r="AE220" i="46"/>
  <c r="AA220" i="46"/>
  <c r="T188" i="46"/>
  <c r="S188" i="46" s="1"/>
  <c r="W188" i="46"/>
  <c r="V188" i="46" s="1"/>
  <c r="U188" i="46" s="1"/>
  <c r="AH188" i="46" s="1"/>
  <c r="R112" i="46"/>
  <c r="AE112" i="46"/>
  <c r="W42" i="46"/>
  <c r="V42" i="46" s="1"/>
  <c r="U42" i="46" s="1"/>
  <c r="AH42" i="46" s="1"/>
  <c r="T42" i="46"/>
  <c r="S42" i="46" s="1"/>
  <c r="R85" i="46"/>
  <c r="AA85" i="46"/>
  <c r="AE192" i="46"/>
  <c r="AA192" i="46"/>
  <c r="T200" i="46"/>
  <c r="S200" i="46" s="1"/>
  <c r="W200" i="46"/>
  <c r="V200" i="46" s="1"/>
  <c r="U200" i="46" s="1"/>
  <c r="AH200" i="46" s="1"/>
  <c r="AE78" i="46"/>
  <c r="AA78" i="46"/>
  <c r="R78" i="46"/>
  <c r="AE210" i="46"/>
  <c r="AE179" i="46"/>
  <c r="AD179" i="46" s="1"/>
  <c r="AC179" i="46" s="1"/>
  <c r="AE84" i="46"/>
  <c r="R84" i="46"/>
  <c r="AA101" i="46"/>
  <c r="R101" i="46"/>
  <c r="AA62" i="46"/>
  <c r="R62" i="46"/>
  <c r="R90" i="46"/>
  <c r="AE90" i="46"/>
  <c r="AA90" i="46"/>
  <c r="T56" i="46"/>
  <c r="S56" i="46" s="1"/>
  <c r="AA16" i="46"/>
  <c r="AE16" i="46"/>
  <c r="AA168" i="46"/>
  <c r="AE168" i="46"/>
  <c r="AE71" i="46"/>
  <c r="R71" i="46"/>
  <c r="AE28" i="46"/>
  <c r="AA28" i="46"/>
  <c r="R28" i="46"/>
  <c r="AA89" i="46"/>
  <c r="R89" i="46"/>
  <c r="R40" i="46"/>
  <c r="AE40" i="46"/>
  <c r="AA107" i="46"/>
  <c r="R107" i="46"/>
  <c r="AA76" i="46"/>
  <c r="AE76" i="46"/>
  <c r="R80" i="46"/>
  <c r="AE80" i="46"/>
  <c r="R303" i="46"/>
  <c r="AA303" i="46"/>
  <c r="AE303" i="46"/>
  <c r="I248" i="46"/>
  <c r="Q248" i="46"/>
  <c r="AE248" i="46"/>
  <c r="AA248" i="46"/>
  <c r="R248" i="46"/>
  <c r="R260" i="46"/>
  <c r="AA260" i="46"/>
  <c r="W280" i="46"/>
  <c r="V280" i="46" s="1"/>
  <c r="U280" i="46" s="1"/>
  <c r="AH280" i="46" s="1"/>
  <c r="T280" i="46"/>
  <c r="S280" i="46" s="1"/>
  <c r="T288" i="46"/>
  <c r="S288" i="46" s="1"/>
  <c r="W288" i="46"/>
  <c r="V288" i="46" s="1"/>
  <c r="U288" i="46" s="1"/>
  <c r="AH288" i="46" s="1"/>
  <c r="T269" i="46"/>
  <c r="S269" i="46" s="1"/>
  <c r="W269" i="46"/>
  <c r="V269" i="46" s="1"/>
  <c r="U269" i="46" s="1"/>
  <c r="AH269" i="46" s="1"/>
  <c r="R229" i="46"/>
  <c r="AA229" i="46"/>
  <c r="AE290" i="46"/>
  <c r="R290" i="46"/>
  <c r="AA290" i="46"/>
  <c r="AE247" i="46"/>
  <c r="R247" i="46"/>
  <c r="AA297" i="46"/>
  <c r="AE297" i="46"/>
  <c r="AE269" i="46"/>
  <c r="AA269" i="46"/>
  <c r="AE299" i="46"/>
  <c r="AA299" i="46"/>
  <c r="AE288" i="46"/>
  <c r="AA288" i="46"/>
  <c r="R251" i="46"/>
  <c r="AE251" i="46"/>
  <c r="T246" i="46"/>
  <c r="S246" i="46" s="1"/>
  <c r="V246" i="46"/>
  <c r="U246" i="46" s="1"/>
  <c r="AH246" i="46" s="1"/>
  <c r="AE257" i="46"/>
  <c r="R257" i="46"/>
  <c r="AA257" i="46"/>
  <c r="I230" i="46"/>
  <c r="Q230" i="46"/>
  <c r="I234" i="46"/>
  <c r="Q234" i="46"/>
  <c r="AE225" i="46"/>
  <c r="AA225" i="46"/>
  <c r="AE283" i="46"/>
  <c r="AA283" i="46"/>
  <c r="I233" i="46"/>
  <c r="Q233" i="46"/>
  <c r="AE230" i="46"/>
  <c r="AA230" i="46"/>
  <c r="R230" i="46"/>
  <c r="AE291" i="46"/>
  <c r="AA291" i="46"/>
  <c r="AE254" i="46"/>
  <c r="R254" i="46"/>
  <c r="AA254" i="46"/>
  <c r="I290" i="46"/>
  <c r="Q290" i="46"/>
  <c r="AA223" i="46"/>
  <c r="AE223" i="46"/>
  <c r="R236" i="46"/>
  <c r="AA236" i="46"/>
  <c r="R304" i="46"/>
  <c r="AA304" i="46"/>
  <c r="AA272" i="46"/>
  <c r="R272" i="46"/>
  <c r="AE272" i="46"/>
  <c r="I297" i="46"/>
  <c r="Q297" i="46"/>
  <c r="R238" i="46"/>
  <c r="AE238" i="46"/>
  <c r="AE229" i="46"/>
  <c r="R277" i="46"/>
  <c r="AA277" i="46"/>
  <c r="T300" i="46"/>
  <c r="S300" i="46" s="1"/>
  <c r="V300" i="46"/>
  <c r="U300" i="46" s="1"/>
  <c r="AH300" i="46" s="1"/>
  <c r="I293" i="46"/>
  <c r="Q293" i="46"/>
  <c r="AA224" i="46"/>
  <c r="R224" i="46"/>
  <c r="I277" i="46"/>
  <c r="Q277" i="46"/>
  <c r="I244" i="46"/>
  <c r="Q244" i="46"/>
  <c r="R232" i="46"/>
  <c r="AA232" i="46"/>
  <c r="R244" i="46"/>
  <c r="AE244" i="46"/>
  <c r="AE241" i="46"/>
  <c r="R241" i="46"/>
  <c r="I271" i="46"/>
  <c r="R268" i="46"/>
  <c r="AA268" i="46"/>
  <c r="AA239" i="46"/>
  <c r="AE239" i="46"/>
  <c r="I281" i="46"/>
  <c r="Q281" i="46"/>
  <c r="AA289" i="46"/>
  <c r="R289" i="46"/>
  <c r="AA253" i="46"/>
  <c r="R253" i="46"/>
  <c r="AA273" i="46"/>
  <c r="AE273" i="46"/>
  <c r="AA262" i="46"/>
  <c r="AE262" i="46"/>
  <c r="I260" i="46"/>
  <c r="Q260" i="46"/>
  <c r="I228" i="46"/>
  <c r="Q228" i="46"/>
  <c r="Q268" i="46"/>
  <c r="I235" i="46"/>
  <c r="Q235" i="46"/>
  <c r="Y138" i="79" l="1"/>
  <c r="X138" i="79" s="1"/>
  <c r="AG138" i="79"/>
  <c r="Y67" i="79"/>
  <c r="X67" i="79" s="1"/>
  <c r="AG67" i="79"/>
  <c r="Y141" i="79"/>
  <c r="X141" i="79" s="1"/>
  <c r="AG141" i="79"/>
  <c r="Y119" i="79"/>
  <c r="X119" i="79" s="1"/>
  <c r="AG119" i="79"/>
  <c r="S15" i="80"/>
  <c r="S13" i="80"/>
  <c r="S16" i="80"/>
  <c r="S14" i="80"/>
  <c r="M12" i="80"/>
  <c r="Q12" i="80" s="1"/>
  <c r="Q10" i="80"/>
  <c r="Z17" i="80"/>
  <c r="Z11" i="80" s="1"/>
  <c r="AA11" i="80"/>
  <c r="S11" i="80"/>
  <c r="S10" i="80"/>
  <c r="S12" i="80" s="1"/>
  <c r="AB51" i="80"/>
  <c r="AC11" i="80"/>
  <c r="Y51" i="80"/>
  <c r="W9" i="90"/>
  <c r="V11" i="90"/>
  <c r="Y11" i="90" s="1"/>
  <c r="Y49" i="90"/>
  <c r="S10" i="90"/>
  <c r="L10" i="90"/>
  <c r="O10" i="90" s="1"/>
  <c r="O8" i="90"/>
  <c r="Y43" i="79"/>
  <c r="X43" i="79" s="1"/>
  <c r="W185" i="78"/>
  <c r="V185" i="78" s="1"/>
  <c r="U185" i="78" s="1"/>
  <c r="AF185" i="78" s="1"/>
  <c r="Y71" i="78"/>
  <c r="X71" i="78" s="1"/>
  <c r="AF71" i="78"/>
  <c r="Z11" i="79"/>
  <c r="AD267" i="46"/>
  <c r="AC267" i="46" s="1"/>
  <c r="AH267" i="46"/>
  <c r="AD17" i="46"/>
  <c r="AC17" i="46" s="1"/>
  <c r="AH17" i="46"/>
  <c r="AD249" i="46"/>
  <c r="AC249" i="46" s="1"/>
  <c r="AH249" i="46"/>
  <c r="AD250" i="46"/>
  <c r="AC250" i="46" s="1"/>
  <c r="AH250" i="46"/>
  <c r="AD298" i="46"/>
  <c r="AC298" i="46" s="1"/>
  <c r="AH298" i="46"/>
  <c r="AA11" i="46"/>
  <c r="M12" i="46"/>
  <c r="Q12" i="46" s="1"/>
  <c r="Q10" i="46"/>
  <c r="Y50" i="78"/>
  <c r="X50" i="78" s="1"/>
  <c r="W95" i="79"/>
  <c r="V95" i="79" s="1"/>
  <c r="U95" i="79" s="1"/>
  <c r="AD43" i="79"/>
  <c r="AC43" i="79" s="1"/>
  <c r="AC50" i="78"/>
  <c r="AB50" i="78" s="1"/>
  <c r="AC17" i="78"/>
  <c r="AB17" i="78" s="1"/>
  <c r="W16" i="79"/>
  <c r="V16" i="79" s="1"/>
  <c r="U16" i="79" s="1"/>
  <c r="AC143" i="78"/>
  <c r="AB143" i="78" s="1"/>
  <c r="V139" i="79"/>
  <c r="U139" i="79" s="1"/>
  <c r="T119" i="79"/>
  <c r="S119" i="79" s="1"/>
  <c r="AD100" i="46"/>
  <c r="AC100" i="46" s="1"/>
  <c r="Z258" i="46"/>
  <c r="Y258" i="46" s="1"/>
  <c r="Y28" i="79"/>
  <c r="X28" i="79" s="1"/>
  <c r="W82" i="79"/>
  <c r="V82" i="79" s="1"/>
  <c r="U82" i="79" s="1"/>
  <c r="AG82" i="79" s="1"/>
  <c r="T82" i="79"/>
  <c r="S82" i="79" s="1"/>
  <c r="AD88" i="79"/>
  <c r="AC88" i="79" s="1"/>
  <c r="AD119" i="79"/>
  <c r="AC119" i="79" s="1"/>
  <c r="AD141" i="79"/>
  <c r="AC141" i="79" s="1"/>
  <c r="T114" i="79"/>
  <c r="S114" i="79" s="1"/>
  <c r="W114" i="79"/>
  <c r="V114" i="79" s="1"/>
  <c r="U114" i="79" s="1"/>
  <c r="AG114" i="79" s="1"/>
  <c r="Y15" i="79"/>
  <c r="X15" i="79" s="1"/>
  <c r="AD103" i="79"/>
  <c r="AC103" i="79" s="1"/>
  <c r="T69" i="78"/>
  <c r="S69" i="78" s="1"/>
  <c r="W69" i="78"/>
  <c r="V69" i="78" s="1"/>
  <c r="U69" i="78" s="1"/>
  <c r="AC69" i="78" s="1"/>
  <c r="AB69" i="78" s="1"/>
  <c r="Y62" i="79"/>
  <c r="X62" i="79" s="1"/>
  <c r="T138" i="79"/>
  <c r="S138" i="79" s="1"/>
  <c r="V101" i="79"/>
  <c r="U101" i="79" s="1"/>
  <c r="Z100" i="46"/>
  <c r="Y100" i="46" s="1"/>
  <c r="W141" i="78"/>
  <c r="V141" i="78" s="1"/>
  <c r="U141" i="78" s="1"/>
  <c r="AC141" i="78" s="1"/>
  <c r="AB141" i="78" s="1"/>
  <c r="Y17" i="78"/>
  <c r="X17" i="78" s="1"/>
  <c r="Y204" i="78"/>
  <c r="X204" i="78" s="1"/>
  <c r="Y110" i="79"/>
  <c r="X110" i="79" s="1"/>
  <c r="T59" i="79"/>
  <c r="S59" i="79" s="1"/>
  <c r="AD110" i="79"/>
  <c r="AC110" i="79" s="1"/>
  <c r="AD67" i="79"/>
  <c r="AC67" i="79" s="1"/>
  <c r="AB67" i="79" s="1"/>
  <c r="Y117" i="79"/>
  <c r="X117" i="79" s="1"/>
  <c r="W105" i="79"/>
  <c r="V105" i="79" s="1"/>
  <c r="U105" i="79" s="1"/>
  <c r="AC172" i="78"/>
  <c r="AB172" i="78" s="1"/>
  <c r="AC204" i="78"/>
  <c r="AB204" i="78" s="1"/>
  <c r="T141" i="79"/>
  <c r="S141" i="79" s="1"/>
  <c r="Y59" i="79"/>
  <c r="X59" i="79" s="1"/>
  <c r="AB59" i="79" s="1"/>
  <c r="V144" i="79"/>
  <c r="U144" i="79" s="1"/>
  <c r="T144" i="79"/>
  <c r="S144" i="79" s="1"/>
  <c r="Y63" i="79"/>
  <c r="X63" i="79" s="1"/>
  <c r="Z242" i="46"/>
  <c r="Y242" i="46" s="1"/>
  <c r="Z17" i="46"/>
  <c r="Y17" i="46" s="1"/>
  <c r="T249" i="46"/>
  <c r="S249" i="46" s="1"/>
  <c r="Y172" i="78"/>
  <c r="X172" i="78" s="1"/>
  <c r="W163" i="78"/>
  <c r="V163" i="78" s="1"/>
  <c r="U163" i="78" s="1"/>
  <c r="W74" i="78"/>
  <c r="V74" i="78" s="1"/>
  <c r="U74" i="78" s="1"/>
  <c r="Y74" i="78" s="1"/>
  <c r="X74" i="78" s="1"/>
  <c r="V164" i="78"/>
  <c r="U164" i="78" s="1"/>
  <c r="AF164" i="78" s="1"/>
  <c r="T164" i="78"/>
  <c r="S164" i="78" s="1"/>
  <c r="W19" i="79"/>
  <c r="V19" i="79" s="1"/>
  <c r="U19" i="79" s="1"/>
  <c r="Y103" i="79"/>
  <c r="X103" i="79" s="1"/>
  <c r="W149" i="79"/>
  <c r="V149" i="79" s="1"/>
  <c r="U149" i="79" s="1"/>
  <c r="AD149" i="79" s="1"/>
  <c r="AC149" i="79" s="1"/>
  <c r="T149" i="79"/>
  <c r="S149" i="79" s="1"/>
  <c r="AD107" i="79"/>
  <c r="AC107" i="79" s="1"/>
  <c r="AD63" i="79"/>
  <c r="AC63" i="79" s="1"/>
  <c r="T67" i="79"/>
  <c r="S67" i="79" s="1"/>
  <c r="AD136" i="79"/>
  <c r="AC136" i="79" s="1"/>
  <c r="AD28" i="79"/>
  <c r="AC28" i="79" s="1"/>
  <c r="AD58" i="79"/>
  <c r="AC58" i="79" s="1"/>
  <c r="W25" i="79"/>
  <c r="V25" i="79" s="1"/>
  <c r="U25" i="79" s="1"/>
  <c r="T25" i="79"/>
  <c r="S25" i="79" s="1"/>
  <c r="Y58" i="79"/>
  <c r="X58" i="79" s="1"/>
  <c r="Y136" i="79"/>
  <c r="X136" i="79" s="1"/>
  <c r="W124" i="79"/>
  <c r="V124" i="79" s="1"/>
  <c r="U124" i="79" s="1"/>
  <c r="AD17" i="79"/>
  <c r="AC17" i="79" s="1"/>
  <c r="AD126" i="79"/>
  <c r="AC126" i="79" s="1"/>
  <c r="V40" i="79"/>
  <c r="U40" i="79" s="1"/>
  <c r="T40" i="79"/>
  <c r="S40" i="79" s="1"/>
  <c r="Y107" i="79"/>
  <c r="X107" i="79" s="1"/>
  <c r="W85" i="79"/>
  <c r="V85" i="79" s="1"/>
  <c r="U85" i="79" s="1"/>
  <c r="AD73" i="79"/>
  <c r="AC73" i="79" s="1"/>
  <c r="W78" i="79"/>
  <c r="V78" i="79" s="1"/>
  <c r="U78" i="79" s="1"/>
  <c r="AD21" i="79"/>
  <c r="AC21" i="79" s="1"/>
  <c r="V128" i="79"/>
  <c r="U128" i="79" s="1"/>
  <c r="T128" i="79"/>
  <c r="S128" i="79" s="1"/>
  <c r="Y73" i="79"/>
  <c r="X73" i="79" s="1"/>
  <c r="T133" i="79"/>
  <c r="S133" i="79" s="1"/>
  <c r="W133" i="79"/>
  <c r="V133" i="79" s="1"/>
  <c r="U133" i="79" s="1"/>
  <c r="AG133" i="79" s="1"/>
  <c r="Y83" i="79"/>
  <c r="X83" i="79" s="1"/>
  <c r="Y116" i="79"/>
  <c r="X116" i="79" s="1"/>
  <c r="Z249" i="46"/>
  <c r="Y249" i="46" s="1"/>
  <c r="T17" i="46"/>
  <c r="S17" i="46" s="1"/>
  <c r="Z210" i="46"/>
  <c r="Y210" i="46" s="1"/>
  <c r="AD252" i="46"/>
  <c r="AC252" i="46" s="1"/>
  <c r="T53" i="46"/>
  <c r="S53" i="46" s="1"/>
  <c r="T298" i="46"/>
  <c r="S298" i="46" s="1"/>
  <c r="Z252" i="46"/>
  <c r="Y252" i="46" s="1"/>
  <c r="W126" i="46"/>
  <c r="V126" i="46" s="1"/>
  <c r="U126" i="46" s="1"/>
  <c r="AD138" i="79"/>
  <c r="AC138" i="79" s="1"/>
  <c r="AB138" i="79" s="1"/>
  <c r="W166" i="78"/>
  <c r="V166" i="78" s="1"/>
  <c r="U166" i="78" s="1"/>
  <c r="Y96" i="79"/>
  <c r="X96" i="79" s="1"/>
  <c r="Y201" i="78"/>
  <c r="X201" i="78" s="1"/>
  <c r="AA87" i="78"/>
  <c r="AD64" i="79"/>
  <c r="AC64" i="79" s="1"/>
  <c r="AD273" i="46"/>
  <c r="AC273" i="46" s="1"/>
  <c r="AD47" i="79"/>
  <c r="AC47" i="79" s="1"/>
  <c r="W122" i="78"/>
  <c r="V122" i="78" s="1"/>
  <c r="U122" i="78" s="1"/>
  <c r="AF122" i="78" s="1"/>
  <c r="T122" i="78"/>
  <c r="S122" i="78" s="1"/>
  <c r="T258" i="46"/>
  <c r="S258" i="46" s="1"/>
  <c r="Y47" i="79"/>
  <c r="X47" i="79" s="1"/>
  <c r="AD46" i="79"/>
  <c r="AC46" i="79" s="1"/>
  <c r="Y88" i="79"/>
  <c r="X88" i="79" s="1"/>
  <c r="T135" i="78"/>
  <c r="S135" i="78" s="1"/>
  <c r="Y93" i="79"/>
  <c r="X93" i="79" s="1"/>
  <c r="W266" i="46"/>
  <c r="V266" i="46" s="1"/>
  <c r="U266" i="46" s="1"/>
  <c r="T143" i="79"/>
  <c r="S143" i="79" s="1"/>
  <c r="Y80" i="78"/>
  <c r="X80" i="78" s="1"/>
  <c r="W186" i="46"/>
  <c r="V186" i="46" s="1"/>
  <c r="U186" i="46" s="1"/>
  <c r="T56" i="79"/>
  <c r="S56" i="79" s="1"/>
  <c r="AD117" i="79"/>
  <c r="AC117" i="79" s="1"/>
  <c r="AA36" i="78"/>
  <c r="Z292" i="46"/>
  <c r="Y292" i="46" s="1"/>
  <c r="AD56" i="79"/>
  <c r="AC56" i="79" s="1"/>
  <c r="AB56" i="79" s="1"/>
  <c r="AC201" i="78"/>
  <c r="AB201" i="78" s="1"/>
  <c r="V125" i="79"/>
  <c r="U125" i="79" s="1"/>
  <c r="AG125" i="79" s="1"/>
  <c r="T125" i="79"/>
  <c r="S125" i="79" s="1"/>
  <c r="AC135" i="78"/>
  <c r="AB135" i="78" s="1"/>
  <c r="AA135" i="78" s="1"/>
  <c r="AB261" i="46"/>
  <c r="Y23" i="79"/>
  <c r="X23" i="79" s="1"/>
  <c r="Y17" i="79"/>
  <c r="X17" i="79" s="1"/>
  <c r="AD120" i="79"/>
  <c r="AC120" i="79" s="1"/>
  <c r="T68" i="79"/>
  <c r="S68" i="79" s="1"/>
  <c r="V68" i="79"/>
  <c r="U68" i="79" s="1"/>
  <c r="AG68" i="79" s="1"/>
  <c r="Y208" i="78"/>
  <c r="X208" i="78" s="1"/>
  <c r="AD235" i="46"/>
  <c r="AC235" i="46" s="1"/>
  <c r="AB235" i="46" s="1"/>
  <c r="W111" i="78"/>
  <c r="V111" i="78" s="1"/>
  <c r="U111" i="78" s="1"/>
  <c r="T91" i="79"/>
  <c r="S91" i="79" s="1"/>
  <c r="W91" i="79"/>
  <c r="V91" i="79" s="1"/>
  <c r="U91" i="79" s="1"/>
  <c r="AG91" i="79" s="1"/>
  <c r="Z145" i="46"/>
  <c r="Y145" i="46" s="1"/>
  <c r="W113" i="79"/>
  <c r="V113" i="79" s="1"/>
  <c r="U113" i="79" s="1"/>
  <c r="AG113" i="79" s="1"/>
  <c r="W37" i="79"/>
  <c r="V37" i="79" s="1"/>
  <c r="U37" i="79" s="1"/>
  <c r="T37" i="79"/>
  <c r="S37" i="79" s="1"/>
  <c r="AD44" i="79"/>
  <c r="AC44" i="79" s="1"/>
  <c r="AC208" i="78"/>
  <c r="AB208" i="78" s="1"/>
  <c r="AD62" i="79"/>
  <c r="AC62" i="79" s="1"/>
  <c r="AD135" i="79"/>
  <c r="AC135" i="79" s="1"/>
  <c r="Z273" i="46"/>
  <c r="Y273" i="46" s="1"/>
  <c r="AD116" i="79"/>
  <c r="AC116" i="79" s="1"/>
  <c r="Y95" i="78"/>
  <c r="X95" i="78" s="1"/>
  <c r="Y64" i="79"/>
  <c r="X64" i="79" s="1"/>
  <c r="Y92" i="79"/>
  <c r="X92" i="79" s="1"/>
  <c r="AD23" i="79"/>
  <c r="AC23" i="79" s="1"/>
  <c r="W176" i="78"/>
  <c r="V176" i="78" s="1"/>
  <c r="U176" i="78" s="1"/>
  <c r="T176" i="78"/>
  <c r="S176" i="78" s="1"/>
  <c r="T148" i="79"/>
  <c r="S148" i="79" s="1"/>
  <c r="W148" i="79"/>
  <c r="V148" i="79" s="1"/>
  <c r="U148" i="79" s="1"/>
  <c r="Y120" i="79"/>
  <c r="X120" i="79" s="1"/>
  <c r="Y21" i="79"/>
  <c r="X21" i="79" s="1"/>
  <c r="AD45" i="79"/>
  <c r="AC45" i="79" s="1"/>
  <c r="Y22" i="78"/>
  <c r="X22" i="78" s="1"/>
  <c r="T212" i="78"/>
  <c r="S212" i="78" s="1"/>
  <c r="W189" i="78"/>
  <c r="V189" i="78" s="1"/>
  <c r="U189" i="78" s="1"/>
  <c r="Y200" i="78"/>
  <c r="X200" i="78" s="1"/>
  <c r="AC22" i="78"/>
  <c r="AB22" i="78" s="1"/>
  <c r="AA146" i="78"/>
  <c r="AC200" i="78"/>
  <c r="AB200" i="78" s="1"/>
  <c r="Y207" i="78"/>
  <c r="X207" i="78" s="1"/>
  <c r="T195" i="78"/>
  <c r="S195" i="78" s="1"/>
  <c r="W195" i="78"/>
  <c r="V195" i="78" s="1"/>
  <c r="U195" i="78" s="1"/>
  <c r="AF195" i="78" s="1"/>
  <c r="T18" i="78"/>
  <c r="S18" i="78" s="1"/>
  <c r="W203" i="78"/>
  <c r="V203" i="78" s="1"/>
  <c r="U203" i="78" s="1"/>
  <c r="AC203" i="78" s="1"/>
  <c r="AB203" i="78" s="1"/>
  <c r="T203" i="78"/>
  <c r="S203" i="78" s="1"/>
  <c r="Y124" i="78"/>
  <c r="X124" i="78" s="1"/>
  <c r="Y42" i="78"/>
  <c r="X42" i="78" s="1"/>
  <c r="AC32" i="78"/>
  <c r="AB32" i="78" s="1"/>
  <c r="AC149" i="78"/>
  <c r="AB149" i="78" s="1"/>
  <c r="W211" i="78"/>
  <c r="V211" i="78" s="1"/>
  <c r="U211" i="78" s="1"/>
  <c r="AF211" i="78" s="1"/>
  <c r="T211" i="78"/>
  <c r="S211" i="78" s="1"/>
  <c r="W160" i="78"/>
  <c r="V160" i="78" s="1"/>
  <c r="U160" i="78" s="1"/>
  <c r="AF160" i="78" s="1"/>
  <c r="W26" i="78"/>
  <c r="V26" i="78" s="1"/>
  <c r="U26" i="78" s="1"/>
  <c r="AC42" i="78"/>
  <c r="AB42" i="78" s="1"/>
  <c r="T242" i="46"/>
  <c r="S242" i="46" s="1"/>
  <c r="AD69" i="46"/>
  <c r="AC69" i="46" s="1"/>
  <c r="AD242" i="46"/>
  <c r="AC242" i="46" s="1"/>
  <c r="Z35" i="46"/>
  <c r="Y35" i="46" s="1"/>
  <c r="T267" i="46"/>
  <c r="S267" i="46" s="1"/>
  <c r="W270" i="46"/>
  <c r="V270" i="46" s="1"/>
  <c r="U270" i="46" s="1"/>
  <c r="T192" i="78"/>
  <c r="S192" i="78" s="1"/>
  <c r="W192" i="78"/>
  <c r="V192" i="78" s="1"/>
  <c r="U192" i="78" s="1"/>
  <c r="W65" i="78"/>
  <c r="V65" i="78" s="1"/>
  <c r="U65" i="78" s="1"/>
  <c r="AC65" i="78" s="1"/>
  <c r="AB65" i="78" s="1"/>
  <c r="AC170" i="78"/>
  <c r="AB170" i="78" s="1"/>
  <c r="AC91" i="78"/>
  <c r="AB91" i="78" s="1"/>
  <c r="Y91" i="78"/>
  <c r="X91" i="78" s="1"/>
  <c r="T199" i="78"/>
  <c r="S199" i="78" s="1"/>
  <c r="W199" i="78"/>
  <c r="V199" i="78" s="1"/>
  <c r="U199" i="78" s="1"/>
  <c r="AC198" i="78"/>
  <c r="AB198" i="78" s="1"/>
  <c r="Y77" i="78"/>
  <c r="X77" i="78" s="1"/>
  <c r="W147" i="78"/>
  <c r="V147" i="78" s="1"/>
  <c r="U147" i="78" s="1"/>
  <c r="T147" i="78"/>
  <c r="S147" i="78" s="1"/>
  <c r="Y113" i="78"/>
  <c r="X113" i="78" s="1"/>
  <c r="Y130" i="78"/>
  <c r="X130" i="78" s="1"/>
  <c r="Y198" i="78"/>
  <c r="X198" i="78" s="1"/>
  <c r="AC182" i="78"/>
  <c r="AB182" i="78" s="1"/>
  <c r="AA213" i="78"/>
  <c r="T49" i="78"/>
  <c r="S49" i="78" s="1"/>
  <c r="W49" i="78"/>
  <c r="V49" i="78" s="1"/>
  <c r="U49" i="78" s="1"/>
  <c r="AF49" i="78" s="1"/>
  <c r="W116" i="78"/>
  <c r="V116" i="78" s="1"/>
  <c r="U116" i="78" s="1"/>
  <c r="T116" i="78"/>
  <c r="S116" i="78" s="1"/>
  <c r="T93" i="78"/>
  <c r="S93" i="78" s="1"/>
  <c r="Y44" i="78"/>
  <c r="X44" i="78" s="1"/>
  <c r="T84" i="78"/>
  <c r="S84" i="78" s="1"/>
  <c r="W194" i="78"/>
  <c r="V194" i="78" s="1"/>
  <c r="U194" i="78" s="1"/>
  <c r="AC124" i="78"/>
  <c r="AB124" i="78" s="1"/>
  <c r="W81" i="78"/>
  <c r="V81" i="78" s="1"/>
  <c r="U81" i="78" s="1"/>
  <c r="AC123" i="78"/>
  <c r="AB123" i="78" s="1"/>
  <c r="AC196" i="78"/>
  <c r="AB196" i="78" s="1"/>
  <c r="T114" i="78"/>
  <c r="S114" i="78" s="1"/>
  <c r="T169" i="78"/>
  <c r="S169" i="78" s="1"/>
  <c r="W169" i="78"/>
  <c r="V169" i="78" s="1"/>
  <c r="U169" i="78" s="1"/>
  <c r="AF169" i="78" s="1"/>
  <c r="V89" i="78"/>
  <c r="U89" i="78" s="1"/>
  <c r="Y182" i="78"/>
  <c r="X182" i="78" s="1"/>
  <c r="T205" i="78"/>
  <c r="S205" i="78" s="1"/>
  <c r="W205" i="78"/>
  <c r="V205" i="78" s="1"/>
  <c r="U205" i="78" s="1"/>
  <c r="AC77" i="78"/>
  <c r="AB77" i="78" s="1"/>
  <c r="AC132" i="78"/>
  <c r="AB132" i="78" s="1"/>
  <c r="T14" i="78"/>
  <c r="S14" i="78" s="1"/>
  <c r="W14" i="78"/>
  <c r="V14" i="78" s="1"/>
  <c r="U14" i="78" s="1"/>
  <c r="AF14" i="78" s="1"/>
  <c r="Y132" i="78"/>
  <c r="X132" i="78" s="1"/>
  <c r="AC207" i="78"/>
  <c r="AB207" i="78" s="1"/>
  <c r="AC56" i="78"/>
  <c r="AB56" i="78" s="1"/>
  <c r="AA56" i="78" s="1"/>
  <c r="W45" i="78"/>
  <c r="V45" i="78" s="1"/>
  <c r="U45" i="78" s="1"/>
  <c r="T45" i="78"/>
  <c r="S45" i="78" s="1"/>
  <c r="W53" i="78"/>
  <c r="V53" i="78" s="1"/>
  <c r="U53" i="78" s="1"/>
  <c r="T53" i="78"/>
  <c r="S53" i="78" s="1"/>
  <c r="Y61" i="78"/>
  <c r="X61" i="78" s="1"/>
  <c r="T127" i="79"/>
  <c r="S127" i="79" s="1"/>
  <c r="W127" i="79"/>
  <c r="V127" i="79" s="1"/>
  <c r="U127" i="79" s="1"/>
  <c r="AG127" i="79" s="1"/>
  <c r="T20" i="79"/>
  <c r="S20" i="79" s="1"/>
  <c r="W20" i="79"/>
  <c r="V20" i="79" s="1"/>
  <c r="U20" i="79" s="1"/>
  <c r="AG20" i="79" s="1"/>
  <c r="T146" i="79"/>
  <c r="S146" i="79" s="1"/>
  <c r="W146" i="79"/>
  <c r="V146" i="79" s="1"/>
  <c r="U146" i="79" s="1"/>
  <c r="AG146" i="79" s="1"/>
  <c r="T142" i="79"/>
  <c r="S142" i="79" s="1"/>
  <c r="W142" i="79"/>
  <c r="V142" i="79" s="1"/>
  <c r="U142" i="79" s="1"/>
  <c r="AG142" i="79" s="1"/>
  <c r="T145" i="79"/>
  <c r="S145" i="79" s="1"/>
  <c r="W145" i="79"/>
  <c r="V145" i="79" s="1"/>
  <c r="U145" i="79" s="1"/>
  <c r="V140" i="79"/>
  <c r="U140" i="79" s="1"/>
  <c r="AG140" i="79" s="1"/>
  <c r="T140" i="79"/>
  <c r="S140" i="79" s="1"/>
  <c r="T55" i="79"/>
  <c r="S55" i="79" s="1"/>
  <c r="W55" i="79"/>
  <c r="V55" i="79" s="1"/>
  <c r="U55" i="79" s="1"/>
  <c r="AD51" i="79"/>
  <c r="AC51" i="79" s="1"/>
  <c r="W122" i="79"/>
  <c r="V122" i="79" s="1"/>
  <c r="U122" i="79" s="1"/>
  <c r="T122" i="79"/>
  <c r="S122" i="79" s="1"/>
  <c r="W30" i="79"/>
  <c r="V30" i="79" s="1"/>
  <c r="U30" i="79" s="1"/>
  <c r="T38" i="79"/>
  <c r="S38" i="79" s="1"/>
  <c r="W38" i="79"/>
  <c r="V38" i="79" s="1"/>
  <c r="U38" i="79" s="1"/>
  <c r="AG38" i="79" s="1"/>
  <c r="Y135" i="79"/>
  <c r="X135" i="79" s="1"/>
  <c r="T134" i="79"/>
  <c r="S134" i="79" s="1"/>
  <c r="V134" i="79"/>
  <c r="U134" i="79" s="1"/>
  <c r="AG134" i="79" s="1"/>
  <c r="Y51" i="79"/>
  <c r="X51" i="79" s="1"/>
  <c r="AD84" i="79"/>
  <c r="AC84" i="79" s="1"/>
  <c r="T108" i="79"/>
  <c r="S108" i="79" s="1"/>
  <c r="W108" i="79"/>
  <c r="V108" i="79" s="1"/>
  <c r="U108" i="79" s="1"/>
  <c r="AG108" i="79" s="1"/>
  <c r="W131" i="79"/>
  <c r="V131" i="79" s="1"/>
  <c r="U131" i="79" s="1"/>
  <c r="T131" i="79"/>
  <c r="S131" i="79" s="1"/>
  <c r="Y53" i="79"/>
  <c r="X53" i="79" s="1"/>
  <c r="AD53" i="79"/>
  <c r="AC53" i="79" s="1"/>
  <c r="V94" i="79"/>
  <c r="U94" i="79" s="1"/>
  <c r="AG94" i="79" s="1"/>
  <c r="T94" i="79"/>
  <c r="S94" i="79" s="1"/>
  <c r="W22" i="79"/>
  <c r="V22" i="79" s="1"/>
  <c r="U22" i="79" s="1"/>
  <c r="AG22" i="79" s="1"/>
  <c r="T22" i="79"/>
  <c r="S22" i="79" s="1"/>
  <c r="W29" i="79"/>
  <c r="V29" i="79" s="1"/>
  <c r="U29" i="79" s="1"/>
  <c r="Y45" i="79"/>
  <c r="X45" i="79" s="1"/>
  <c r="AD15" i="79"/>
  <c r="AC15" i="79" s="1"/>
  <c r="Y32" i="79"/>
  <c r="X32" i="79" s="1"/>
  <c r="Z298" i="46"/>
  <c r="Y298" i="46" s="1"/>
  <c r="AD82" i="46"/>
  <c r="AC82" i="46" s="1"/>
  <c r="W122" i="46"/>
  <c r="V122" i="46" s="1"/>
  <c r="U122" i="46" s="1"/>
  <c r="AD145" i="46"/>
  <c r="AC145" i="46" s="1"/>
  <c r="W67" i="46"/>
  <c r="V67" i="46" s="1"/>
  <c r="U67" i="46" s="1"/>
  <c r="AD67" i="46" s="1"/>
  <c r="AC67" i="46" s="1"/>
  <c r="AD292" i="46"/>
  <c r="AC292" i="46" s="1"/>
  <c r="T177" i="46"/>
  <c r="S177" i="46" s="1"/>
  <c r="V177" i="46"/>
  <c r="U177" i="46" s="1"/>
  <c r="V240" i="46"/>
  <c r="U240" i="46" s="1"/>
  <c r="AH240" i="46" s="1"/>
  <c r="T240" i="46"/>
  <c r="S240" i="46" s="1"/>
  <c r="AB77" i="46"/>
  <c r="V286" i="46"/>
  <c r="U286" i="46" s="1"/>
  <c r="AD120" i="46"/>
  <c r="AC120" i="46" s="1"/>
  <c r="AB120" i="46" s="1"/>
  <c r="Z29" i="46"/>
  <c r="Y29" i="46" s="1"/>
  <c r="AD170" i="46"/>
  <c r="AC170" i="46" s="1"/>
  <c r="T120" i="46"/>
  <c r="S120" i="46" s="1"/>
  <c r="Z129" i="46"/>
  <c r="Y129" i="46" s="1"/>
  <c r="T18" i="46"/>
  <c r="S18" i="46" s="1"/>
  <c r="T118" i="46"/>
  <c r="S118" i="46" s="1"/>
  <c r="T110" i="46"/>
  <c r="S110" i="46" s="1"/>
  <c r="AD263" i="46"/>
  <c r="AC263" i="46" s="1"/>
  <c r="AD14" i="46"/>
  <c r="AC14" i="46" s="1"/>
  <c r="AD228" i="46"/>
  <c r="AC228" i="46" s="1"/>
  <c r="Z267" i="46"/>
  <c r="Y267" i="46" s="1"/>
  <c r="AB267" i="46" s="1"/>
  <c r="T44" i="46"/>
  <c r="S44" i="46" s="1"/>
  <c r="W173" i="46"/>
  <c r="V173" i="46" s="1"/>
  <c r="U173" i="46" s="1"/>
  <c r="AB136" i="46"/>
  <c r="AB39" i="46"/>
  <c r="AD35" i="46"/>
  <c r="AC35" i="46" s="1"/>
  <c r="Z299" i="46"/>
  <c r="Y299" i="46" s="1"/>
  <c r="Z92" i="46"/>
  <c r="Y92" i="46" s="1"/>
  <c r="Z82" i="46"/>
  <c r="Y82" i="46" s="1"/>
  <c r="V264" i="46"/>
  <c r="U264" i="46" s="1"/>
  <c r="AH264" i="46" s="1"/>
  <c r="T264" i="46"/>
  <c r="S264" i="46" s="1"/>
  <c r="AD299" i="46"/>
  <c r="AC299" i="46" s="1"/>
  <c r="AB179" i="46"/>
  <c r="AD262" i="46"/>
  <c r="AC262" i="46" s="1"/>
  <c r="Z14" i="46"/>
  <c r="Y14" i="46" s="1"/>
  <c r="AD227" i="46"/>
  <c r="AC227" i="46" s="1"/>
  <c r="AD225" i="46"/>
  <c r="AC225" i="46" s="1"/>
  <c r="V243" i="46"/>
  <c r="U243" i="46" s="1"/>
  <c r="W197" i="46"/>
  <c r="V197" i="46" s="1"/>
  <c r="U197" i="46" s="1"/>
  <c r="W25" i="46"/>
  <c r="V25" i="46" s="1"/>
  <c r="U25" i="46" s="1"/>
  <c r="AD73" i="46"/>
  <c r="AC73" i="46" s="1"/>
  <c r="T235" i="46"/>
  <c r="S235" i="46" s="1"/>
  <c r="AD151" i="46"/>
  <c r="AC151" i="46" s="1"/>
  <c r="Z196" i="46"/>
  <c r="Y196" i="46" s="1"/>
  <c r="T22" i="46"/>
  <c r="S22" i="46" s="1"/>
  <c r="Z228" i="46"/>
  <c r="Y228" i="46" s="1"/>
  <c r="W180" i="46"/>
  <c r="V180" i="46" s="1"/>
  <c r="U180" i="46" s="1"/>
  <c r="T105" i="46"/>
  <c r="S105" i="46" s="1"/>
  <c r="AD294" i="46"/>
  <c r="AC294" i="46" s="1"/>
  <c r="Z294" i="46"/>
  <c r="Y294" i="46" s="1"/>
  <c r="AD131" i="46"/>
  <c r="AC131" i="46" s="1"/>
  <c r="AD223" i="46"/>
  <c r="AC223" i="46" s="1"/>
  <c r="Z223" i="46"/>
  <c r="Y223" i="46" s="1"/>
  <c r="AB49" i="46"/>
  <c r="Z153" i="46"/>
  <c r="Y153" i="46" s="1"/>
  <c r="Z216" i="46"/>
  <c r="Y216" i="46" s="1"/>
  <c r="AD29" i="46"/>
  <c r="AC29" i="46" s="1"/>
  <c r="T285" i="46"/>
  <c r="S285" i="46" s="1"/>
  <c r="W285" i="46"/>
  <c r="V285" i="46" s="1"/>
  <c r="U285" i="46" s="1"/>
  <c r="AH285" i="46" s="1"/>
  <c r="AD210" i="46"/>
  <c r="AC210" i="46" s="1"/>
  <c r="V95" i="46"/>
  <c r="U95" i="46" s="1"/>
  <c r="AH95" i="46" s="1"/>
  <c r="T95" i="46"/>
  <c r="S95" i="46" s="1"/>
  <c r="AB54" i="46"/>
  <c r="Z74" i="46"/>
  <c r="Y74" i="46" s="1"/>
  <c r="W114" i="46"/>
  <c r="V114" i="46" s="1"/>
  <c r="U114" i="46" s="1"/>
  <c r="Z131" i="46"/>
  <c r="Y131" i="46" s="1"/>
  <c r="V284" i="46"/>
  <c r="U284" i="46" s="1"/>
  <c r="W127" i="46"/>
  <c r="V127" i="46" s="1"/>
  <c r="U127" i="46" s="1"/>
  <c r="AD130" i="46"/>
  <c r="AC130" i="46" s="1"/>
  <c r="AB56" i="46"/>
  <c r="AD196" i="46"/>
  <c r="AC196" i="46" s="1"/>
  <c r="AB176" i="46"/>
  <c r="Z170" i="46"/>
  <c r="Y170" i="46" s="1"/>
  <c r="T215" i="46"/>
  <c r="S215" i="46" s="1"/>
  <c r="AD92" i="46"/>
  <c r="AC92" i="46" s="1"/>
  <c r="W193" i="46"/>
  <c r="V193" i="46" s="1"/>
  <c r="U193" i="46" s="1"/>
  <c r="W115" i="46"/>
  <c r="V115" i="46" s="1"/>
  <c r="U115" i="46" s="1"/>
  <c r="Z130" i="46"/>
  <c r="Y130" i="46" s="1"/>
  <c r="AA153" i="78"/>
  <c r="V174" i="78"/>
  <c r="U174" i="78" s="1"/>
  <c r="AF174" i="78" s="1"/>
  <c r="W159" i="78"/>
  <c r="V159" i="78" s="1"/>
  <c r="U159" i="78" s="1"/>
  <c r="AC159" i="78" s="1"/>
  <c r="AB159" i="78" s="1"/>
  <c r="T158" i="78"/>
  <c r="S158" i="78" s="1"/>
  <c r="W158" i="78"/>
  <c r="V158" i="78" s="1"/>
  <c r="U158" i="78" s="1"/>
  <c r="W161" i="78"/>
  <c r="V161" i="78" s="1"/>
  <c r="U161" i="78" s="1"/>
  <c r="T161" i="78"/>
  <c r="S161" i="78" s="1"/>
  <c r="T138" i="78"/>
  <c r="S138" i="78" s="1"/>
  <c r="W138" i="78"/>
  <c r="V138" i="78" s="1"/>
  <c r="U138" i="78" s="1"/>
  <c r="T131" i="78"/>
  <c r="S131" i="78" s="1"/>
  <c r="Y79" i="78"/>
  <c r="X79" i="78" s="1"/>
  <c r="AC71" i="78"/>
  <c r="AB71" i="78" s="1"/>
  <c r="AA71" i="78" s="1"/>
  <c r="T67" i="78"/>
  <c r="S67" i="78" s="1"/>
  <c r="V67" i="78"/>
  <c r="U67" i="78" s="1"/>
  <c r="AF67" i="78" s="1"/>
  <c r="AC79" i="78"/>
  <c r="AB79" i="78" s="1"/>
  <c r="Y86" i="78"/>
  <c r="X86" i="78" s="1"/>
  <c r="AC86" i="78"/>
  <c r="AB86" i="78" s="1"/>
  <c r="Y170" i="78"/>
  <c r="X170" i="78" s="1"/>
  <c r="T119" i="78"/>
  <c r="S119" i="78" s="1"/>
  <c r="W119" i="78"/>
  <c r="V119" i="78" s="1"/>
  <c r="U119" i="78" s="1"/>
  <c r="AF119" i="78" s="1"/>
  <c r="T183" i="78"/>
  <c r="S183" i="78" s="1"/>
  <c r="W183" i="78"/>
  <c r="V183" i="78" s="1"/>
  <c r="U183" i="78" s="1"/>
  <c r="AF183" i="78" s="1"/>
  <c r="T71" i="78"/>
  <c r="S71" i="78" s="1"/>
  <c r="Y149" i="78"/>
  <c r="X149" i="78" s="1"/>
  <c r="AC95" i="78"/>
  <c r="AB95" i="78" s="1"/>
  <c r="T25" i="78"/>
  <c r="S25" i="78" s="1"/>
  <c r="W25" i="78"/>
  <c r="V25" i="78" s="1"/>
  <c r="U25" i="78" s="1"/>
  <c r="AF25" i="78" s="1"/>
  <c r="T150" i="78"/>
  <c r="S150" i="78" s="1"/>
  <c r="W150" i="78"/>
  <c r="V150" i="78" s="1"/>
  <c r="U150" i="78" s="1"/>
  <c r="V64" i="78"/>
  <c r="U64" i="78" s="1"/>
  <c r="AF64" i="78" s="1"/>
  <c r="T64" i="78"/>
  <c r="S64" i="78" s="1"/>
  <c r="AA62" i="78"/>
  <c r="Y206" i="78"/>
  <c r="X206" i="78" s="1"/>
  <c r="T175" i="78"/>
  <c r="S175" i="78" s="1"/>
  <c r="W175" i="78"/>
  <c r="V175" i="78" s="1"/>
  <c r="U175" i="78" s="1"/>
  <c r="Y196" i="78"/>
  <c r="X196" i="78" s="1"/>
  <c r="W193" i="78"/>
  <c r="V193" i="78" s="1"/>
  <c r="U193" i="78" s="1"/>
  <c r="T193" i="78"/>
  <c r="S193" i="78" s="1"/>
  <c r="AC206" i="78"/>
  <c r="AB206" i="78" s="1"/>
  <c r="T209" i="78"/>
  <c r="S209" i="78" s="1"/>
  <c r="W209" i="78"/>
  <c r="V209" i="78" s="1"/>
  <c r="U209" i="78" s="1"/>
  <c r="AF209" i="78" s="1"/>
  <c r="T181" i="78"/>
  <c r="S181" i="78" s="1"/>
  <c r="W181" i="78"/>
  <c r="V181" i="78" s="1"/>
  <c r="U181" i="78" s="1"/>
  <c r="AF181" i="78" s="1"/>
  <c r="W173" i="78"/>
  <c r="V173" i="78" s="1"/>
  <c r="U173" i="78" s="1"/>
  <c r="T173" i="78"/>
  <c r="S173" i="78" s="1"/>
  <c r="V167" i="78"/>
  <c r="U167" i="78" s="1"/>
  <c r="AF167" i="78" s="1"/>
  <c r="T167" i="78"/>
  <c r="S167" i="78" s="1"/>
  <c r="AA168" i="78"/>
  <c r="AA180" i="78"/>
  <c r="T188" i="78"/>
  <c r="S188" i="78" s="1"/>
  <c r="W188" i="78"/>
  <c r="V188" i="78" s="1"/>
  <c r="U188" i="78" s="1"/>
  <c r="W191" i="78"/>
  <c r="V191" i="78" s="1"/>
  <c r="U191" i="78" s="1"/>
  <c r="T191" i="78"/>
  <c r="S191" i="78" s="1"/>
  <c r="T171" i="78"/>
  <c r="S171" i="78" s="1"/>
  <c r="W171" i="78"/>
  <c r="V171" i="78" s="1"/>
  <c r="U171" i="78" s="1"/>
  <c r="AF171" i="78" s="1"/>
  <c r="Y212" i="78"/>
  <c r="X212" i="78" s="1"/>
  <c r="AC212" i="78"/>
  <c r="AB212" i="78" s="1"/>
  <c r="AC178" i="78"/>
  <c r="AB178" i="78" s="1"/>
  <c r="Y178" i="78"/>
  <c r="X178" i="78" s="1"/>
  <c r="T210" i="78"/>
  <c r="S210" i="78" s="1"/>
  <c r="W210" i="78"/>
  <c r="V210" i="78" s="1"/>
  <c r="U210" i="78" s="1"/>
  <c r="AF210" i="78" s="1"/>
  <c r="Y186" i="78"/>
  <c r="X186" i="78" s="1"/>
  <c r="AC186" i="78"/>
  <c r="AB186" i="78" s="1"/>
  <c r="W179" i="78"/>
  <c r="V179" i="78" s="1"/>
  <c r="U179" i="78" s="1"/>
  <c r="AF179" i="78" s="1"/>
  <c r="T179" i="78"/>
  <c r="S179" i="78" s="1"/>
  <c r="T190" i="78"/>
  <c r="S190" i="78" s="1"/>
  <c r="V190" i="78"/>
  <c r="U190" i="78" s="1"/>
  <c r="AF190" i="78" s="1"/>
  <c r="AC197" i="78"/>
  <c r="AB197" i="78" s="1"/>
  <c r="Y197" i="78"/>
  <c r="X197" i="78" s="1"/>
  <c r="Y185" i="78"/>
  <c r="X185" i="78" s="1"/>
  <c r="AC185" i="78"/>
  <c r="AB185" i="78" s="1"/>
  <c r="T165" i="78"/>
  <c r="S165" i="78" s="1"/>
  <c r="V165" i="78"/>
  <c r="U165" i="78" s="1"/>
  <c r="AF165" i="78" s="1"/>
  <c r="T184" i="78"/>
  <c r="S184" i="78" s="1"/>
  <c r="W184" i="78"/>
  <c r="V184" i="78" s="1"/>
  <c r="U184" i="78" s="1"/>
  <c r="AF184" i="78" s="1"/>
  <c r="T177" i="78"/>
  <c r="S177" i="78" s="1"/>
  <c r="V177" i="78"/>
  <c r="U177" i="78" s="1"/>
  <c r="AF177" i="78" s="1"/>
  <c r="Y202" i="78"/>
  <c r="X202" i="78" s="1"/>
  <c r="AC202" i="78"/>
  <c r="AB202" i="78" s="1"/>
  <c r="V24" i="78"/>
  <c r="U24" i="78" s="1"/>
  <c r="T24" i="78"/>
  <c r="S24" i="78" s="1"/>
  <c r="T37" i="78"/>
  <c r="S37" i="78" s="1"/>
  <c r="AC44" i="78"/>
  <c r="AB44" i="78" s="1"/>
  <c r="T145" i="78"/>
  <c r="S145" i="78" s="1"/>
  <c r="AC139" i="78"/>
  <c r="AB139" i="78" s="1"/>
  <c r="T133" i="78"/>
  <c r="S133" i="78" s="1"/>
  <c r="V133" i="78"/>
  <c r="U133" i="78" s="1"/>
  <c r="AF133" i="78" s="1"/>
  <c r="T142" i="78"/>
  <c r="S142" i="78" s="1"/>
  <c r="V142" i="78"/>
  <c r="U142" i="78" s="1"/>
  <c r="AF142" i="78" s="1"/>
  <c r="Y32" i="78"/>
  <c r="X32" i="78" s="1"/>
  <c r="T148" i="78"/>
  <c r="S148" i="78" s="1"/>
  <c r="W148" i="78"/>
  <c r="V148" i="78" s="1"/>
  <c r="U148" i="78" s="1"/>
  <c r="AF148" i="78" s="1"/>
  <c r="W129" i="78"/>
  <c r="V129" i="78" s="1"/>
  <c r="U129" i="78" s="1"/>
  <c r="AF129" i="78" s="1"/>
  <c r="T129" i="78"/>
  <c r="S129" i="78" s="1"/>
  <c r="Y66" i="78"/>
  <c r="X66" i="78" s="1"/>
  <c r="T56" i="78"/>
  <c r="S56" i="78" s="1"/>
  <c r="T154" i="78"/>
  <c r="S154" i="78" s="1"/>
  <c r="W154" i="78"/>
  <c r="V154" i="78" s="1"/>
  <c r="U154" i="78" s="1"/>
  <c r="Y143" i="78"/>
  <c r="X143" i="78" s="1"/>
  <c r="T101" i="78"/>
  <c r="S101" i="78" s="1"/>
  <c r="AC80" i="78"/>
  <c r="AB80" i="78" s="1"/>
  <c r="Y38" i="78"/>
  <c r="X38" i="78" s="1"/>
  <c r="Y139" i="78"/>
  <c r="X139" i="78" s="1"/>
  <c r="T127" i="78"/>
  <c r="S127" i="78" s="1"/>
  <c r="W127" i="78"/>
  <c r="V127" i="78" s="1"/>
  <c r="U127" i="78" s="1"/>
  <c r="AF127" i="78" s="1"/>
  <c r="T155" i="78"/>
  <c r="S155" i="78" s="1"/>
  <c r="V155" i="78"/>
  <c r="U155" i="78" s="1"/>
  <c r="AF155" i="78" s="1"/>
  <c r="AC19" i="78"/>
  <c r="AB19" i="78" s="1"/>
  <c r="AC113" i="78"/>
  <c r="AB113" i="78" s="1"/>
  <c r="V151" i="78"/>
  <c r="U151" i="78" s="1"/>
  <c r="AF151" i="78" s="1"/>
  <c r="T151" i="78"/>
  <c r="S151" i="78" s="1"/>
  <c r="AC145" i="78"/>
  <c r="AB145" i="78" s="1"/>
  <c r="Y145" i="78"/>
  <c r="X145" i="78" s="1"/>
  <c r="W157" i="78"/>
  <c r="V157" i="78" s="1"/>
  <c r="U157" i="78" s="1"/>
  <c r="AF157" i="78" s="1"/>
  <c r="T157" i="78"/>
  <c r="S157" i="78" s="1"/>
  <c r="T136" i="78"/>
  <c r="S136" i="78" s="1"/>
  <c r="V136" i="78"/>
  <c r="U136" i="78" s="1"/>
  <c r="AF136" i="78" s="1"/>
  <c r="AC152" i="78"/>
  <c r="AB152" i="78" s="1"/>
  <c r="Y152" i="78"/>
  <c r="X152" i="78" s="1"/>
  <c r="Y140" i="78"/>
  <c r="X140" i="78" s="1"/>
  <c r="AC140" i="78"/>
  <c r="AB140" i="78" s="1"/>
  <c r="T137" i="78"/>
  <c r="S137" i="78" s="1"/>
  <c r="V137" i="78"/>
  <c r="U137" i="78" s="1"/>
  <c r="AF137" i="78" s="1"/>
  <c r="Y156" i="78"/>
  <c r="X156" i="78" s="1"/>
  <c r="AC156" i="78"/>
  <c r="AB156" i="78" s="1"/>
  <c r="T144" i="78"/>
  <c r="S144" i="78" s="1"/>
  <c r="W144" i="78"/>
  <c r="V144" i="78" s="1"/>
  <c r="U144" i="78" s="1"/>
  <c r="AF144" i="78" s="1"/>
  <c r="T162" i="78"/>
  <c r="S162" i="78" s="1"/>
  <c r="W162" i="78"/>
  <c r="V162" i="78" s="1"/>
  <c r="U162" i="78" s="1"/>
  <c r="AF162" i="78" s="1"/>
  <c r="W118" i="78"/>
  <c r="V118" i="78" s="1"/>
  <c r="U118" i="78" s="1"/>
  <c r="T118" i="78"/>
  <c r="S118" i="78" s="1"/>
  <c r="V68" i="78"/>
  <c r="U68" i="78" s="1"/>
  <c r="Y68" i="78" s="1"/>
  <c r="X68" i="78" s="1"/>
  <c r="T68" i="78"/>
  <c r="S68" i="78" s="1"/>
  <c r="W94" i="78"/>
  <c r="V94" i="78" s="1"/>
  <c r="U94" i="78" s="1"/>
  <c r="T94" i="78"/>
  <c r="S94" i="78" s="1"/>
  <c r="W85" i="78"/>
  <c r="V85" i="78" s="1"/>
  <c r="U85" i="78" s="1"/>
  <c r="AF85" i="78" s="1"/>
  <c r="T85" i="78"/>
  <c r="S85" i="78" s="1"/>
  <c r="T83" i="78"/>
  <c r="S83" i="78" s="1"/>
  <c r="W83" i="78"/>
  <c r="V83" i="78" s="1"/>
  <c r="U83" i="78" s="1"/>
  <c r="Y19" i="78"/>
  <c r="X19" i="78" s="1"/>
  <c r="AC66" i="78"/>
  <c r="AB66" i="78" s="1"/>
  <c r="W34" i="78"/>
  <c r="V34" i="78" s="1"/>
  <c r="U34" i="78" s="1"/>
  <c r="T34" i="78"/>
  <c r="S34" i="78" s="1"/>
  <c r="W121" i="78"/>
  <c r="V121" i="78" s="1"/>
  <c r="U121" i="78" s="1"/>
  <c r="Y121" i="78" s="1"/>
  <c r="X121" i="78" s="1"/>
  <c r="T121" i="78"/>
  <c r="S121" i="78" s="1"/>
  <c r="Y123" i="78"/>
  <c r="X123" i="78" s="1"/>
  <c r="V52" i="78"/>
  <c r="U52" i="78" s="1"/>
  <c r="AF52" i="78" s="1"/>
  <c r="T52" i="78"/>
  <c r="S52" i="78" s="1"/>
  <c r="Y59" i="78"/>
  <c r="X59" i="78" s="1"/>
  <c r="AC61" i="78"/>
  <c r="AB61" i="78" s="1"/>
  <c r="W105" i="78"/>
  <c r="V105" i="78" s="1"/>
  <c r="U105" i="78" s="1"/>
  <c r="AF105" i="78" s="1"/>
  <c r="T105" i="78"/>
  <c r="S105" i="78" s="1"/>
  <c r="T31" i="78"/>
  <c r="S31" i="78" s="1"/>
  <c r="V31" i="78"/>
  <c r="U31" i="78" s="1"/>
  <c r="AF31" i="78" s="1"/>
  <c r="W128" i="78"/>
  <c r="V128" i="78" s="1"/>
  <c r="U128" i="78" s="1"/>
  <c r="AF128" i="78" s="1"/>
  <c r="T128" i="78"/>
  <c r="S128" i="78" s="1"/>
  <c r="V48" i="78"/>
  <c r="U48" i="78" s="1"/>
  <c r="AF48" i="78" s="1"/>
  <c r="T48" i="78"/>
  <c r="S48" i="78" s="1"/>
  <c r="W21" i="78"/>
  <c r="V21" i="78" s="1"/>
  <c r="U21" i="78" s="1"/>
  <c r="T21" i="78"/>
  <c r="S21" i="78" s="1"/>
  <c r="AC130" i="78"/>
  <c r="AB130" i="78" s="1"/>
  <c r="W29" i="78"/>
  <c r="V29" i="78" s="1"/>
  <c r="U29" i="78" s="1"/>
  <c r="AF29" i="78" s="1"/>
  <c r="AC59" i="78"/>
  <c r="AB59" i="78" s="1"/>
  <c r="T107" i="78"/>
  <c r="S107" i="78" s="1"/>
  <c r="W107" i="78"/>
  <c r="V107" i="78" s="1"/>
  <c r="U107" i="78" s="1"/>
  <c r="AC38" i="78"/>
  <c r="AB38" i="78" s="1"/>
  <c r="W92" i="78"/>
  <c r="V92" i="78" s="1"/>
  <c r="U92" i="78" s="1"/>
  <c r="T92" i="78"/>
  <c r="S92" i="78" s="1"/>
  <c r="AA23" i="78"/>
  <c r="T82" i="78"/>
  <c r="S82" i="78" s="1"/>
  <c r="W82" i="78"/>
  <c r="V82" i="78" s="1"/>
  <c r="U82" i="78" s="1"/>
  <c r="AF82" i="78" s="1"/>
  <c r="T15" i="78"/>
  <c r="S15" i="78" s="1"/>
  <c r="W15" i="78"/>
  <c r="V15" i="78" s="1"/>
  <c r="U15" i="78" s="1"/>
  <c r="AF15" i="78" s="1"/>
  <c r="T54" i="78"/>
  <c r="S54" i="78" s="1"/>
  <c r="W54" i="78"/>
  <c r="V54" i="78" s="1"/>
  <c r="U54" i="78" s="1"/>
  <c r="W43" i="78"/>
  <c r="V43" i="78" s="1"/>
  <c r="U43" i="78" s="1"/>
  <c r="AF43" i="78" s="1"/>
  <c r="T43" i="78"/>
  <c r="S43" i="78" s="1"/>
  <c r="V88" i="78"/>
  <c r="U88" i="78" s="1"/>
  <c r="AF88" i="78" s="1"/>
  <c r="T88" i="78"/>
  <c r="S88" i="78" s="1"/>
  <c r="T72" i="78"/>
  <c r="S72" i="78" s="1"/>
  <c r="V72" i="78"/>
  <c r="U72" i="78" s="1"/>
  <c r="AF72" i="78" s="1"/>
  <c r="T28" i="78"/>
  <c r="S28" i="78" s="1"/>
  <c r="W28" i="78"/>
  <c r="V28" i="78" s="1"/>
  <c r="U28" i="78" s="1"/>
  <c r="AF28" i="78" s="1"/>
  <c r="V70" i="78"/>
  <c r="U70" i="78" s="1"/>
  <c r="AF70" i="78" s="1"/>
  <c r="T70" i="78"/>
  <c r="S70" i="78" s="1"/>
  <c r="T20" i="78"/>
  <c r="S20" i="78" s="1"/>
  <c r="W20" i="78"/>
  <c r="V20" i="78" s="1"/>
  <c r="U20" i="78" s="1"/>
  <c r="W104" i="78"/>
  <c r="V104" i="78" s="1"/>
  <c r="U104" i="78" s="1"/>
  <c r="AF104" i="78" s="1"/>
  <c r="T104" i="78"/>
  <c r="S104" i="78" s="1"/>
  <c r="T97" i="78"/>
  <c r="S97" i="78" s="1"/>
  <c r="W97" i="78"/>
  <c r="V97" i="78" s="1"/>
  <c r="U97" i="78" s="1"/>
  <c r="AF97" i="78" s="1"/>
  <c r="Y84" i="78"/>
  <c r="X84" i="78" s="1"/>
  <c r="AC84" i="78"/>
  <c r="AB84" i="78" s="1"/>
  <c r="Y40" i="78"/>
  <c r="X40" i="78" s="1"/>
  <c r="AC40" i="78"/>
  <c r="AB40" i="78" s="1"/>
  <c r="AC93" i="78"/>
  <c r="AB93" i="78" s="1"/>
  <c r="Y93" i="78"/>
  <c r="X93" i="78" s="1"/>
  <c r="AC99" i="78"/>
  <c r="AB99" i="78" s="1"/>
  <c r="Y99" i="78"/>
  <c r="X99" i="78" s="1"/>
  <c r="Y108" i="78"/>
  <c r="X108" i="78" s="1"/>
  <c r="AC108" i="78"/>
  <c r="AB108" i="78" s="1"/>
  <c r="T33" i="78"/>
  <c r="S33" i="78" s="1"/>
  <c r="W33" i="78"/>
  <c r="V33" i="78" s="1"/>
  <c r="U33" i="78" s="1"/>
  <c r="AF33" i="78" s="1"/>
  <c r="W75" i="78"/>
  <c r="V75" i="78" s="1"/>
  <c r="U75" i="78" s="1"/>
  <c r="T75" i="78"/>
  <c r="S75" i="78" s="1"/>
  <c r="V109" i="78"/>
  <c r="U109" i="78" s="1"/>
  <c r="AF109" i="78" s="1"/>
  <c r="T109" i="78"/>
  <c r="S109" i="78" s="1"/>
  <c r="W112" i="78"/>
  <c r="V112" i="78" s="1"/>
  <c r="U112" i="78" s="1"/>
  <c r="T112" i="78"/>
  <c r="S112" i="78" s="1"/>
  <c r="Y131" i="78"/>
  <c r="X131" i="78" s="1"/>
  <c r="AC131" i="78"/>
  <c r="AB131" i="78" s="1"/>
  <c r="T98" i="78"/>
  <c r="S98" i="78" s="1"/>
  <c r="W98" i="78"/>
  <c r="V98" i="78" s="1"/>
  <c r="U98" i="78" s="1"/>
  <c r="T125" i="78"/>
  <c r="S125" i="78" s="1"/>
  <c r="V125" i="78"/>
  <c r="U125" i="78" s="1"/>
  <c r="AF125" i="78" s="1"/>
  <c r="AC114" i="78"/>
  <c r="AB114" i="78" s="1"/>
  <c r="Y114" i="78"/>
  <c r="X114" i="78" s="1"/>
  <c r="T73" i="78"/>
  <c r="S73" i="78" s="1"/>
  <c r="V73" i="78"/>
  <c r="U73" i="78" s="1"/>
  <c r="AF73" i="78" s="1"/>
  <c r="W63" i="78"/>
  <c r="V63" i="78" s="1"/>
  <c r="U63" i="78" s="1"/>
  <c r="AF63" i="78" s="1"/>
  <c r="T63" i="78"/>
  <c r="S63" i="78" s="1"/>
  <c r="Y101" i="78"/>
  <c r="X101" i="78" s="1"/>
  <c r="AC101" i="78"/>
  <c r="AB101" i="78" s="1"/>
  <c r="W51" i="78"/>
  <c r="V51" i="78" s="1"/>
  <c r="U51" i="78" s="1"/>
  <c r="AF51" i="78" s="1"/>
  <c r="T51" i="78"/>
  <c r="S51" i="78" s="1"/>
  <c r="T47" i="78"/>
  <c r="S47" i="78" s="1"/>
  <c r="W47" i="78"/>
  <c r="V47" i="78" s="1"/>
  <c r="U47" i="78" s="1"/>
  <c r="T90" i="78"/>
  <c r="S90" i="78" s="1"/>
  <c r="W90" i="78"/>
  <c r="V90" i="78" s="1"/>
  <c r="U90" i="78" s="1"/>
  <c r="AF90" i="78" s="1"/>
  <c r="T78" i="78"/>
  <c r="S78" i="78" s="1"/>
  <c r="W78" i="78"/>
  <c r="V78" i="78" s="1"/>
  <c r="U78" i="78" s="1"/>
  <c r="V27" i="78"/>
  <c r="U27" i="78" s="1"/>
  <c r="AF27" i="78" s="1"/>
  <c r="T27" i="78"/>
  <c r="S27" i="78" s="1"/>
  <c r="T35" i="78"/>
  <c r="S35" i="78" s="1"/>
  <c r="W35" i="78"/>
  <c r="V35" i="78" s="1"/>
  <c r="U35" i="78" s="1"/>
  <c r="AF35" i="78" s="1"/>
  <c r="AC134" i="78"/>
  <c r="AB134" i="78" s="1"/>
  <c r="Y134" i="78"/>
  <c r="X134" i="78" s="1"/>
  <c r="AC106" i="78"/>
  <c r="AB106" i="78" s="1"/>
  <c r="Y106" i="78"/>
  <c r="X106" i="78" s="1"/>
  <c r="AC37" i="78"/>
  <c r="AB37" i="78" s="1"/>
  <c r="Y37" i="78"/>
  <c r="X37" i="78" s="1"/>
  <c r="T115" i="78"/>
  <c r="S115" i="78" s="1"/>
  <c r="W115" i="78"/>
  <c r="V115" i="78" s="1"/>
  <c r="U115" i="78" s="1"/>
  <c r="AC55" i="78"/>
  <c r="AB55" i="78" s="1"/>
  <c r="Y55" i="78"/>
  <c r="X55" i="78" s="1"/>
  <c r="T76" i="78"/>
  <c r="S76" i="78" s="1"/>
  <c r="W76" i="78"/>
  <c r="V76" i="78" s="1"/>
  <c r="U76" i="78" s="1"/>
  <c r="V30" i="78"/>
  <c r="U30" i="78" s="1"/>
  <c r="AF30" i="78" s="1"/>
  <c r="T30" i="78"/>
  <c r="S30" i="78" s="1"/>
  <c r="T57" i="78"/>
  <c r="S57" i="78" s="1"/>
  <c r="V57" i="78"/>
  <c r="U57" i="78" s="1"/>
  <c r="AF57" i="78" s="1"/>
  <c r="T46" i="78"/>
  <c r="S46" i="78" s="1"/>
  <c r="W46" i="78"/>
  <c r="V46" i="78" s="1"/>
  <c r="U46" i="78" s="1"/>
  <c r="T120" i="78"/>
  <c r="S120" i="78" s="1"/>
  <c r="W120" i="78"/>
  <c r="V120" i="78" s="1"/>
  <c r="U120" i="78" s="1"/>
  <c r="AF120" i="78" s="1"/>
  <c r="V58" i="78"/>
  <c r="U58" i="78" s="1"/>
  <c r="AF58" i="78" s="1"/>
  <c r="T58" i="78"/>
  <c r="S58" i="78" s="1"/>
  <c r="T117" i="78"/>
  <c r="S117" i="78" s="1"/>
  <c r="V117" i="78"/>
  <c r="U117" i="78" s="1"/>
  <c r="AF117" i="78" s="1"/>
  <c r="T102" i="78"/>
  <c r="S102" i="78" s="1"/>
  <c r="W102" i="78"/>
  <c r="V102" i="78" s="1"/>
  <c r="U102" i="78" s="1"/>
  <c r="AF102" i="78" s="1"/>
  <c r="V39" i="78"/>
  <c r="U39" i="78" s="1"/>
  <c r="AF39" i="78" s="1"/>
  <c r="T39" i="78"/>
  <c r="S39" i="78" s="1"/>
  <c r="AC18" i="78"/>
  <c r="AB18" i="78" s="1"/>
  <c r="Y18" i="78"/>
  <c r="X18" i="78" s="1"/>
  <c r="T100" i="78"/>
  <c r="S100" i="78" s="1"/>
  <c r="W100" i="78"/>
  <c r="V100" i="78" s="1"/>
  <c r="U100" i="78" s="1"/>
  <c r="Y126" i="78"/>
  <c r="X126" i="78" s="1"/>
  <c r="AC126" i="78"/>
  <c r="AB126" i="78" s="1"/>
  <c r="T16" i="78"/>
  <c r="S16" i="78" s="1"/>
  <c r="V16" i="78"/>
  <c r="U16" i="78" s="1"/>
  <c r="AF16" i="78" s="1"/>
  <c r="Y103" i="78"/>
  <c r="X103" i="78" s="1"/>
  <c r="AC103" i="78"/>
  <c r="AB103" i="78" s="1"/>
  <c r="V60" i="78"/>
  <c r="U60" i="78" s="1"/>
  <c r="AF60" i="78" s="1"/>
  <c r="T60" i="78"/>
  <c r="S60" i="78" s="1"/>
  <c r="W41" i="78"/>
  <c r="V41" i="78" s="1"/>
  <c r="U41" i="78" s="1"/>
  <c r="AF41" i="78" s="1"/>
  <c r="T41" i="78"/>
  <c r="S41" i="78" s="1"/>
  <c r="W132" i="79"/>
  <c r="V132" i="79" s="1"/>
  <c r="U132" i="79" s="1"/>
  <c r="T132" i="79"/>
  <c r="S132" i="79" s="1"/>
  <c r="W115" i="79"/>
  <c r="V115" i="79" s="1"/>
  <c r="U115" i="79" s="1"/>
  <c r="T115" i="79"/>
  <c r="S115" i="79" s="1"/>
  <c r="W121" i="79"/>
  <c r="V121" i="79" s="1"/>
  <c r="U121" i="79" s="1"/>
  <c r="AG121" i="79" s="1"/>
  <c r="T121" i="79"/>
  <c r="S121" i="79" s="1"/>
  <c r="Y126" i="79"/>
  <c r="T79" i="79"/>
  <c r="S79" i="79" s="1"/>
  <c r="AD93" i="79"/>
  <c r="AC93" i="79" s="1"/>
  <c r="T72" i="79"/>
  <c r="S72" i="79" s="1"/>
  <c r="V72" i="79"/>
  <c r="U72" i="79" s="1"/>
  <c r="W76" i="79"/>
  <c r="V76" i="79" s="1"/>
  <c r="U76" i="79" s="1"/>
  <c r="T76" i="79"/>
  <c r="S76" i="79" s="1"/>
  <c r="Y46" i="79"/>
  <c r="X46" i="79" s="1"/>
  <c r="T147" i="79"/>
  <c r="S147" i="79" s="1"/>
  <c r="W147" i="79"/>
  <c r="V147" i="79" s="1"/>
  <c r="U147" i="79" s="1"/>
  <c r="AG147" i="79" s="1"/>
  <c r="Y84" i="79"/>
  <c r="X84" i="79" s="1"/>
  <c r="T109" i="79"/>
  <c r="S109" i="79" s="1"/>
  <c r="W109" i="79"/>
  <c r="V109" i="79" s="1"/>
  <c r="U109" i="79" s="1"/>
  <c r="AG109" i="79" s="1"/>
  <c r="Y143" i="79"/>
  <c r="X143" i="79" s="1"/>
  <c r="AD143" i="79"/>
  <c r="AC143" i="79" s="1"/>
  <c r="Y130" i="79"/>
  <c r="X130" i="79" s="1"/>
  <c r="AD130" i="79"/>
  <c r="AC130" i="79" s="1"/>
  <c r="T123" i="79"/>
  <c r="S123" i="79" s="1"/>
  <c r="W123" i="79"/>
  <c r="V123" i="79" s="1"/>
  <c r="U123" i="79" s="1"/>
  <c r="AG123" i="79" s="1"/>
  <c r="T129" i="79"/>
  <c r="S129" i="79" s="1"/>
  <c r="W129" i="79"/>
  <c r="V129" i="79" s="1"/>
  <c r="U129" i="79" s="1"/>
  <c r="AG129" i="79" s="1"/>
  <c r="T118" i="79"/>
  <c r="S118" i="79" s="1"/>
  <c r="W118" i="79"/>
  <c r="V118" i="79" s="1"/>
  <c r="U118" i="79" s="1"/>
  <c r="AG118" i="79" s="1"/>
  <c r="AD137" i="79"/>
  <c r="AC137" i="79" s="1"/>
  <c r="Y137" i="79"/>
  <c r="X137" i="79" s="1"/>
  <c r="Y111" i="79"/>
  <c r="X111" i="79" s="1"/>
  <c r="AD111" i="79"/>
  <c r="AC111" i="79" s="1"/>
  <c r="W112" i="79"/>
  <c r="V112" i="79" s="1"/>
  <c r="U112" i="79" s="1"/>
  <c r="AG112" i="79" s="1"/>
  <c r="T112" i="79"/>
  <c r="S112" i="79" s="1"/>
  <c r="W48" i="79"/>
  <c r="V48" i="79" s="1"/>
  <c r="U48" i="79" s="1"/>
  <c r="Y48" i="79" s="1"/>
  <c r="X48" i="79" s="1"/>
  <c r="T48" i="79"/>
  <c r="S48" i="79" s="1"/>
  <c r="AD60" i="79"/>
  <c r="AC60" i="79" s="1"/>
  <c r="T75" i="79"/>
  <c r="S75" i="79" s="1"/>
  <c r="W75" i="79"/>
  <c r="V75" i="79" s="1"/>
  <c r="U75" i="79" s="1"/>
  <c r="AG75" i="79" s="1"/>
  <c r="W27" i="79"/>
  <c r="V27" i="79" s="1"/>
  <c r="U27" i="79" s="1"/>
  <c r="T27" i="79"/>
  <c r="S27" i="79" s="1"/>
  <c r="AD83" i="79"/>
  <c r="AC83" i="79" s="1"/>
  <c r="W86" i="79"/>
  <c r="V86" i="79" s="1"/>
  <c r="U86" i="79" s="1"/>
  <c r="AD86" i="79" s="1"/>
  <c r="AC86" i="79" s="1"/>
  <c r="AD96" i="79"/>
  <c r="AC96" i="79" s="1"/>
  <c r="AD92" i="79"/>
  <c r="AC92" i="79" s="1"/>
  <c r="T97" i="79"/>
  <c r="S97" i="79" s="1"/>
  <c r="W97" i="79"/>
  <c r="V97" i="79" s="1"/>
  <c r="U97" i="79" s="1"/>
  <c r="AG97" i="79" s="1"/>
  <c r="T80" i="79"/>
  <c r="S80" i="79" s="1"/>
  <c r="W80" i="79"/>
  <c r="V80" i="79" s="1"/>
  <c r="U80" i="79" s="1"/>
  <c r="AG80" i="79" s="1"/>
  <c r="AD32" i="79"/>
  <c r="AC32" i="79" s="1"/>
  <c r="AD42" i="79"/>
  <c r="AC42" i="79" s="1"/>
  <c r="T31" i="79"/>
  <c r="S31" i="79" s="1"/>
  <c r="V31" i="79"/>
  <c r="U31" i="79" s="1"/>
  <c r="AG31" i="79" s="1"/>
  <c r="Y42" i="79"/>
  <c r="X42" i="79" s="1"/>
  <c r="T89" i="79"/>
  <c r="S89" i="79" s="1"/>
  <c r="W89" i="79"/>
  <c r="V89" i="79" s="1"/>
  <c r="U89" i="79" s="1"/>
  <c r="AG89" i="79" s="1"/>
  <c r="Y44" i="79"/>
  <c r="X44" i="79" s="1"/>
  <c r="W50" i="79"/>
  <c r="V50" i="79" s="1"/>
  <c r="U50" i="79" s="1"/>
  <c r="AG50" i="79" s="1"/>
  <c r="T50" i="79"/>
  <c r="S50" i="79" s="1"/>
  <c r="T34" i="79"/>
  <c r="S34" i="79" s="1"/>
  <c r="W34" i="79"/>
  <c r="V34" i="79" s="1"/>
  <c r="U34" i="79" s="1"/>
  <c r="T100" i="79"/>
  <c r="S100" i="79" s="1"/>
  <c r="W100" i="79"/>
  <c r="V100" i="79" s="1"/>
  <c r="U100" i="79" s="1"/>
  <c r="AG100" i="79" s="1"/>
  <c r="T70" i="79"/>
  <c r="S70" i="79" s="1"/>
  <c r="W70" i="79"/>
  <c r="V70" i="79" s="1"/>
  <c r="U70" i="79" s="1"/>
  <c r="AG70" i="79" s="1"/>
  <c r="T87" i="79"/>
  <c r="S87" i="79" s="1"/>
  <c r="W87" i="79"/>
  <c r="V87" i="79" s="1"/>
  <c r="U87" i="79" s="1"/>
  <c r="AD87" i="79" s="1"/>
  <c r="AC87" i="79" s="1"/>
  <c r="T35" i="79"/>
  <c r="S35" i="79" s="1"/>
  <c r="V35" i="79"/>
  <c r="U35" i="79" s="1"/>
  <c r="AG35" i="79" s="1"/>
  <c r="Y60" i="79"/>
  <c r="X60" i="79" s="1"/>
  <c r="W18" i="79"/>
  <c r="V18" i="79" s="1"/>
  <c r="U18" i="79" s="1"/>
  <c r="T18" i="79"/>
  <c r="S18" i="79" s="1"/>
  <c r="T54" i="79"/>
  <c r="S54" i="79" s="1"/>
  <c r="W54" i="79"/>
  <c r="V54" i="79" s="1"/>
  <c r="U54" i="79" s="1"/>
  <c r="T49" i="79"/>
  <c r="S49" i="79" s="1"/>
  <c r="W49" i="79"/>
  <c r="V49" i="79" s="1"/>
  <c r="U49" i="79" s="1"/>
  <c r="AG49" i="79" s="1"/>
  <c r="AD104" i="79"/>
  <c r="AC104" i="79" s="1"/>
  <c r="Y104" i="79"/>
  <c r="X104" i="79" s="1"/>
  <c r="T102" i="79"/>
  <c r="S102" i="79" s="1"/>
  <c r="W102" i="79"/>
  <c r="V102" i="79" s="1"/>
  <c r="U102" i="79" s="1"/>
  <c r="AG102" i="79" s="1"/>
  <c r="W71" i="79"/>
  <c r="V71" i="79" s="1"/>
  <c r="U71" i="79" s="1"/>
  <c r="T71" i="79"/>
  <c r="S71" i="79" s="1"/>
  <c r="S13" i="79" s="1"/>
  <c r="T41" i="79"/>
  <c r="S41" i="79" s="1"/>
  <c r="W41" i="79"/>
  <c r="V41" i="79" s="1"/>
  <c r="U41" i="79" s="1"/>
  <c r="AG41" i="79" s="1"/>
  <c r="W61" i="79"/>
  <c r="V61" i="79" s="1"/>
  <c r="U61" i="79" s="1"/>
  <c r="AG61" i="79" s="1"/>
  <c r="T61" i="79"/>
  <c r="S61" i="79" s="1"/>
  <c r="AD77" i="79"/>
  <c r="AC77" i="79" s="1"/>
  <c r="Y77" i="79"/>
  <c r="X77" i="79" s="1"/>
  <c r="T98" i="79"/>
  <c r="S98" i="79" s="1"/>
  <c r="W98" i="79"/>
  <c r="V98" i="79" s="1"/>
  <c r="U98" i="79" s="1"/>
  <c r="AG98" i="79" s="1"/>
  <c r="Y39" i="79"/>
  <c r="X39" i="79" s="1"/>
  <c r="AD39" i="79"/>
  <c r="AC39" i="79" s="1"/>
  <c r="AD79" i="79"/>
  <c r="AC79" i="79" s="1"/>
  <c r="Y79" i="79"/>
  <c r="X79" i="79" s="1"/>
  <c r="T57" i="79"/>
  <c r="S57" i="79" s="1"/>
  <c r="W57" i="79"/>
  <c r="V57" i="79" s="1"/>
  <c r="U57" i="79" s="1"/>
  <c r="Y99" i="79"/>
  <c r="X99" i="79" s="1"/>
  <c r="AD99" i="79"/>
  <c r="AC99" i="79" s="1"/>
  <c r="Y74" i="79"/>
  <c r="X74" i="79" s="1"/>
  <c r="AD74" i="79"/>
  <c r="AC74" i="79" s="1"/>
  <c r="T65" i="79"/>
  <c r="S65" i="79" s="1"/>
  <c r="V65" i="79"/>
  <c r="U65" i="79" s="1"/>
  <c r="AG65" i="79" s="1"/>
  <c r="T52" i="79"/>
  <c r="S52" i="79" s="1"/>
  <c r="W52" i="79"/>
  <c r="V52" i="79" s="1"/>
  <c r="U52" i="79" s="1"/>
  <c r="AG52" i="79" s="1"/>
  <c r="AD69" i="79"/>
  <c r="AC69" i="79" s="1"/>
  <c r="Y69" i="79"/>
  <c r="X69" i="79" s="1"/>
  <c r="T90" i="79"/>
  <c r="S90" i="79" s="1"/>
  <c r="W90" i="79"/>
  <c r="V90" i="79" s="1"/>
  <c r="U90" i="79" s="1"/>
  <c r="AG90" i="79" s="1"/>
  <c r="V66" i="79"/>
  <c r="U66" i="79" s="1"/>
  <c r="AG66" i="79" s="1"/>
  <c r="T66" i="79"/>
  <c r="S66" i="79" s="1"/>
  <c r="T81" i="79"/>
  <c r="S81" i="79" s="1"/>
  <c r="W81" i="79"/>
  <c r="V81" i="79" s="1"/>
  <c r="U81" i="79" s="1"/>
  <c r="AG81" i="79" s="1"/>
  <c r="V36" i="79"/>
  <c r="U36" i="79" s="1"/>
  <c r="AG36" i="79" s="1"/>
  <c r="T36" i="79"/>
  <c r="S36" i="79" s="1"/>
  <c r="AD24" i="79"/>
  <c r="AC24" i="79" s="1"/>
  <c r="Y24" i="79"/>
  <c r="X24" i="79" s="1"/>
  <c r="T26" i="79"/>
  <c r="S26" i="79" s="1"/>
  <c r="V26" i="79"/>
  <c r="U26" i="79" s="1"/>
  <c r="AG26" i="79" s="1"/>
  <c r="Y33" i="79"/>
  <c r="X33" i="79" s="1"/>
  <c r="AD33" i="79"/>
  <c r="AC33" i="79" s="1"/>
  <c r="AD282" i="46"/>
  <c r="AC282" i="46" s="1"/>
  <c r="T132" i="46"/>
  <c r="S132" i="46" s="1"/>
  <c r="Z220" i="46"/>
  <c r="Y220" i="46" s="1"/>
  <c r="T221" i="46"/>
  <c r="S221" i="46" s="1"/>
  <c r="AD36" i="46"/>
  <c r="AC36" i="46" s="1"/>
  <c r="Z301" i="46"/>
  <c r="Y301" i="46" s="1"/>
  <c r="W214" i="46"/>
  <c r="V214" i="46" s="1"/>
  <c r="U214" i="46" s="1"/>
  <c r="AH214" i="46" s="1"/>
  <c r="T214" i="46"/>
  <c r="S214" i="46" s="1"/>
  <c r="T139" i="46"/>
  <c r="S139" i="46" s="1"/>
  <c r="V31" i="46"/>
  <c r="U31" i="46" s="1"/>
  <c r="AD237" i="46"/>
  <c r="AC237" i="46" s="1"/>
  <c r="AD234" i="46"/>
  <c r="AC234" i="46" s="1"/>
  <c r="W83" i="46"/>
  <c r="V83" i="46" s="1"/>
  <c r="U83" i="46" s="1"/>
  <c r="Z69" i="46"/>
  <c r="Y69" i="46" s="1"/>
  <c r="Z297" i="46"/>
  <c r="Y297" i="46" s="1"/>
  <c r="AD220" i="46"/>
  <c r="AC220" i="46" s="1"/>
  <c r="Z36" i="46"/>
  <c r="Y36" i="46" s="1"/>
  <c r="Z140" i="46"/>
  <c r="Y140" i="46" s="1"/>
  <c r="T135" i="46"/>
  <c r="S135" i="46" s="1"/>
  <c r="V135" i="46"/>
  <c r="U135" i="46" s="1"/>
  <c r="Z250" i="46"/>
  <c r="Y250" i="46" s="1"/>
  <c r="AB250" i="46" s="1"/>
  <c r="AD76" i="46"/>
  <c r="AC76" i="46" s="1"/>
  <c r="Z211" i="46"/>
  <c r="Y211" i="46" s="1"/>
  <c r="Z283" i="46"/>
  <c r="Y283" i="46" s="1"/>
  <c r="Z192" i="46"/>
  <c r="Y192" i="46" s="1"/>
  <c r="T189" i="46"/>
  <c r="S189" i="46" s="1"/>
  <c r="AB217" i="46"/>
  <c r="AB293" i="46"/>
  <c r="T250" i="46"/>
  <c r="S250" i="46" s="1"/>
  <c r="Z76" i="46"/>
  <c r="Y76" i="46" s="1"/>
  <c r="AD283" i="46"/>
  <c r="AC283" i="46" s="1"/>
  <c r="AD192" i="46"/>
  <c r="AC192" i="46" s="1"/>
  <c r="Z96" i="46"/>
  <c r="Y96" i="46" s="1"/>
  <c r="AD96" i="46"/>
  <c r="AC96" i="46" s="1"/>
  <c r="AD153" i="46"/>
  <c r="AC153" i="46" s="1"/>
  <c r="T275" i="46"/>
  <c r="S275" i="46" s="1"/>
  <c r="V275" i="46"/>
  <c r="U275" i="46" s="1"/>
  <c r="AH275" i="46" s="1"/>
  <c r="W222" i="46"/>
  <c r="V222" i="46" s="1"/>
  <c r="U222" i="46" s="1"/>
  <c r="T159" i="46"/>
  <c r="S159" i="46" s="1"/>
  <c r="W159" i="46"/>
  <c r="V159" i="46" s="1"/>
  <c r="U159" i="46" s="1"/>
  <c r="AH159" i="46" s="1"/>
  <c r="Z263" i="46"/>
  <c r="Y263" i="46" s="1"/>
  <c r="T279" i="46"/>
  <c r="S279" i="46" s="1"/>
  <c r="T50" i="46"/>
  <c r="S50" i="46" s="1"/>
  <c r="W50" i="46"/>
  <c r="V50" i="46" s="1"/>
  <c r="U50" i="46" s="1"/>
  <c r="W55" i="46"/>
  <c r="V55" i="46" s="1"/>
  <c r="U55" i="46" s="1"/>
  <c r="Z55" i="46" s="1"/>
  <c r="Y55" i="46" s="1"/>
  <c r="AD74" i="46"/>
  <c r="AC74" i="46" s="1"/>
  <c r="T96" i="46"/>
  <c r="S96" i="46" s="1"/>
  <c r="Z234" i="46"/>
  <c r="Y234" i="46" s="1"/>
  <c r="T198" i="46"/>
  <c r="S198" i="46" s="1"/>
  <c r="AD140" i="46"/>
  <c r="AC140" i="46" s="1"/>
  <c r="W88" i="46"/>
  <c r="V88" i="46" s="1"/>
  <c r="U88" i="46" s="1"/>
  <c r="AH88" i="46" s="1"/>
  <c r="T88" i="46"/>
  <c r="S88" i="46" s="1"/>
  <c r="T21" i="46"/>
  <c r="S21" i="46" s="1"/>
  <c r="V21" i="46"/>
  <c r="U21" i="46" s="1"/>
  <c r="W75" i="46"/>
  <c r="V75" i="46" s="1"/>
  <c r="U75" i="46" s="1"/>
  <c r="AD216" i="46"/>
  <c r="AC216" i="46" s="1"/>
  <c r="Z227" i="46"/>
  <c r="Y227" i="46" s="1"/>
  <c r="W150" i="46"/>
  <c r="V150" i="46" s="1"/>
  <c r="U150" i="46" s="1"/>
  <c r="AH150" i="46" s="1"/>
  <c r="T150" i="46"/>
  <c r="S150" i="46" s="1"/>
  <c r="AD297" i="46"/>
  <c r="AC297" i="46" s="1"/>
  <c r="Z151" i="46"/>
  <c r="Y151" i="46" s="1"/>
  <c r="W172" i="46"/>
  <c r="V172" i="46" s="1"/>
  <c r="U172" i="46" s="1"/>
  <c r="AH172" i="46" s="1"/>
  <c r="T172" i="46"/>
  <c r="S172" i="46" s="1"/>
  <c r="AD302" i="46"/>
  <c r="AC302" i="46" s="1"/>
  <c r="W245" i="46"/>
  <c r="V245" i="46" s="1"/>
  <c r="U245" i="46" s="1"/>
  <c r="T245" i="46"/>
  <c r="S245" i="46" s="1"/>
  <c r="AD239" i="46"/>
  <c r="AC239" i="46" s="1"/>
  <c r="V274" i="46"/>
  <c r="U274" i="46" s="1"/>
  <c r="AD129" i="46"/>
  <c r="AC129" i="46" s="1"/>
  <c r="AD211" i="46"/>
  <c r="AC211" i="46" s="1"/>
  <c r="Z282" i="46"/>
  <c r="Y282" i="46" s="1"/>
  <c r="W218" i="46"/>
  <c r="V218" i="46" s="1"/>
  <c r="U218" i="46" s="1"/>
  <c r="AH218" i="46" s="1"/>
  <c r="T133" i="46"/>
  <c r="S133" i="46" s="1"/>
  <c r="W133" i="46"/>
  <c r="V133" i="46" s="1"/>
  <c r="U133" i="46" s="1"/>
  <c r="AD16" i="46"/>
  <c r="AC16" i="46" s="1"/>
  <c r="Z237" i="46"/>
  <c r="Y237" i="46" s="1"/>
  <c r="Z16" i="46"/>
  <c r="Y16" i="46" s="1"/>
  <c r="T234" i="46"/>
  <c r="S234" i="46" s="1"/>
  <c r="T182" i="46"/>
  <c r="S182" i="46" s="1"/>
  <c r="W182" i="46"/>
  <c r="V182" i="46" s="1"/>
  <c r="U182" i="46" s="1"/>
  <c r="AH182" i="46" s="1"/>
  <c r="T45" i="46"/>
  <c r="S45" i="46" s="1"/>
  <c r="W45" i="46"/>
  <c r="V45" i="46" s="1"/>
  <c r="U45" i="46" s="1"/>
  <c r="Z239" i="46"/>
  <c r="Y239" i="46" s="1"/>
  <c r="W152" i="46"/>
  <c r="V152" i="46" s="1"/>
  <c r="U152" i="46" s="1"/>
  <c r="AH152" i="46" s="1"/>
  <c r="T152" i="46"/>
  <c r="S152" i="46" s="1"/>
  <c r="Z225" i="46"/>
  <c r="Y225" i="46" s="1"/>
  <c r="AD154" i="46"/>
  <c r="AC154" i="46" s="1"/>
  <c r="Z154" i="46"/>
  <c r="Y154" i="46" s="1"/>
  <c r="T213" i="46"/>
  <c r="S213" i="46" s="1"/>
  <c r="V213" i="46"/>
  <c r="U213" i="46" s="1"/>
  <c r="AH213" i="46" s="1"/>
  <c r="Z231" i="46"/>
  <c r="Y231" i="46" s="1"/>
  <c r="AD231" i="46"/>
  <c r="AC231" i="46" s="1"/>
  <c r="Z262" i="46"/>
  <c r="Y262" i="46" s="1"/>
  <c r="W169" i="46"/>
  <c r="V169" i="46" s="1"/>
  <c r="U169" i="46" s="1"/>
  <c r="T169" i="46"/>
  <c r="S169" i="46" s="1"/>
  <c r="AB256" i="46"/>
  <c r="Z271" i="46"/>
  <c r="Y271" i="46" s="1"/>
  <c r="AD271" i="46"/>
  <c r="AC271" i="46" s="1"/>
  <c r="AD296" i="46"/>
  <c r="AC296" i="46" s="1"/>
  <c r="Z296" i="46"/>
  <c r="Y296" i="46" s="1"/>
  <c r="AD187" i="46"/>
  <c r="AC187" i="46" s="1"/>
  <c r="Z187" i="46"/>
  <c r="Y187" i="46" s="1"/>
  <c r="T116" i="46"/>
  <c r="S116" i="46" s="1"/>
  <c r="W116" i="46"/>
  <c r="V116" i="46" s="1"/>
  <c r="U116" i="46" s="1"/>
  <c r="AH116" i="46" s="1"/>
  <c r="AD258" i="46"/>
  <c r="AC258" i="46" s="1"/>
  <c r="T141" i="46"/>
  <c r="S141" i="46" s="1"/>
  <c r="W141" i="46"/>
  <c r="V141" i="46" s="1"/>
  <c r="U141" i="46" s="1"/>
  <c r="AH141" i="46" s="1"/>
  <c r="Z165" i="46"/>
  <c r="Y165" i="46" s="1"/>
  <c r="AD165" i="46"/>
  <c r="AC165" i="46" s="1"/>
  <c r="AB38" i="46"/>
  <c r="V265" i="46"/>
  <c r="U265" i="46" s="1"/>
  <c r="T265" i="46"/>
  <c r="S265" i="46" s="1"/>
  <c r="W181" i="46"/>
  <c r="V181" i="46" s="1"/>
  <c r="U181" i="46" s="1"/>
  <c r="AH181" i="46" s="1"/>
  <c r="T181" i="46"/>
  <c r="S181" i="46" s="1"/>
  <c r="T255" i="46"/>
  <c r="S255" i="46" s="1"/>
  <c r="W255" i="46"/>
  <c r="V255" i="46" s="1"/>
  <c r="U255" i="46" s="1"/>
  <c r="W160" i="46"/>
  <c r="V160" i="46" s="1"/>
  <c r="U160" i="46" s="1"/>
  <c r="T160" i="46"/>
  <c r="S160" i="46" s="1"/>
  <c r="T207" i="46"/>
  <c r="S207" i="46" s="1"/>
  <c r="W207" i="46"/>
  <c r="V207" i="46" s="1"/>
  <c r="U207" i="46" s="1"/>
  <c r="AD168" i="46"/>
  <c r="AC168" i="46" s="1"/>
  <c r="AD301" i="46"/>
  <c r="AC301" i="46" s="1"/>
  <c r="V287" i="46"/>
  <c r="U287" i="46" s="1"/>
  <c r="T287" i="46"/>
  <c r="S287" i="46" s="1"/>
  <c r="T190" i="46"/>
  <c r="S190" i="46" s="1"/>
  <c r="W190" i="46"/>
  <c r="V190" i="46" s="1"/>
  <c r="U190" i="46" s="1"/>
  <c r="AH190" i="46" s="1"/>
  <c r="W63" i="46"/>
  <c r="V63" i="46" s="1"/>
  <c r="U63" i="46" s="1"/>
  <c r="AH63" i="46" s="1"/>
  <c r="T63" i="46"/>
  <c r="S63" i="46" s="1"/>
  <c r="T276" i="46"/>
  <c r="S276" i="46" s="1"/>
  <c r="W276" i="46"/>
  <c r="V276" i="46" s="1"/>
  <c r="U276" i="46" s="1"/>
  <c r="W30" i="46"/>
  <c r="V30" i="46" s="1"/>
  <c r="U30" i="46" s="1"/>
  <c r="AH30" i="46" s="1"/>
  <c r="T30" i="46"/>
  <c r="S30" i="46" s="1"/>
  <c r="Z302" i="46"/>
  <c r="Y302" i="46" s="1"/>
  <c r="V178" i="46"/>
  <c r="U178" i="46" s="1"/>
  <c r="V121" i="46"/>
  <c r="U121" i="46" s="1"/>
  <c r="AH121" i="46" s="1"/>
  <c r="T121" i="46"/>
  <c r="S121" i="46" s="1"/>
  <c r="T278" i="46"/>
  <c r="S278" i="46" s="1"/>
  <c r="W278" i="46"/>
  <c r="V278" i="46" s="1"/>
  <c r="U278" i="46" s="1"/>
  <c r="AH278" i="46" s="1"/>
  <c r="T103" i="46"/>
  <c r="S103" i="46" s="1"/>
  <c r="V103" i="46"/>
  <c r="U103" i="46" s="1"/>
  <c r="T205" i="46"/>
  <c r="S205" i="46" s="1"/>
  <c r="W205" i="46"/>
  <c r="V205" i="46" s="1"/>
  <c r="U205" i="46" s="1"/>
  <c r="AH205" i="46" s="1"/>
  <c r="T202" i="46"/>
  <c r="S202" i="46" s="1"/>
  <c r="V202" i="46"/>
  <c r="U202" i="46" s="1"/>
  <c r="AH202" i="46" s="1"/>
  <c r="W43" i="46"/>
  <c r="V43" i="46" s="1"/>
  <c r="U43" i="46" s="1"/>
  <c r="T43" i="46"/>
  <c r="S43" i="46" s="1"/>
  <c r="W24" i="46"/>
  <c r="V24" i="46" s="1"/>
  <c r="U24" i="46" s="1"/>
  <c r="T91" i="46"/>
  <c r="S91" i="46" s="1"/>
  <c r="W91" i="46"/>
  <c r="V91" i="46" s="1"/>
  <c r="U91" i="46" s="1"/>
  <c r="AH91" i="46" s="1"/>
  <c r="AB111" i="46"/>
  <c r="V148" i="46"/>
  <c r="U148" i="46" s="1"/>
  <c r="AH148" i="46" s="1"/>
  <c r="T148" i="46"/>
  <c r="S148" i="46" s="1"/>
  <c r="Z73" i="46"/>
  <c r="Y73" i="46" s="1"/>
  <c r="T99" i="46"/>
  <c r="S99" i="46" s="1"/>
  <c r="W99" i="46"/>
  <c r="V99" i="46" s="1"/>
  <c r="U99" i="46" s="1"/>
  <c r="AH99" i="46" s="1"/>
  <c r="T60" i="46"/>
  <c r="S60" i="46" s="1"/>
  <c r="V60" i="46"/>
  <c r="U60" i="46" s="1"/>
  <c r="AH60" i="46" s="1"/>
  <c r="T281" i="46"/>
  <c r="S281" i="46" s="1"/>
  <c r="W281" i="46"/>
  <c r="V281" i="46" s="1"/>
  <c r="U281" i="46" s="1"/>
  <c r="AH281" i="46" s="1"/>
  <c r="W209" i="46"/>
  <c r="V209" i="46" s="1"/>
  <c r="U209" i="46" s="1"/>
  <c r="AH209" i="46" s="1"/>
  <c r="T209" i="46"/>
  <c r="S209" i="46" s="1"/>
  <c r="Z291" i="46"/>
  <c r="Y291" i="46" s="1"/>
  <c r="AD291" i="46"/>
  <c r="AC291" i="46" s="1"/>
  <c r="V59" i="46"/>
  <c r="U59" i="46" s="1"/>
  <c r="AH59" i="46" s="1"/>
  <c r="T59" i="46"/>
  <c r="S59" i="46" s="1"/>
  <c r="Z128" i="46"/>
  <c r="Y128" i="46" s="1"/>
  <c r="V233" i="46"/>
  <c r="U233" i="46" s="1"/>
  <c r="AH233" i="46" s="1"/>
  <c r="T233" i="46"/>
  <c r="S233" i="46" s="1"/>
  <c r="AD128" i="46"/>
  <c r="AC128" i="46" s="1"/>
  <c r="T259" i="46"/>
  <c r="S259" i="46" s="1"/>
  <c r="W259" i="46"/>
  <c r="V259" i="46" s="1"/>
  <c r="U259" i="46" s="1"/>
  <c r="AH259" i="46" s="1"/>
  <c r="T226" i="46"/>
  <c r="S226" i="46" s="1"/>
  <c r="W226" i="46"/>
  <c r="V226" i="46" s="1"/>
  <c r="U226" i="46" s="1"/>
  <c r="AH226" i="46" s="1"/>
  <c r="Z168" i="46"/>
  <c r="Y168" i="46" s="1"/>
  <c r="AD47" i="46"/>
  <c r="AC47" i="46" s="1"/>
  <c r="Z47" i="46"/>
  <c r="Y47" i="46" s="1"/>
  <c r="T161" i="46"/>
  <c r="S161" i="46" s="1"/>
  <c r="W161" i="46"/>
  <c r="V161" i="46" s="1"/>
  <c r="U161" i="46" s="1"/>
  <c r="T138" i="46"/>
  <c r="S138" i="46" s="1"/>
  <c r="W138" i="46"/>
  <c r="V138" i="46" s="1"/>
  <c r="U138" i="46" s="1"/>
  <c r="Z137" i="46"/>
  <c r="Y137" i="46" s="1"/>
  <c r="AD137" i="46"/>
  <c r="AC137" i="46" s="1"/>
  <c r="T19" i="46"/>
  <c r="S19" i="46" s="1"/>
  <c r="W19" i="46"/>
  <c r="V19" i="46" s="1"/>
  <c r="U19" i="46" s="1"/>
  <c r="Z188" i="46"/>
  <c r="Y188" i="46" s="1"/>
  <c r="AD188" i="46"/>
  <c r="AC188" i="46" s="1"/>
  <c r="W156" i="46"/>
  <c r="V156" i="46" s="1"/>
  <c r="U156" i="46" s="1"/>
  <c r="T156" i="46"/>
  <c r="S156" i="46" s="1"/>
  <c r="AD189" i="46"/>
  <c r="AC189" i="46" s="1"/>
  <c r="Z189" i="46"/>
  <c r="Y189" i="46" s="1"/>
  <c r="AD105" i="46"/>
  <c r="AC105" i="46" s="1"/>
  <c r="Z105" i="46"/>
  <c r="Y105" i="46" s="1"/>
  <c r="V102" i="46"/>
  <c r="U102" i="46" s="1"/>
  <c r="AH102" i="46" s="1"/>
  <c r="T102" i="46"/>
  <c r="S102" i="46" s="1"/>
  <c r="V52" i="46"/>
  <c r="U52" i="46" s="1"/>
  <c r="AH52" i="46" s="1"/>
  <c r="T52" i="46"/>
  <c r="S52" i="46" s="1"/>
  <c r="W125" i="46"/>
  <c r="V125" i="46" s="1"/>
  <c r="U125" i="46" s="1"/>
  <c r="AH125" i="46" s="1"/>
  <c r="T125" i="46"/>
  <c r="S125" i="46" s="1"/>
  <c r="V62" i="46"/>
  <c r="U62" i="46" s="1"/>
  <c r="AH62" i="46" s="1"/>
  <c r="T62" i="46"/>
  <c r="S62" i="46" s="1"/>
  <c r="W175" i="46"/>
  <c r="V175" i="46" s="1"/>
  <c r="U175" i="46" s="1"/>
  <c r="AH175" i="46" s="1"/>
  <c r="T175" i="46"/>
  <c r="S175" i="46" s="1"/>
  <c r="Z203" i="46"/>
  <c r="Y203" i="46" s="1"/>
  <c r="AD203" i="46"/>
  <c r="AC203" i="46" s="1"/>
  <c r="T68" i="46"/>
  <c r="S68" i="46" s="1"/>
  <c r="V68" i="46"/>
  <c r="U68" i="46" s="1"/>
  <c r="AH68" i="46" s="1"/>
  <c r="V206" i="46"/>
  <c r="U206" i="46" s="1"/>
  <c r="AH206" i="46" s="1"/>
  <c r="T206" i="46"/>
  <c r="S206" i="46" s="1"/>
  <c r="W101" i="46"/>
  <c r="V101" i="46" s="1"/>
  <c r="U101" i="46" s="1"/>
  <c r="AH101" i="46" s="1"/>
  <c r="T101" i="46"/>
  <c r="S101" i="46" s="1"/>
  <c r="Z53" i="46"/>
  <c r="Y53" i="46" s="1"/>
  <c r="AD53" i="46"/>
  <c r="AC53" i="46" s="1"/>
  <c r="Z198" i="46"/>
  <c r="Y198" i="46" s="1"/>
  <c r="AD198" i="46"/>
  <c r="AC198" i="46" s="1"/>
  <c r="Z79" i="46"/>
  <c r="Y79" i="46" s="1"/>
  <c r="AD79" i="46"/>
  <c r="AC79" i="46" s="1"/>
  <c r="T155" i="46"/>
  <c r="S155" i="46" s="1"/>
  <c r="W155" i="46"/>
  <c r="V155" i="46" s="1"/>
  <c r="U155" i="46" s="1"/>
  <c r="AH155" i="46" s="1"/>
  <c r="AD109" i="46"/>
  <c r="AC109" i="46" s="1"/>
  <c r="Z109" i="46"/>
  <c r="Y109" i="46" s="1"/>
  <c r="Z42" i="46"/>
  <c r="Y42" i="46" s="1"/>
  <c r="AD42" i="46"/>
  <c r="AC42" i="46" s="1"/>
  <c r="T48" i="46"/>
  <c r="S48" i="46" s="1"/>
  <c r="V48" i="46"/>
  <c r="U48" i="46" s="1"/>
  <c r="AH48" i="46" s="1"/>
  <c r="T119" i="46"/>
  <c r="S119" i="46" s="1"/>
  <c r="W119" i="46"/>
  <c r="V119" i="46" s="1"/>
  <c r="U119" i="46" s="1"/>
  <c r="AH119" i="46" s="1"/>
  <c r="W147" i="46"/>
  <c r="V147" i="46" s="1"/>
  <c r="U147" i="46" s="1"/>
  <c r="T147" i="46"/>
  <c r="S147" i="46" s="1"/>
  <c r="T183" i="46"/>
  <c r="S183" i="46" s="1"/>
  <c r="W183" i="46"/>
  <c r="V183" i="46" s="1"/>
  <c r="U183" i="46" s="1"/>
  <c r="AH183" i="46" s="1"/>
  <c r="V93" i="46"/>
  <c r="U93" i="46" s="1"/>
  <c r="AH93" i="46" s="1"/>
  <c r="T93" i="46"/>
  <c r="S93" i="46" s="1"/>
  <c r="V34" i="46"/>
  <c r="U34" i="46" s="1"/>
  <c r="AH34" i="46" s="1"/>
  <c r="T34" i="46"/>
  <c r="S34" i="46" s="1"/>
  <c r="W78" i="46"/>
  <c r="V78" i="46" s="1"/>
  <c r="U78" i="46" s="1"/>
  <c r="T78" i="46"/>
  <c r="S78" i="46" s="1"/>
  <c r="Z164" i="46"/>
  <c r="Y164" i="46" s="1"/>
  <c r="AD164" i="46"/>
  <c r="AC164" i="46" s="1"/>
  <c r="Z72" i="46"/>
  <c r="Y72" i="46" s="1"/>
  <c r="AD72" i="46"/>
  <c r="AC72" i="46" s="1"/>
  <c r="T191" i="46"/>
  <c r="S191" i="46" s="1"/>
  <c r="V191" i="46"/>
  <c r="U191" i="46" s="1"/>
  <c r="AH191" i="46" s="1"/>
  <c r="T97" i="46"/>
  <c r="S97" i="46" s="1"/>
  <c r="W97" i="46"/>
  <c r="V97" i="46" s="1"/>
  <c r="U97" i="46" s="1"/>
  <c r="AH97" i="46" s="1"/>
  <c r="Z117" i="46"/>
  <c r="Y117" i="46" s="1"/>
  <c r="AD117" i="46"/>
  <c r="AC117" i="46" s="1"/>
  <c r="Z51" i="46"/>
  <c r="Y51" i="46" s="1"/>
  <c r="AD51" i="46"/>
  <c r="AC51" i="46" s="1"/>
  <c r="W184" i="46"/>
  <c r="V184" i="46" s="1"/>
  <c r="U184" i="46" s="1"/>
  <c r="AH184" i="46" s="1"/>
  <c r="T184" i="46"/>
  <c r="S184" i="46" s="1"/>
  <c r="W28" i="46"/>
  <c r="V28" i="46" s="1"/>
  <c r="U28" i="46" s="1"/>
  <c r="AH28" i="46" s="1"/>
  <c r="T28" i="46"/>
  <c r="S28" i="46" s="1"/>
  <c r="W194" i="46"/>
  <c r="V194" i="46" s="1"/>
  <c r="U194" i="46" s="1"/>
  <c r="AH194" i="46" s="1"/>
  <c r="T194" i="46"/>
  <c r="S194" i="46" s="1"/>
  <c r="W163" i="46"/>
  <c r="V163" i="46" s="1"/>
  <c r="U163" i="46" s="1"/>
  <c r="AH163" i="46" s="1"/>
  <c r="T163" i="46"/>
  <c r="S163" i="46" s="1"/>
  <c r="T146" i="46"/>
  <c r="S146" i="46" s="1"/>
  <c r="W146" i="46"/>
  <c r="V146" i="46" s="1"/>
  <c r="U146" i="46" s="1"/>
  <c r="AH146" i="46" s="1"/>
  <c r="W85" i="46"/>
  <c r="V85" i="46" s="1"/>
  <c r="U85" i="46" s="1"/>
  <c r="T85" i="46"/>
  <c r="S85" i="46" s="1"/>
  <c r="Z215" i="46"/>
  <c r="Y215" i="46" s="1"/>
  <c r="AD215" i="46"/>
  <c r="AC215" i="46" s="1"/>
  <c r="W158" i="46"/>
  <c r="V158" i="46" s="1"/>
  <c r="U158" i="46" s="1"/>
  <c r="AH158" i="46" s="1"/>
  <c r="T158" i="46"/>
  <c r="S158" i="46" s="1"/>
  <c r="V27" i="46"/>
  <c r="U27" i="46" s="1"/>
  <c r="AH27" i="46" s="1"/>
  <c r="T27" i="46"/>
  <c r="S27" i="46" s="1"/>
  <c r="W143" i="46"/>
  <c r="V143" i="46" s="1"/>
  <c r="U143" i="46" s="1"/>
  <c r="T143" i="46"/>
  <c r="S143" i="46" s="1"/>
  <c r="Z118" i="46"/>
  <c r="Y118" i="46" s="1"/>
  <c r="AD118" i="46"/>
  <c r="AC118" i="46" s="1"/>
  <c r="T80" i="46"/>
  <c r="S80" i="46" s="1"/>
  <c r="V80" i="46"/>
  <c r="U80" i="46" s="1"/>
  <c r="AH80" i="46" s="1"/>
  <c r="Z139" i="46"/>
  <c r="Y139" i="46" s="1"/>
  <c r="AD139" i="46"/>
  <c r="AC139" i="46" s="1"/>
  <c r="W66" i="46"/>
  <c r="V66" i="46" s="1"/>
  <c r="U66" i="46" s="1"/>
  <c r="T66" i="46"/>
  <c r="S66" i="46" s="1"/>
  <c r="T84" i="46"/>
  <c r="S84" i="46" s="1"/>
  <c r="W84" i="46"/>
  <c r="V84" i="46" s="1"/>
  <c r="U84" i="46" s="1"/>
  <c r="T86" i="46"/>
  <c r="S86" i="46" s="1"/>
  <c r="V86" i="46"/>
  <c r="U86" i="46" s="1"/>
  <c r="AH86" i="46" s="1"/>
  <c r="T13" i="46"/>
  <c r="S13" i="46" s="1"/>
  <c r="W13" i="46"/>
  <c r="V13" i="46" s="1"/>
  <c r="U13" i="46" s="1"/>
  <c r="W107" i="46"/>
  <c r="V107" i="46" s="1"/>
  <c r="U107" i="46" s="1"/>
  <c r="T107" i="46"/>
  <c r="S107" i="46" s="1"/>
  <c r="T112" i="46"/>
  <c r="S112" i="46" s="1"/>
  <c r="W112" i="46"/>
  <c r="V112" i="46" s="1"/>
  <c r="U112" i="46" s="1"/>
  <c r="AH112" i="46" s="1"/>
  <c r="T157" i="46"/>
  <c r="S157" i="46" s="1"/>
  <c r="W157" i="46"/>
  <c r="V157" i="46" s="1"/>
  <c r="U157" i="46" s="1"/>
  <c r="AH157" i="46" s="1"/>
  <c r="AD98" i="46"/>
  <c r="AC98" i="46" s="1"/>
  <c r="Z98" i="46"/>
  <c r="Y98" i="46" s="1"/>
  <c r="W23" i="46"/>
  <c r="V23" i="46" s="1"/>
  <c r="U23" i="46" s="1"/>
  <c r="AH23" i="46" s="1"/>
  <c r="T23" i="46"/>
  <c r="S23" i="46" s="1"/>
  <c r="V212" i="46"/>
  <c r="U212" i="46" s="1"/>
  <c r="AH212" i="46" s="1"/>
  <c r="T212" i="46"/>
  <c r="S212" i="46" s="1"/>
  <c r="Z22" i="46"/>
  <c r="Y22" i="46" s="1"/>
  <c r="AD22" i="46"/>
  <c r="AC22" i="46" s="1"/>
  <c r="W40" i="46"/>
  <c r="V40" i="46" s="1"/>
  <c r="U40" i="46" s="1"/>
  <c r="AH40" i="46" s="1"/>
  <c r="T40" i="46"/>
  <c r="S40" i="46" s="1"/>
  <c r="W104" i="46"/>
  <c r="V104" i="46" s="1"/>
  <c r="U104" i="46" s="1"/>
  <c r="AH104" i="46" s="1"/>
  <c r="T104" i="46"/>
  <c r="S104" i="46" s="1"/>
  <c r="Z200" i="46"/>
  <c r="Y200" i="46" s="1"/>
  <c r="AD200" i="46"/>
  <c r="AC200" i="46" s="1"/>
  <c r="T166" i="46"/>
  <c r="S166" i="46" s="1"/>
  <c r="V166" i="46"/>
  <c r="U166" i="46" s="1"/>
  <c r="AH166" i="46" s="1"/>
  <c r="W185" i="46"/>
  <c r="V185" i="46" s="1"/>
  <c r="U185" i="46" s="1"/>
  <c r="AH185" i="46" s="1"/>
  <c r="T185" i="46"/>
  <c r="S185" i="46" s="1"/>
  <c r="T65" i="46"/>
  <c r="S65" i="46" s="1"/>
  <c r="V65" i="46"/>
  <c r="U65" i="46" s="1"/>
  <c r="AH65" i="46" s="1"/>
  <c r="W70" i="46"/>
  <c r="V70" i="46" s="1"/>
  <c r="U70" i="46" s="1"/>
  <c r="AH70" i="46" s="1"/>
  <c r="T70" i="46"/>
  <c r="S70" i="46" s="1"/>
  <c r="T57" i="46"/>
  <c r="S57" i="46" s="1"/>
  <c r="W57" i="46"/>
  <c r="V57" i="46" s="1"/>
  <c r="U57" i="46" s="1"/>
  <c r="W15" i="46"/>
  <c r="V15" i="46" s="1"/>
  <c r="U15" i="46" s="1"/>
  <c r="AH15" i="46" s="1"/>
  <c r="T15" i="46"/>
  <c r="S15" i="46" s="1"/>
  <c r="T124" i="46"/>
  <c r="S124" i="46" s="1"/>
  <c r="W124" i="46"/>
  <c r="V124" i="46" s="1"/>
  <c r="U124" i="46" s="1"/>
  <c r="AH124" i="46" s="1"/>
  <c r="AD132" i="46"/>
  <c r="AC132" i="46" s="1"/>
  <c r="Z132" i="46"/>
  <c r="Y132" i="46" s="1"/>
  <c r="Z167" i="46"/>
  <c r="Y167" i="46" s="1"/>
  <c r="AD167" i="46"/>
  <c r="AC167" i="46" s="1"/>
  <c r="T208" i="46"/>
  <c r="S208" i="46" s="1"/>
  <c r="W208" i="46"/>
  <c r="V208" i="46" s="1"/>
  <c r="U208" i="46" s="1"/>
  <c r="W26" i="46"/>
  <c r="V26" i="46" s="1"/>
  <c r="U26" i="46" s="1"/>
  <c r="AH26" i="46" s="1"/>
  <c r="T26" i="46"/>
  <c r="S26" i="46" s="1"/>
  <c r="W123" i="46"/>
  <c r="V123" i="46" s="1"/>
  <c r="U123" i="46" s="1"/>
  <c r="AH123" i="46" s="1"/>
  <c r="T123" i="46"/>
  <c r="S123" i="46" s="1"/>
  <c r="T174" i="46"/>
  <c r="S174" i="46" s="1"/>
  <c r="V174" i="46"/>
  <c r="U174" i="46" s="1"/>
  <c r="AH174" i="46" s="1"/>
  <c r="T61" i="46"/>
  <c r="S61" i="46" s="1"/>
  <c r="W61" i="46"/>
  <c r="V61" i="46" s="1"/>
  <c r="U61" i="46" s="1"/>
  <c r="AH61" i="46" s="1"/>
  <c r="AD41" i="46"/>
  <c r="AC41" i="46" s="1"/>
  <c r="Z41" i="46"/>
  <c r="Y41" i="46" s="1"/>
  <c r="Z64" i="46"/>
  <c r="Y64" i="46" s="1"/>
  <c r="AD64" i="46"/>
  <c r="AC64" i="46" s="1"/>
  <c r="W46" i="46"/>
  <c r="V46" i="46" s="1"/>
  <c r="U46" i="46" s="1"/>
  <c r="T46" i="46"/>
  <c r="S46" i="46" s="1"/>
  <c r="Z221" i="46"/>
  <c r="Y221" i="46" s="1"/>
  <c r="AD221" i="46"/>
  <c r="AC221" i="46" s="1"/>
  <c r="T89" i="46"/>
  <c r="S89" i="46" s="1"/>
  <c r="V89" i="46"/>
  <c r="U89" i="46" s="1"/>
  <c r="AH89" i="46" s="1"/>
  <c r="T33" i="46"/>
  <c r="S33" i="46" s="1"/>
  <c r="V33" i="46"/>
  <c r="U33" i="46" s="1"/>
  <c r="AH33" i="46" s="1"/>
  <c r="W90" i="46"/>
  <c r="V90" i="46" s="1"/>
  <c r="U90" i="46" s="1"/>
  <c r="AH90" i="46" s="1"/>
  <c r="T90" i="46"/>
  <c r="S90" i="46" s="1"/>
  <c r="T142" i="46"/>
  <c r="S142" i="46" s="1"/>
  <c r="W142" i="46"/>
  <c r="V142" i="46" s="1"/>
  <c r="U142" i="46" s="1"/>
  <c r="AH142" i="46" s="1"/>
  <c r="AD32" i="46"/>
  <c r="AC32" i="46" s="1"/>
  <c r="Z32" i="46"/>
  <c r="Y32" i="46" s="1"/>
  <c r="W201" i="46"/>
  <c r="V201" i="46" s="1"/>
  <c r="U201" i="46" s="1"/>
  <c r="AH201" i="46" s="1"/>
  <c r="T201" i="46"/>
  <c r="S201" i="46" s="1"/>
  <c r="W204" i="46"/>
  <c r="V204" i="46" s="1"/>
  <c r="U204" i="46" s="1"/>
  <c r="AH204" i="46" s="1"/>
  <c r="T204" i="46"/>
  <c r="S204" i="46" s="1"/>
  <c r="V113" i="46"/>
  <c r="U113" i="46" s="1"/>
  <c r="AH113" i="46" s="1"/>
  <c r="T113" i="46"/>
  <c r="S113" i="46" s="1"/>
  <c r="T195" i="46"/>
  <c r="S195" i="46" s="1"/>
  <c r="W195" i="46"/>
  <c r="V195" i="46" s="1"/>
  <c r="U195" i="46" s="1"/>
  <c r="AH195" i="46" s="1"/>
  <c r="AD18" i="46"/>
  <c r="AC18" i="46" s="1"/>
  <c r="Z18" i="46"/>
  <c r="Y18" i="46" s="1"/>
  <c r="AD106" i="46"/>
  <c r="AC106" i="46" s="1"/>
  <c r="Z106" i="46"/>
  <c r="Y106" i="46" s="1"/>
  <c r="W134" i="46"/>
  <c r="V134" i="46" s="1"/>
  <c r="U134" i="46" s="1"/>
  <c r="AH134" i="46" s="1"/>
  <c r="T134" i="46"/>
  <c r="S134" i="46" s="1"/>
  <c r="T199" i="46"/>
  <c r="S199" i="46" s="1"/>
  <c r="W199" i="46"/>
  <c r="V199" i="46" s="1"/>
  <c r="U199" i="46" s="1"/>
  <c r="AH199" i="46" s="1"/>
  <c r="T71" i="46"/>
  <c r="S71" i="46" s="1"/>
  <c r="W71" i="46"/>
  <c r="V71" i="46" s="1"/>
  <c r="U71" i="46" s="1"/>
  <c r="AH71" i="46" s="1"/>
  <c r="AD44" i="46"/>
  <c r="AC44" i="46" s="1"/>
  <c r="Z44" i="46"/>
  <c r="Y44" i="46" s="1"/>
  <c r="AD110" i="46"/>
  <c r="AC110" i="46" s="1"/>
  <c r="Z110" i="46"/>
  <c r="Y110" i="46" s="1"/>
  <c r="W108" i="46"/>
  <c r="V108" i="46" s="1"/>
  <c r="U108" i="46" s="1"/>
  <c r="T108" i="46"/>
  <c r="S108" i="46" s="1"/>
  <c r="T171" i="46"/>
  <c r="S171" i="46" s="1"/>
  <c r="W171" i="46"/>
  <c r="V171" i="46" s="1"/>
  <c r="U171" i="46" s="1"/>
  <c r="AH171" i="46" s="1"/>
  <c r="T37" i="46"/>
  <c r="S37" i="46" s="1"/>
  <c r="W37" i="46"/>
  <c r="V37" i="46" s="1"/>
  <c r="U37" i="46" s="1"/>
  <c r="AH37" i="46" s="1"/>
  <c r="T58" i="46"/>
  <c r="S58" i="46" s="1"/>
  <c r="W58" i="46"/>
  <c r="V58" i="46" s="1"/>
  <c r="U58" i="46" s="1"/>
  <c r="T144" i="46"/>
  <c r="S144" i="46" s="1"/>
  <c r="W144" i="46"/>
  <c r="V144" i="46" s="1"/>
  <c r="U144" i="46" s="1"/>
  <c r="W81" i="46"/>
  <c r="V81" i="46" s="1"/>
  <c r="U81" i="46" s="1"/>
  <c r="AH81" i="46" s="1"/>
  <c r="T81" i="46"/>
  <c r="S81" i="46" s="1"/>
  <c r="T20" i="46"/>
  <c r="S20" i="46" s="1"/>
  <c r="V20" i="46"/>
  <c r="U20" i="46" s="1"/>
  <c r="AH20" i="46" s="1"/>
  <c r="T162" i="46"/>
  <c r="S162" i="46" s="1"/>
  <c r="W162" i="46"/>
  <c r="V162" i="46" s="1"/>
  <c r="U162" i="46" s="1"/>
  <c r="AH162" i="46" s="1"/>
  <c r="W149" i="46"/>
  <c r="V149" i="46" s="1"/>
  <c r="U149" i="46" s="1"/>
  <c r="AH149" i="46" s="1"/>
  <c r="T149" i="46"/>
  <c r="S149" i="46" s="1"/>
  <c r="Z219" i="46"/>
  <c r="Y219" i="46" s="1"/>
  <c r="AD219" i="46"/>
  <c r="AC219" i="46" s="1"/>
  <c r="T94" i="46"/>
  <c r="S94" i="46" s="1"/>
  <c r="V94" i="46"/>
  <c r="U94" i="46" s="1"/>
  <c r="AH94" i="46" s="1"/>
  <c r="T87" i="46"/>
  <c r="S87" i="46" s="1"/>
  <c r="W87" i="46"/>
  <c r="V87" i="46" s="1"/>
  <c r="U87" i="46" s="1"/>
  <c r="AH87" i="46" s="1"/>
  <c r="Z288" i="46"/>
  <c r="Y288" i="46" s="1"/>
  <c r="AD288" i="46"/>
  <c r="AC288" i="46" s="1"/>
  <c r="T268" i="46"/>
  <c r="S268" i="46" s="1"/>
  <c r="W268" i="46"/>
  <c r="V268" i="46" s="1"/>
  <c r="U268" i="46" s="1"/>
  <c r="AH268" i="46" s="1"/>
  <c r="W236" i="46"/>
  <c r="V236" i="46" s="1"/>
  <c r="U236" i="46" s="1"/>
  <c r="T236" i="46"/>
  <c r="S236" i="46" s="1"/>
  <c r="T244" i="46"/>
  <c r="S244" i="46" s="1"/>
  <c r="W244" i="46"/>
  <c r="V244" i="46" s="1"/>
  <c r="U244" i="46" s="1"/>
  <c r="AH244" i="46" s="1"/>
  <c r="Z246" i="46"/>
  <c r="Y246" i="46" s="1"/>
  <c r="AD246" i="46"/>
  <c r="AC246" i="46" s="1"/>
  <c r="W260" i="46"/>
  <c r="V260" i="46" s="1"/>
  <c r="U260" i="46" s="1"/>
  <c r="AH260" i="46" s="1"/>
  <c r="T260" i="46"/>
  <c r="S260" i="46" s="1"/>
  <c r="Z269" i="46"/>
  <c r="Y269" i="46" s="1"/>
  <c r="AD269" i="46"/>
  <c r="AC269" i="46" s="1"/>
  <c r="AD300" i="46"/>
  <c r="AC300" i="46" s="1"/>
  <c r="Z300" i="46"/>
  <c r="Y300" i="46" s="1"/>
  <c r="AD280" i="46"/>
  <c r="AC280" i="46" s="1"/>
  <c r="Z280" i="46"/>
  <c r="Y280" i="46" s="1"/>
  <c r="T277" i="46"/>
  <c r="S277" i="46" s="1"/>
  <c r="W277" i="46"/>
  <c r="V277" i="46" s="1"/>
  <c r="U277" i="46" s="1"/>
  <c r="AH277" i="46" s="1"/>
  <c r="W229" i="46"/>
  <c r="V229" i="46" s="1"/>
  <c r="U229" i="46" s="1"/>
  <c r="AH229" i="46" s="1"/>
  <c r="T229" i="46"/>
  <c r="S229" i="46" s="1"/>
  <c r="V289" i="46"/>
  <c r="U289" i="46" s="1"/>
  <c r="AH289" i="46" s="1"/>
  <c r="T289" i="46"/>
  <c r="S289" i="46" s="1"/>
  <c r="W247" i="46"/>
  <c r="V247" i="46" s="1"/>
  <c r="U247" i="46" s="1"/>
  <c r="AH247" i="46" s="1"/>
  <c r="T247" i="46"/>
  <c r="S247" i="46" s="1"/>
  <c r="V290" i="46"/>
  <c r="U290" i="46" s="1"/>
  <c r="AH290" i="46" s="1"/>
  <c r="T290" i="46"/>
  <c r="S290" i="46" s="1"/>
  <c r="T303" i="46"/>
  <c r="S303" i="46" s="1"/>
  <c r="V303" i="46"/>
  <c r="U303" i="46" s="1"/>
  <c r="AH303" i="46" s="1"/>
  <c r="T272" i="46"/>
  <c r="S272" i="46" s="1"/>
  <c r="W272" i="46"/>
  <c r="V272" i="46" s="1"/>
  <c r="U272" i="46" s="1"/>
  <c r="AH272" i="46" s="1"/>
  <c r="W304" i="46"/>
  <c r="V304" i="46" s="1"/>
  <c r="U304" i="46" s="1"/>
  <c r="AH304" i="46" s="1"/>
  <c r="T304" i="46"/>
  <c r="S304" i="46" s="1"/>
  <c r="T253" i="46"/>
  <c r="S253" i="46" s="1"/>
  <c r="W253" i="46"/>
  <c r="V253" i="46" s="1"/>
  <c r="U253" i="46" s="1"/>
  <c r="AD279" i="46"/>
  <c r="AC279" i="46" s="1"/>
  <c r="Z279" i="46"/>
  <c r="Y279" i="46" s="1"/>
  <c r="W238" i="46"/>
  <c r="V238" i="46" s="1"/>
  <c r="U238" i="46" s="1"/>
  <c r="AH238" i="46" s="1"/>
  <c r="T238" i="46"/>
  <c r="S238" i="46" s="1"/>
  <c r="V232" i="46"/>
  <c r="U232" i="46" s="1"/>
  <c r="AH232" i="46" s="1"/>
  <c r="T232" i="46"/>
  <c r="S232" i="46" s="1"/>
  <c r="W254" i="46"/>
  <c r="V254" i="46" s="1"/>
  <c r="U254" i="46" s="1"/>
  <c r="T254" i="46"/>
  <c r="S254" i="46" s="1"/>
  <c r="T230" i="46"/>
  <c r="S230" i="46" s="1"/>
  <c r="W230" i="46"/>
  <c r="V230" i="46" s="1"/>
  <c r="U230" i="46" s="1"/>
  <c r="AH230" i="46" s="1"/>
  <c r="T241" i="46"/>
  <c r="S241" i="46" s="1"/>
  <c r="V241" i="46"/>
  <c r="U241" i="46" s="1"/>
  <c r="AH241" i="46" s="1"/>
  <c r="T257" i="46"/>
  <c r="S257" i="46" s="1"/>
  <c r="W257" i="46"/>
  <c r="V257" i="46" s="1"/>
  <c r="U257" i="46" s="1"/>
  <c r="AH257" i="46" s="1"/>
  <c r="T248" i="46"/>
  <c r="S248" i="46" s="1"/>
  <c r="W248" i="46"/>
  <c r="V248" i="46" s="1"/>
  <c r="U248" i="46" s="1"/>
  <c r="AH248" i="46" s="1"/>
  <c r="T224" i="46"/>
  <c r="S224" i="46" s="1"/>
  <c r="W224" i="46"/>
  <c r="V224" i="46" s="1"/>
  <c r="U224" i="46" s="1"/>
  <c r="AH224" i="46" s="1"/>
  <c r="W251" i="46"/>
  <c r="V251" i="46" s="1"/>
  <c r="U251" i="46" s="1"/>
  <c r="T251" i="46"/>
  <c r="S251" i="46" s="1"/>
  <c r="W10" i="82"/>
  <c r="X10" i="84"/>
  <c r="AB43" i="79" l="1"/>
  <c r="Y37" i="79"/>
  <c r="X37" i="79" s="1"/>
  <c r="AG37" i="79"/>
  <c r="AD19" i="79"/>
  <c r="AC19" i="79" s="1"/>
  <c r="AG19" i="79"/>
  <c r="Y27" i="79"/>
  <c r="X27" i="79" s="1"/>
  <c r="AG27" i="79"/>
  <c r="AD139" i="79"/>
  <c r="AC139" i="79" s="1"/>
  <c r="AG139" i="79"/>
  <c r="Y124" i="79"/>
  <c r="X124" i="79" s="1"/>
  <c r="AG124" i="79"/>
  <c r="Y30" i="79"/>
  <c r="X30" i="79" s="1"/>
  <c r="AG30" i="79"/>
  <c r="AD101" i="79"/>
  <c r="AC101" i="79" s="1"/>
  <c r="AG101" i="79"/>
  <c r="Y144" i="79"/>
  <c r="X144" i="79" s="1"/>
  <c r="AG144" i="79"/>
  <c r="AD145" i="79"/>
  <c r="AC145" i="79" s="1"/>
  <c r="AG145" i="79"/>
  <c r="Y128" i="79"/>
  <c r="X128" i="79" s="1"/>
  <c r="AG128" i="79"/>
  <c r="AB141" i="79"/>
  <c r="AD34" i="79"/>
  <c r="AC34" i="79" s="1"/>
  <c r="AG34" i="79"/>
  <c r="AD148" i="79"/>
  <c r="AC148" i="79" s="1"/>
  <c r="AG148" i="79"/>
  <c r="AD29" i="79"/>
  <c r="AC29" i="79" s="1"/>
  <c r="AG29" i="79"/>
  <c r="Y25" i="79"/>
  <c r="X25" i="79" s="1"/>
  <c r="AG25" i="79"/>
  <c r="AD95" i="79"/>
  <c r="AC95" i="79" s="1"/>
  <c r="AG95" i="79"/>
  <c r="Y72" i="79"/>
  <c r="X72" i="79" s="1"/>
  <c r="AG72" i="79"/>
  <c r="Y131" i="79"/>
  <c r="X131" i="79" s="1"/>
  <c r="AG131" i="79"/>
  <c r="Y105" i="79"/>
  <c r="X105" i="79" s="1"/>
  <c r="AG105" i="79"/>
  <c r="AB119" i="79"/>
  <c r="Y149" i="79"/>
  <c r="X149" i="79" s="1"/>
  <c r="AB149" i="79" s="1"/>
  <c r="AG149" i="79"/>
  <c r="U13" i="79"/>
  <c r="AG71" i="79"/>
  <c r="Y85" i="79"/>
  <c r="X85" i="79" s="1"/>
  <c r="AG85" i="79"/>
  <c r="AD40" i="79"/>
  <c r="AC40" i="79" s="1"/>
  <c r="AG40" i="79"/>
  <c r="Y132" i="79"/>
  <c r="X132" i="79" s="1"/>
  <c r="AG132" i="79"/>
  <c r="AD122" i="79"/>
  <c r="AC122" i="79" s="1"/>
  <c r="AG122" i="79"/>
  <c r="AD78" i="79"/>
  <c r="AC78" i="79" s="1"/>
  <c r="AG78" i="79"/>
  <c r="Y17" i="80"/>
  <c r="Y11" i="80" s="1"/>
  <c r="AB11" i="80"/>
  <c r="Y9" i="90"/>
  <c r="V9" i="90"/>
  <c r="AB17" i="46"/>
  <c r="AB249" i="46"/>
  <c r="Y166" i="78"/>
  <c r="X166" i="78" s="1"/>
  <c r="AF166" i="78"/>
  <c r="Y34" i="78"/>
  <c r="X34" i="78" s="1"/>
  <c r="AF34" i="78"/>
  <c r="Y83" i="78"/>
  <c r="X83" i="78" s="1"/>
  <c r="AF83" i="78"/>
  <c r="Y154" i="78"/>
  <c r="X154" i="78" s="1"/>
  <c r="AF154" i="78"/>
  <c r="Y163" i="78"/>
  <c r="X163" i="78" s="1"/>
  <c r="AF163" i="78"/>
  <c r="Y189" i="78"/>
  <c r="X189" i="78" s="1"/>
  <c r="AF189" i="78"/>
  <c r="AC89" i="78"/>
  <c r="AB89" i="78" s="1"/>
  <c r="AF89" i="78"/>
  <c r="AC193" i="78"/>
  <c r="AB193" i="78" s="1"/>
  <c r="AF193" i="78"/>
  <c r="Y53" i="78"/>
  <c r="X53" i="78" s="1"/>
  <c r="AF53" i="78"/>
  <c r="Y81" i="78"/>
  <c r="X81" i="78" s="1"/>
  <c r="AF81" i="78"/>
  <c r="AC118" i="78"/>
  <c r="AB118" i="78" s="1"/>
  <c r="AF118" i="78"/>
  <c r="AC107" i="78"/>
  <c r="AB107" i="78" s="1"/>
  <c r="AF107" i="78"/>
  <c r="Y161" i="78"/>
  <c r="X161" i="78" s="1"/>
  <c r="AF161" i="78"/>
  <c r="Y147" i="78"/>
  <c r="X147" i="78" s="1"/>
  <c r="AF147" i="78"/>
  <c r="Y176" i="78"/>
  <c r="X176" i="78" s="1"/>
  <c r="AF176" i="78"/>
  <c r="Y192" i="78"/>
  <c r="X192" i="78" s="1"/>
  <c r="AF192" i="78"/>
  <c r="AC26" i="78"/>
  <c r="AB26" i="78" s="1"/>
  <c r="AF26" i="78"/>
  <c r="Y111" i="78"/>
  <c r="X111" i="78" s="1"/>
  <c r="AF111" i="78"/>
  <c r="Y175" i="78"/>
  <c r="X175" i="78" s="1"/>
  <c r="AF175" i="78"/>
  <c r="AC194" i="78"/>
  <c r="AB194" i="78" s="1"/>
  <c r="AF194" i="78"/>
  <c r="AC122" i="78"/>
  <c r="AB122" i="78" s="1"/>
  <c r="Y29" i="78"/>
  <c r="X29" i="78" s="1"/>
  <c r="AC174" i="78"/>
  <c r="AB174" i="78" s="1"/>
  <c r="Y24" i="78"/>
  <c r="X24" i="78" s="1"/>
  <c r="AF24" i="78"/>
  <c r="AA50" i="78"/>
  <c r="AA17" i="78"/>
  <c r="S11" i="79"/>
  <c r="Y16" i="79"/>
  <c r="U11" i="79"/>
  <c r="Y95" i="79"/>
  <c r="X95" i="79" s="1"/>
  <c r="Z75" i="46"/>
  <c r="Y75" i="46" s="1"/>
  <c r="AH75" i="46"/>
  <c r="Z114" i="46"/>
  <c r="Y114" i="46" s="1"/>
  <c r="AH114" i="46"/>
  <c r="AD276" i="46"/>
  <c r="AC276" i="46" s="1"/>
  <c r="AH276" i="46"/>
  <c r="AD274" i="46"/>
  <c r="AC274" i="46" s="1"/>
  <c r="AH274" i="46"/>
  <c r="AD122" i="46"/>
  <c r="AC122" i="46" s="1"/>
  <c r="AH122" i="46"/>
  <c r="Z243" i="46"/>
  <c r="Y243" i="46" s="1"/>
  <c r="AH243" i="46"/>
  <c r="AB298" i="46"/>
  <c r="AD186" i="46"/>
  <c r="AC186" i="46" s="1"/>
  <c r="AH186" i="46"/>
  <c r="Z126" i="46"/>
  <c r="Y126" i="46" s="1"/>
  <c r="AH126" i="46"/>
  <c r="Z135" i="46"/>
  <c r="Y135" i="46" s="1"/>
  <c r="AH135" i="46"/>
  <c r="Z180" i="46"/>
  <c r="Y180" i="46" s="1"/>
  <c r="AH180" i="46"/>
  <c r="AD133" i="46"/>
  <c r="AC133" i="46" s="1"/>
  <c r="AH133" i="46"/>
  <c r="Z83" i="46"/>
  <c r="Y83" i="46" s="1"/>
  <c r="AH83" i="46"/>
  <c r="AD265" i="46"/>
  <c r="AC265" i="46" s="1"/>
  <c r="AH265" i="46"/>
  <c r="AD197" i="46"/>
  <c r="AC197" i="46" s="1"/>
  <c r="AH197" i="46"/>
  <c r="AD245" i="46"/>
  <c r="AC245" i="46" s="1"/>
  <c r="AH245" i="46"/>
  <c r="Z115" i="46"/>
  <c r="Y115" i="46" s="1"/>
  <c r="AH115" i="46"/>
  <c r="AD103" i="46"/>
  <c r="AC103" i="46" s="1"/>
  <c r="AH103" i="46"/>
  <c r="Z222" i="46"/>
  <c r="Y222" i="46" s="1"/>
  <c r="AH222" i="46"/>
  <c r="Z286" i="46"/>
  <c r="Y286" i="46" s="1"/>
  <c r="AH286" i="46"/>
  <c r="AD284" i="46"/>
  <c r="AC284" i="46" s="1"/>
  <c r="AH284" i="46"/>
  <c r="Z270" i="46"/>
  <c r="Y270" i="46" s="1"/>
  <c r="AH270" i="46"/>
  <c r="Z169" i="46"/>
  <c r="Y169" i="46" s="1"/>
  <c r="AH169" i="46"/>
  <c r="AD21" i="46"/>
  <c r="AC21" i="46" s="1"/>
  <c r="AH21" i="46"/>
  <c r="AD177" i="46"/>
  <c r="AC177" i="46" s="1"/>
  <c r="AH177" i="46"/>
  <c r="Z25" i="46"/>
  <c r="Y25" i="46" s="1"/>
  <c r="AH25" i="46"/>
  <c r="Z24" i="46"/>
  <c r="Y24" i="46" s="1"/>
  <c r="AH24" i="46"/>
  <c r="AD50" i="46"/>
  <c r="AC50" i="46" s="1"/>
  <c r="AH50" i="46"/>
  <c r="AD193" i="46"/>
  <c r="AC193" i="46" s="1"/>
  <c r="AH193" i="46"/>
  <c r="Z127" i="46"/>
  <c r="Y127" i="46" s="1"/>
  <c r="AH127" i="46"/>
  <c r="Z178" i="46"/>
  <c r="Y178" i="46" s="1"/>
  <c r="AH178" i="46"/>
  <c r="Z173" i="46"/>
  <c r="Y173" i="46" s="1"/>
  <c r="AH173" i="46"/>
  <c r="Z31" i="46"/>
  <c r="Y31" i="46" s="1"/>
  <c r="AH31" i="46"/>
  <c r="AD287" i="46"/>
  <c r="AC287" i="46" s="1"/>
  <c r="AH287" i="46"/>
  <c r="Z266" i="46"/>
  <c r="Y266" i="46" s="1"/>
  <c r="AH266" i="46"/>
  <c r="S11" i="46"/>
  <c r="U11" i="46"/>
  <c r="AB88" i="79"/>
  <c r="AD16" i="79"/>
  <c r="AC16" i="79" s="1"/>
  <c r="AA143" i="78"/>
  <c r="Y139" i="79"/>
  <c r="X139" i="79" s="1"/>
  <c r="AB258" i="46"/>
  <c r="AB39" i="79"/>
  <c r="AB33" i="79"/>
  <c r="AB143" i="79"/>
  <c r="AB107" i="79"/>
  <c r="AB100" i="46"/>
  <c r="AB103" i="79"/>
  <c r="AB15" i="79"/>
  <c r="AB28" i="79"/>
  <c r="AB137" i="46"/>
  <c r="AD82" i="79"/>
  <c r="AC82" i="79" s="1"/>
  <c r="Y82" i="79"/>
  <c r="X82" i="79" s="1"/>
  <c r="Y101" i="79"/>
  <c r="X101" i="79" s="1"/>
  <c r="AB101" i="79" s="1"/>
  <c r="AD114" i="79"/>
  <c r="AC114" i="79" s="1"/>
  <c r="Y114" i="79"/>
  <c r="X114" i="79" s="1"/>
  <c r="AB117" i="79"/>
  <c r="AD105" i="79"/>
  <c r="AC105" i="79" s="1"/>
  <c r="AB110" i="79"/>
  <c r="AB62" i="79"/>
  <c r="AA156" i="78"/>
  <c r="Y141" i="78"/>
  <c r="X141" i="78" s="1"/>
  <c r="AA141" i="78" s="1"/>
  <c r="AA204" i="78"/>
  <c r="AA55" i="78"/>
  <c r="AA172" i="78"/>
  <c r="Y19" i="79"/>
  <c r="X19" i="79" s="1"/>
  <c r="AB19" i="79" s="1"/>
  <c r="AB74" i="79"/>
  <c r="AC163" i="78"/>
  <c r="AB163" i="78" s="1"/>
  <c r="AA163" i="78" s="1"/>
  <c r="AC166" i="78"/>
  <c r="AB166" i="78" s="1"/>
  <c r="AA166" i="78" s="1"/>
  <c r="AB242" i="46"/>
  <c r="AA201" i="78"/>
  <c r="AC74" i="78"/>
  <c r="AB74" i="78" s="1"/>
  <c r="AA74" i="78" s="1"/>
  <c r="AA208" i="78"/>
  <c r="AB46" i="79"/>
  <c r="AB63" i="79"/>
  <c r="AD144" i="79"/>
  <c r="AC144" i="79" s="1"/>
  <c r="AB144" i="79" s="1"/>
  <c r="AB136" i="79"/>
  <c r="AB17" i="79"/>
  <c r="AB300" i="46"/>
  <c r="AB139" i="46"/>
  <c r="AB294" i="46"/>
  <c r="AB252" i="46"/>
  <c r="AB36" i="46"/>
  <c r="AA40" i="78"/>
  <c r="AA95" i="78"/>
  <c r="AC111" i="78"/>
  <c r="AB111" i="78" s="1"/>
  <c r="AA207" i="78"/>
  <c r="AC176" i="78"/>
  <c r="AB176" i="78" s="1"/>
  <c r="AA176" i="78" s="1"/>
  <c r="AC164" i="78"/>
  <c r="AB164" i="78" s="1"/>
  <c r="Y164" i="78"/>
  <c r="X164" i="78" s="1"/>
  <c r="AB44" i="79"/>
  <c r="AB58" i="79"/>
  <c r="AB96" i="79"/>
  <c r="AD124" i="79"/>
  <c r="AC124" i="79" s="1"/>
  <c r="AB124" i="79" s="1"/>
  <c r="AB32" i="79"/>
  <c r="AB73" i="79"/>
  <c r="AB93" i="79"/>
  <c r="AB21" i="79"/>
  <c r="AD25" i="79"/>
  <c r="AC25" i="79" s="1"/>
  <c r="AB111" i="79"/>
  <c r="AB116" i="79"/>
  <c r="AB83" i="79"/>
  <c r="AD128" i="79"/>
  <c r="AC128" i="79" s="1"/>
  <c r="Y78" i="79"/>
  <c r="X78" i="79" s="1"/>
  <c r="AD85" i="79"/>
  <c r="AC85" i="79" s="1"/>
  <c r="AB85" i="79" s="1"/>
  <c r="AD133" i="79"/>
  <c r="AC133" i="79" s="1"/>
  <c r="Y133" i="79"/>
  <c r="X133" i="79" s="1"/>
  <c r="AB133" i="79"/>
  <c r="Y40" i="79"/>
  <c r="X40" i="79" s="1"/>
  <c r="AB40" i="79" s="1"/>
  <c r="AB98" i="46"/>
  <c r="AB18" i="46"/>
  <c r="S10" i="46"/>
  <c r="U10" i="46"/>
  <c r="AD126" i="46"/>
  <c r="AC126" i="46" s="1"/>
  <c r="AB210" i="46"/>
  <c r="AB69" i="46"/>
  <c r="AB35" i="46"/>
  <c r="Z186" i="46"/>
  <c r="Y186" i="46" s="1"/>
  <c r="AB186" i="46" s="1"/>
  <c r="AD266" i="46"/>
  <c r="AC266" i="46" s="1"/>
  <c r="AB266" i="46" s="1"/>
  <c r="AB106" i="46"/>
  <c r="AB273" i="46"/>
  <c r="AA37" i="78"/>
  <c r="AB296" i="46"/>
  <c r="AB154" i="46"/>
  <c r="AC189" i="78"/>
  <c r="AB189" i="78" s="1"/>
  <c r="AA189" i="78" s="1"/>
  <c r="AD132" i="79"/>
  <c r="AC132" i="79" s="1"/>
  <c r="AB132" i="79" s="1"/>
  <c r="AA103" i="78"/>
  <c r="AB23" i="79"/>
  <c r="Z67" i="46"/>
  <c r="Y67" i="46" s="1"/>
  <c r="AB67" i="46" s="1"/>
  <c r="AA86" i="78"/>
  <c r="AB145" i="46"/>
  <c r="AB64" i="79"/>
  <c r="Z122" i="46"/>
  <c r="Y122" i="46" s="1"/>
  <c r="AB122" i="46" s="1"/>
  <c r="Y148" i="79"/>
  <c r="X148" i="79" s="1"/>
  <c r="AB148" i="79" s="1"/>
  <c r="Y125" i="79"/>
  <c r="X125" i="79" s="1"/>
  <c r="AD125" i="79"/>
  <c r="AC125" i="79" s="1"/>
  <c r="AB47" i="79"/>
  <c r="AA126" i="78"/>
  <c r="AA178" i="78"/>
  <c r="AB292" i="46"/>
  <c r="AA149" i="78"/>
  <c r="Y122" i="78"/>
  <c r="X122" i="78" s="1"/>
  <c r="AA122" i="78" s="1"/>
  <c r="AA130" i="78"/>
  <c r="AA80" i="78"/>
  <c r="AA200" i="78"/>
  <c r="Y91" i="79"/>
  <c r="X91" i="79" s="1"/>
  <c r="AD91" i="79"/>
  <c r="AC91" i="79" s="1"/>
  <c r="Y29" i="79"/>
  <c r="X29" i="79" s="1"/>
  <c r="AB29" i="79" s="1"/>
  <c r="AB64" i="46"/>
  <c r="AB42" i="79"/>
  <c r="AA22" i="78"/>
  <c r="AD37" i="79"/>
  <c r="AC37" i="79" s="1"/>
  <c r="AB37" i="79" s="1"/>
  <c r="AB53" i="79"/>
  <c r="AD68" i="79"/>
  <c r="AC68" i="79" s="1"/>
  <c r="Y68" i="79"/>
  <c r="X68" i="79" s="1"/>
  <c r="AA198" i="78"/>
  <c r="AB135" i="79"/>
  <c r="AB120" i="79"/>
  <c r="AB99" i="79"/>
  <c r="AB92" i="79"/>
  <c r="AB60" i="79"/>
  <c r="AB16" i="46"/>
  <c r="Y113" i="79"/>
  <c r="X113" i="79" s="1"/>
  <c r="AD113" i="79"/>
  <c r="AC113" i="79" s="1"/>
  <c r="AB279" i="46"/>
  <c r="AB45" i="79"/>
  <c r="Y122" i="79"/>
  <c r="X122" i="79" s="1"/>
  <c r="AB122" i="79" s="1"/>
  <c r="Y195" i="78"/>
  <c r="X195" i="78" s="1"/>
  <c r="AC195" i="78"/>
  <c r="AB195" i="78" s="1"/>
  <c r="AA91" i="78"/>
  <c r="AA108" i="78"/>
  <c r="AA124" i="78"/>
  <c r="AA182" i="78"/>
  <c r="AA32" i="78"/>
  <c r="Y65" i="78"/>
  <c r="X65" i="78" s="1"/>
  <c r="AA65" i="78" s="1"/>
  <c r="Y89" i="78"/>
  <c r="X89" i="78" s="1"/>
  <c r="Y69" i="78"/>
  <c r="X69" i="78" s="1"/>
  <c r="AA69" i="78" s="1"/>
  <c r="AA77" i="78"/>
  <c r="AA42" i="78"/>
  <c r="Y203" i="78"/>
  <c r="X203" i="78" s="1"/>
  <c r="AA203" i="78" s="1"/>
  <c r="AA170" i="78"/>
  <c r="AA132" i="78"/>
  <c r="AC160" i="78"/>
  <c r="AB160" i="78" s="1"/>
  <c r="Y160" i="78"/>
  <c r="X160" i="78" s="1"/>
  <c r="Y211" i="78"/>
  <c r="X211" i="78" s="1"/>
  <c r="AC211" i="78"/>
  <c r="AB211" i="78" s="1"/>
  <c r="AA18" i="78"/>
  <c r="AA101" i="78"/>
  <c r="Y26" i="78"/>
  <c r="X26" i="78" s="1"/>
  <c r="AA26" i="78" s="1"/>
  <c r="Y159" i="78"/>
  <c r="X159" i="78" s="1"/>
  <c r="AA159" i="78" s="1"/>
  <c r="AC192" i="78"/>
  <c r="AB192" i="78" s="1"/>
  <c r="AB263" i="46"/>
  <c r="AD270" i="46"/>
  <c r="AC270" i="46" s="1"/>
  <c r="AB82" i="46"/>
  <c r="AB187" i="46"/>
  <c r="AB131" i="46"/>
  <c r="AA113" i="78"/>
  <c r="AA66" i="78"/>
  <c r="AC68" i="78"/>
  <c r="AB68" i="78" s="1"/>
  <c r="AA68" i="78" s="1"/>
  <c r="Y199" i="78"/>
  <c r="X199" i="78" s="1"/>
  <c r="AC199" i="78"/>
  <c r="AB199" i="78" s="1"/>
  <c r="AA123" i="78"/>
  <c r="AC81" i="78"/>
  <c r="AB81" i="78" s="1"/>
  <c r="AC147" i="78"/>
  <c r="AB147" i="78" s="1"/>
  <c r="AA147" i="78" s="1"/>
  <c r="AA152" i="78"/>
  <c r="AA202" i="78"/>
  <c r="Y174" i="78"/>
  <c r="X174" i="78" s="1"/>
  <c r="AA174" i="78" s="1"/>
  <c r="AA106" i="78"/>
  <c r="AA206" i="78"/>
  <c r="AA61" i="78"/>
  <c r="AA186" i="78"/>
  <c r="AC53" i="78"/>
  <c r="AB53" i="78" s="1"/>
  <c r="Y116" i="78"/>
  <c r="X116" i="78" s="1"/>
  <c r="AC116" i="78"/>
  <c r="AB116" i="78" s="1"/>
  <c r="AC169" i="78"/>
  <c r="AB169" i="78" s="1"/>
  <c r="Y169" i="78"/>
  <c r="X169" i="78" s="1"/>
  <c r="AC49" i="78"/>
  <c r="AB49" i="78" s="1"/>
  <c r="Y49" i="78"/>
  <c r="X49" i="78" s="1"/>
  <c r="AC14" i="78"/>
  <c r="AB14" i="78" s="1"/>
  <c r="Y14" i="78"/>
  <c r="X14" i="78" s="1"/>
  <c r="Y205" i="78"/>
  <c r="X205" i="78" s="1"/>
  <c r="AC205" i="78"/>
  <c r="AB205" i="78" s="1"/>
  <c r="AA38" i="78"/>
  <c r="AA44" i="78"/>
  <c r="Y194" i="78"/>
  <c r="X194" i="78" s="1"/>
  <c r="AA196" i="78"/>
  <c r="AC45" i="78"/>
  <c r="AB45" i="78" s="1"/>
  <c r="Y45" i="78"/>
  <c r="X45" i="78" s="1"/>
  <c r="AA131" i="78"/>
  <c r="AA99" i="78"/>
  <c r="AD38" i="79"/>
  <c r="AC38" i="79" s="1"/>
  <c r="Y38" i="79"/>
  <c r="X38" i="79" s="1"/>
  <c r="AB84" i="79"/>
  <c r="AB51" i="79"/>
  <c r="Y55" i="79"/>
  <c r="X55" i="79" s="1"/>
  <c r="AD55" i="79"/>
  <c r="AC55" i="79" s="1"/>
  <c r="AB69" i="79"/>
  <c r="Y108" i="79"/>
  <c r="X108" i="79" s="1"/>
  <c r="AD108" i="79"/>
  <c r="AC108" i="79" s="1"/>
  <c r="Y134" i="79"/>
  <c r="X134" i="79" s="1"/>
  <c r="AD134" i="79"/>
  <c r="AC134" i="79" s="1"/>
  <c r="Y145" i="79"/>
  <c r="X145" i="79" s="1"/>
  <c r="AD22" i="79"/>
  <c r="AC22" i="79" s="1"/>
  <c r="Y22" i="79"/>
  <c r="X22" i="79" s="1"/>
  <c r="Y140" i="79"/>
  <c r="X140" i="79" s="1"/>
  <c r="AD140" i="79"/>
  <c r="AC140" i="79" s="1"/>
  <c r="Y127" i="79"/>
  <c r="X127" i="79" s="1"/>
  <c r="AD127" i="79"/>
  <c r="AC127" i="79" s="1"/>
  <c r="AB24" i="79"/>
  <c r="AB104" i="79"/>
  <c r="X126" i="79"/>
  <c r="AB126" i="79" s="1"/>
  <c r="AD142" i="79"/>
  <c r="AC142" i="79" s="1"/>
  <c r="Y142" i="79"/>
  <c r="Y94" i="79"/>
  <c r="X94" i="79" s="1"/>
  <c r="AD94" i="79"/>
  <c r="AC94" i="79" s="1"/>
  <c r="AD146" i="79"/>
  <c r="AC146" i="79" s="1"/>
  <c r="Y146" i="79"/>
  <c r="X146" i="79" s="1"/>
  <c r="AB77" i="79"/>
  <c r="AD131" i="79"/>
  <c r="AC131" i="79" s="1"/>
  <c r="AD20" i="79"/>
  <c r="AC20" i="79" s="1"/>
  <c r="Y20" i="79"/>
  <c r="X20" i="79" s="1"/>
  <c r="AB79" i="79"/>
  <c r="AD30" i="79"/>
  <c r="AC30" i="79" s="1"/>
  <c r="AB137" i="79"/>
  <c r="Z177" i="46"/>
  <c r="Y177" i="46" s="1"/>
  <c r="AB132" i="46"/>
  <c r="AB53" i="46"/>
  <c r="AB14" i="46"/>
  <c r="AD135" i="46"/>
  <c r="AC135" i="46" s="1"/>
  <c r="AB228" i="46"/>
  <c r="AB29" i="46"/>
  <c r="AD286" i="46"/>
  <c r="AC286" i="46" s="1"/>
  <c r="Z240" i="46"/>
  <c r="Y240" i="46" s="1"/>
  <c r="AD240" i="46"/>
  <c r="AC240" i="46" s="1"/>
  <c r="AB223" i="46"/>
  <c r="AB74" i="46"/>
  <c r="AB129" i="46"/>
  <c r="AB170" i="46"/>
  <c r="AB22" i="46"/>
  <c r="AB198" i="46"/>
  <c r="AB117" i="46"/>
  <c r="AD173" i="46"/>
  <c r="AC173" i="46" s="1"/>
  <c r="AB211" i="46"/>
  <c r="AB196" i="46"/>
  <c r="AB262" i="46"/>
  <c r="AB269" i="46"/>
  <c r="Z264" i="46"/>
  <c r="Y264" i="46" s="1"/>
  <c r="AD264" i="46"/>
  <c r="AC264" i="46" s="1"/>
  <c r="AB130" i="46"/>
  <c r="AB92" i="46"/>
  <c r="AB220" i="46"/>
  <c r="AB192" i="46"/>
  <c r="AB299" i="46"/>
  <c r="AD127" i="46"/>
  <c r="AC127" i="46" s="1"/>
  <c r="AB51" i="46"/>
  <c r="AB282" i="46"/>
  <c r="Z193" i="46"/>
  <c r="Y193" i="46" s="1"/>
  <c r="AB193" i="46" s="1"/>
  <c r="AB239" i="46"/>
  <c r="AD180" i="46"/>
  <c r="AC180" i="46" s="1"/>
  <c r="AB118" i="46"/>
  <c r="AB227" i="46"/>
  <c r="AD243" i="46"/>
  <c r="AC243" i="46" s="1"/>
  <c r="Z197" i="46"/>
  <c r="Y197" i="46" s="1"/>
  <c r="AB151" i="46"/>
  <c r="AD83" i="46"/>
  <c r="AC83" i="46" s="1"/>
  <c r="AD25" i="46"/>
  <c r="AC25" i="46" s="1"/>
  <c r="AB216" i="46"/>
  <c r="AB225" i="46"/>
  <c r="AB73" i="46"/>
  <c r="AB153" i="46"/>
  <c r="Z287" i="46"/>
  <c r="Y287" i="46" s="1"/>
  <c r="AB76" i="46"/>
  <c r="AD115" i="46"/>
  <c r="AC115" i="46" s="1"/>
  <c r="AB115" i="46" s="1"/>
  <c r="AB200" i="46"/>
  <c r="Z274" i="46"/>
  <c r="Y274" i="46" s="1"/>
  <c r="AB288" i="46"/>
  <c r="AD31" i="46"/>
  <c r="AC31" i="46" s="1"/>
  <c r="AD114" i="46"/>
  <c r="AC114" i="46" s="1"/>
  <c r="AD24" i="46"/>
  <c r="AC24" i="46" s="1"/>
  <c r="AB24" i="46" s="1"/>
  <c r="AB301" i="46"/>
  <c r="AD55" i="46"/>
  <c r="AC55" i="46" s="1"/>
  <c r="AB55" i="46" s="1"/>
  <c r="AB41" i="46"/>
  <c r="AD95" i="46"/>
  <c r="AC95" i="46" s="1"/>
  <c r="Z95" i="46"/>
  <c r="Y95" i="46" s="1"/>
  <c r="AB234" i="46"/>
  <c r="AB283" i="46"/>
  <c r="Z285" i="46"/>
  <c r="Y285" i="46" s="1"/>
  <c r="AD285" i="46"/>
  <c r="AC285" i="46" s="1"/>
  <c r="Z265" i="46"/>
  <c r="Y265" i="46" s="1"/>
  <c r="AB265" i="46" s="1"/>
  <c r="Z284" i="46"/>
  <c r="Y284" i="46" s="1"/>
  <c r="AB237" i="46"/>
  <c r="AB280" i="46"/>
  <c r="AB96" i="46"/>
  <c r="Y158" i="78"/>
  <c r="X158" i="78" s="1"/>
  <c r="AC158" i="78"/>
  <c r="AB158" i="78" s="1"/>
  <c r="AA158" i="78" s="1"/>
  <c r="AC25" i="78"/>
  <c r="AB25" i="78" s="1"/>
  <c r="Y25" i="78"/>
  <c r="X25" i="78" s="1"/>
  <c r="Y118" i="78"/>
  <c r="X118" i="78" s="1"/>
  <c r="AA118" i="78" s="1"/>
  <c r="Y67" i="78"/>
  <c r="X67" i="78" s="1"/>
  <c r="AC67" i="78"/>
  <c r="AB67" i="78" s="1"/>
  <c r="AC24" i="78"/>
  <c r="AB24" i="78" s="1"/>
  <c r="AA24" i="78" s="1"/>
  <c r="Y150" i="78"/>
  <c r="X150" i="78" s="1"/>
  <c r="AC150" i="78"/>
  <c r="AB150" i="78" s="1"/>
  <c r="AA79" i="78"/>
  <c r="AC161" i="78"/>
  <c r="AB161" i="78" s="1"/>
  <c r="AA161" i="78" s="1"/>
  <c r="AC154" i="78"/>
  <c r="AB154" i="78" s="1"/>
  <c r="AA154" i="78" s="1"/>
  <c r="Y119" i="78"/>
  <c r="X119" i="78" s="1"/>
  <c r="AC119" i="78"/>
  <c r="AB119" i="78" s="1"/>
  <c r="AC64" i="78"/>
  <c r="AB64" i="78" s="1"/>
  <c r="Y64" i="78"/>
  <c r="X64" i="78" s="1"/>
  <c r="AA139" i="78"/>
  <c r="AA197" i="78"/>
  <c r="AA212" i="78"/>
  <c r="AC183" i="78"/>
  <c r="AB183" i="78" s="1"/>
  <c r="Y183" i="78"/>
  <c r="X183" i="78" s="1"/>
  <c r="AC138" i="78"/>
  <c r="AB138" i="78" s="1"/>
  <c r="Y138" i="78"/>
  <c r="X138" i="78" s="1"/>
  <c r="Y167" i="78"/>
  <c r="X167" i="78" s="1"/>
  <c r="AC167" i="78"/>
  <c r="AB167" i="78" s="1"/>
  <c r="AC175" i="78"/>
  <c r="AB175" i="78" s="1"/>
  <c r="Y181" i="78"/>
  <c r="X181" i="78" s="1"/>
  <c r="AC181" i="78"/>
  <c r="AB181" i="78" s="1"/>
  <c r="Y209" i="78"/>
  <c r="X209" i="78" s="1"/>
  <c r="AC209" i="78"/>
  <c r="AB209" i="78" s="1"/>
  <c r="Y193" i="78"/>
  <c r="X193" i="78" s="1"/>
  <c r="AA185" i="78"/>
  <c r="AC173" i="78"/>
  <c r="AB173" i="78" s="1"/>
  <c r="Y173" i="78"/>
  <c r="X173" i="78" s="1"/>
  <c r="Y171" i="78"/>
  <c r="X171" i="78" s="1"/>
  <c r="AC171" i="78"/>
  <c r="AB171" i="78" s="1"/>
  <c r="AC165" i="78"/>
  <c r="AB165" i="78" s="1"/>
  <c r="Y165" i="78"/>
  <c r="X165" i="78" s="1"/>
  <c r="AC184" i="78"/>
  <c r="AB184" i="78" s="1"/>
  <c r="Y184" i="78"/>
  <c r="X184" i="78" s="1"/>
  <c r="Y179" i="78"/>
  <c r="X179" i="78" s="1"/>
  <c r="AC179" i="78"/>
  <c r="AB179" i="78" s="1"/>
  <c r="Y177" i="78"/>
  <c r="X177" i="78" s="1"/>
  <c r="AC177" i="78"/>
  <c r="AB177" i="78" s="1"/>
  <c r="AC190" i="78"/>
  <c r="AB190" i="78" s="1"/>
  <c r="Y190" i="78"/>
  <c r="X190" i="78" s="1"/>
  <c r="Y191" i="78"/>
  <c r="X191" i="78" s="1"/>
  <c r="AC191" i="78"/>
  <c r="AB191" i="78" s="1"/>
  <c r="AC188" i="78"/>
  <c r="AB188" i="78" s="1"/>
  <c r="Y188" i="78"/>
  <c r="X188" i="78" s="1"/>
  <c r="AC210" i="78"/>
  <c r="AB210" i="78" s="1"/>
  <c r="Y210" i="78"/>
  <c r="X210" i="78" s="1"/>
  <c r="Y155" i="78"/>
  <c r="X155" i="78" s="1"/>
  <c r="AC155" i="78"/>
  <c r="AB155" i="78" s="1"/>
  <c r="Y127" i="78"/>
  <c r="X127" i="78" s="1"/>
  <c r="AC127" i="78"/>
  <c r="AB127" i="78" s="1"/>
  <c r="AA140" i="78"/>
  <c r="AC133" i="78"/>
  <c r="AB133" i="78" s="1"/>
  <c r="Y133" i="78"/>
  <c r="X133" i="78" s="1"/>
  <c r="AC129" i="78"/>
  <c r="AB129" i="78" s="1"/>
  <c r="Y129" i="78"/>
  <c r="X129" i="78" s="1"/>
  <c r="Y148" i="78"/>
  <c r="X148" i="78" s="1"/>
  <c r="AC148" i="78"/>
  <c r="AB148" i="78" s="1"/>
  <c r="AA19" i="78"/>
  <c r="Y142" i="78"/>
  <c r="X142" i="78" s="1"/>
  <c r="AC142" i="78"/>
  <c r="AB142" i="78" s="1"/>
  <c r="AA93" i="78"/>
  <c r="AA145" i="78"/>
  <c r="Y144" i="78"/>
  <c r="X144" i="78" s="1"/>
  <c r="AC144" i="78"/>
  <c r="AB144" i="78" s="1"/>
  <c r="Y136" i="78"/>
  <c r="X136" i="78" s="1"/>
  <c r="AC136" i="78"/>
  <c r="AB136" i="78" s="1"/>
  <c r="Y162" i="78"/>
  <c r="X162" i="78" s="1"/>
  <c r="AC162" i="78"/>
  <c r="AB162" i="78" s="1"/>
  <c r="Y157" i="78"/>
  <c r="X157" i="78" s="1"/>
  <c r="AC157" i="78"/>
  <c r="AB157" i="78" s="1"/>
  <c r="Y137" i="78"/>
  <c r="X137" i="78" s="1"/>
  <c r="AC137" i="78"/>
  <c r="AB137" i="78" s="1"/>
  <c r="Y151" i="78"/>
  <c r="X151" i="78" s="1"/>
  <c r="AC151" i="78"/>
  <c r="AB151" i="78" s="1"/>
  <c r="AC121" i="78"/>
  <c r="AB121" i="78" s="1"/>
  <c r="AA121" i="78" s="1"/>
  <c r="Y52" i="78"/>
  <c r="X52" i="78" s="1"/>
  <c r="AC52" i="78"/>
  <c r="AB52" i="78" s="1"/>
  <c r="AC34" i="78"/>
  <c r="AB34" i="78" s="1"/>
  <c r="AA34" i="78" s="1"/>
  <c r="AA134" i="78"/>
  <c r="AA84" i="78"/>
  <c r="Y107" i="78"/>
  <c r="X107" i="78" s="1"/>
  <c r="AA107" i="78" s="1"/>
  <c r="AA59" i="78"/>
  <c r="AC83" i="78"/>
  <c r="AB83" i="78" s="1"/>
  <c r="AA83" i="78" s="1"/>
  <c r="AC29" i="78"/>
  <c r="AB29" i="78" s="1"/>
  <c r="AA29" i="78" s="1"/>
  <c r="Y105" i="78"/>
  <c r="X105" i="78" s="1"/>
  <c r="AC105" i="78"/>
  <c r="AB105" i="78" s="1"/>
  <c r="AC85" i="78"/>
  <c r="AB85" i="78" s="1"/>
  <c r="Y85" i="78"/>
  <c r="X85" i="78" s="1"/>
  <c r="AC94" i="78"/>
  <c r="AB94" i="78" s="1"/>
  <c r="Y94" i="78"/>
  <c r="X94" i="78" s="1"/>
  <c r="Y31" i="78"/>
  <c r="X31" i="78" s="1"/>
  <c r="AC31" i="78"/>
  <c r="AB31" i="78" s="1"/>
  <c r="Y21" i="78"/>
  <c r="X21" i="78" s="1"/>
  <c r="AC21" i="78"/>
  <c r="AB21" i="78" s="1"/>
  <c r="AA114" i="78"/>
  <c r="AC92" i="78"/>
  <c r="AB92" i="78" s="1"/>
  <c r="Y92" i="78"/>
  <c r="X92" i="78" s="1"/>
  <c r="Y48" i="78"/>
  <c r="X48" i="78" s="1"/>
  <c r="AC48" i="78"/>
  <c r="AB48" i="78" s="1"/>
  <c r="Y128" i="78"/>
  <c r="X128" i="78" s="1"/>
  <c r="AC128" i="78"/>
  <c r="AB128" i="78" s="1"/>
  <c r="AC60" i="78"/>
  <c r="AB60" i="78" s="1"/>
  <c r="Y60" i="78"/>
  <c r="X60" i="78" s="1"/>
  <c r="AA60" i="78" s="1"/>
  <c r="Y76" i="78"/>
  <c r="X76" i="78" s="1"/>
  <c r="AC76" i="78"/>
  <c r="AB76" i="78" s="1"/>
  <c r="AC47" i="78"/>
  <c r="AB47" i="78" s="1"/>
  <c r="Y47" i="78"/>
  <c r="X47" i="78" s="1"/>
  <c r="AC20" i="78"/>
  <c r="AB20" i="78" s="1"/>
  <c r="Y20" i="78"/>
  <c r="X20" i="78" s="1"/>
  <c r="AC39" i="78"/>
  <c r="AB39" i="78" s="1"/>
  <c r="Y39" i="78"/>
  <c r="X39" i="78" s="1"/>
  <c r="Y98" i="78"/>
  <c r="X98" i="78" s="1"/>
  <c r="AC98" i="78"/>
  <c r="AB98" i="78" s="1"/>
  <c r="AC88" i="78"/>
  <c r="AB88" i="78" s="1"/>
  <c r="Y88" i="78"/>
  <c r="X88" i="78" s="1"/>
  <c r="Y102" i="78"/>
  <c r="X102" i="78" s="1"/>
  <c r="AC102" i="78"/>
  <c r="AB102" i="78" s="1"/>
  <c r="Y51" i="78"/>
  <c r="X51" i="78" s="1"/>
  <c r="AC51" i="78"/>
  <c r="AB51" i="78" s="1"/>
  <c r="Y78" i="78"/>
  <c r="X78" i="78" s="1"/>
  <c r="AC78" i="78"/>
  <c r="AB78" i="78" s="1"/>
  <c r="AC43" i="78"/>
  <c r="AB43" i="78" s="1"/>
  <c r="Y43" i="78"/>
  <c r="X43" i="78" s="1"/>
  <c r="Y117" i="78"/>
  <c r="X117" i="78" s="1"/>
  <c r="AC117" i="78"/>
  <c r="AB117" i="78" s="1"/>
  <c r="AC115" i="78"/>
  <c r="AB115" i="78" s="1"/>
  <c r="Y115" i="78"/>
  <c r="X115" i="78" s="1"/>
  <c r="Y33" i="78"/>
  <c r="X33" i="78" s="1"/>
  <c r="AC33" i="78"/>
  <c r="AB33" i="78" s="1"/>
  <c r="Y54" i="78"/>
  <c r="X54" i="78" s="1"/>
  <c r="AC54" i="78"/>
  <c r="AB54" i="78" s="1"/>
  <c r="AC16" i="78"/>
  <c r="AB16" i="78" s="1"/>
  <c r="Y16" i="78"/>
  <c r="X16" i="78" s="1"/>
  <c r="Y70" i="78"/>
  <c r="X70" i="78" s="1"/>
  <c r="AC70" i="78"/>
  <c r="AB70" i="78" s="1"/>
  <c r="AC97" i="78"/>
  <c r="AB97" i="78" s="1"/>
  <c r="Y97" i="78"/>
  <c r="X97" i="78" s="1"/>
  <c r="Y15" i="78"/>
  <c r="X15" i="78" s="1"/>
  <c r="AC15" i="78"/>
  <c r="AB15" i="78" s="1"/>
  <c r="AC109" i="78"/>
  <c r="AB109" i="78" s="1"/>
  <c r="Y109" i="78"/>
  <c r="X109" i="78" s="1"/>
  <c r="AC46" i="78"/>
  <c r="AB46" i="78" s="1"/>
  <c r="Y46" i="78"/>
  <c r="X46" i="78" s="1"/>
  <c r="Y125" i="78"/>
  <c r="X125" i="78" s="1"/>
  <c r="AC125" i="78"/>
  <c r="AB125" i="78" s="1"/>
  <c r="AC28" i="78"/>
  <c r="AB28" i="78" s="1"/>
  <c r="Y28" i="78"/>
  <c r="X28" i="78" s="1"/>
  <c r="Y63" i="78"/>
  <c r="X63" i="78" s="1"/>
  <c r="AC63" i="78"/>
  <c r="AB63" i="78" s="1"/>
  <c r="Y120" i="78"/>
  <c r="X120" i="78" s="1"/>
  <c r="AC120" i="78"/>
  <c r="AB120" i="78" s="1"/>
  <c r="Y75" i="78"/>
  <c r="X75" i="78" s="1"/>
  <c r="AC75" i="78"/>
  <c r="AB75" i="78" s="1"/>
  <c r="AC57" i="78"/>
  <c r="AB57" i="78" s="1"/>
  <c r="Y57" i="78"/>
  <c r="X57" i="78" s="1"/>
  <c r="AC41" i="78"/>
  <c r="AB41" i="78" s="1"/>
  <c r="Y41" i="78"/>
  <c r="X41" i="78" s="1"/>
  <c r="AC90" i="78"/>
  <c r="AB90" i="78" s="1"/>
  <c r="Y90" i="78"/>
  <c r="X90" i="78" s="1"/>
  <c r="Y58" i="78"/>
  <c r="X58" i="78" s="1"/>
  <c r="AC58" i="78"/>
  <c r="AB58" i="78" s="1"/>
  <c r="Y112" i="78"/>
  <c r="X112" i="78" s="1"/>
  <c r="AC112" i="78"/>
  <c r="AB112" i="78" s="1"/>
  <c r="AC73" i="78"/>
  <c r="AB73" i="78" s="1"/>
  <c r="Y73" i="78"/>
  <c r="X73" i="78" s="1"/>
  <c r="Y82" i="78"/>
  <c r="X82" i="78" s="1"/>
  <c r="AC82" i="78"/>
  <c r="AB82" i="78" s="1"/>
  <c r="AC100" i="78"/>
  <c r="AB100" i="78" s="1"/>
  <c r="Y100" i="78"/>
  <c r="X100" i="78" s="1"/>
  <c r="Y35" i="78"/>
  <c r="X35" i="78" s="1"/>
  <c r="AC35" i="78"/>
  <c r="AB35" i="78" s="1"/>
  <c r="AC30" i="78"/>
  <c r="AB30" i="78" s="1"/>
  <c r="Y30" i="78"/>
  <c r="X30" i="78" s="1"/>
  <c r="Y27" i="78"/>
  <c r="X27" i="78" s="1"/>
  <c r="AC27" i="78"/>
  <c r="AB27" i="78" s="1"/>
  <c r="Y104" i="78"/>
  <c r="X104" i="78" s="1"/>
  <c r="AC104" i="78"/>
  <c r="AB104" i="78" s="1"/>
  <c r="Y72" i="78"/>
  <c r="X72" i="78" s="1"/>
  <c r="AC72" i="78"/>
  <c r="AB72" i="78" s="1"/>
  <c r="Y109" i="79"/>
  <c r="X109" i="79" s="1"/>
  <c r="AD109" i="79"/>
  <c r="AC109" i="79" s="1"/>
  <c r="AD115" i="79"/>
  <c r="AC115" i="79" s="1"/>
  <c r="Y115" i="79"/>
  <c r="X115" i="79" s="1"/>
  <c r="AD76" i="79"/>
  <c r="AC76" i="79" s="1"/>
  <c r="Y76" i="79"/>
  <c r="X76" i="79" s="1"/>
  <c r="AD72" i="79"/>
  <c r="AC72" i="79" s="1"/>
  <c r="AD147" i="79"/>
  <c r="AC147" i="79" s="1"/>
  <c r="Y147" i="79"/>
  <c r="X147" i="79" s="1"/>
  <c r="AD121" i="79"/>
  <c r="AC121" i="79" s="1"/>
  <c r="Y121" i="79"/>
  <c r="AB130" i="79"/>
  <c r="Y123" i="79"/>
  <c r="X123" i="79" s="1"/>
  <c r="AD123" i="79"/>
  <c r="AC123" i="79" s="1"/>
  <c r="Y129" i="79"/>
  <c r="X129" i="79" s="1"/>
  <c r="AD129" i="79"/>
  <c r="AC129" i="79" s="1"/>
  <c r="AD118" i="79"/>
  <c r="AC118" i="79" s="1"/>
  <c r="Y118" i="79"/>
  <c r="Y112" i="79"/>
  <c r="X112" i="79" s="1"/>
  <c r="AD112" i="79"/>
  <c r="AC112" i="79" s="1"/>
  <c r="AD31" i="79"/>
  <c r="AC31" i="79" s="1"/>
  <c r="Y31" i="79"/>
  <c r="X31" i="79" s="1"/>
  <c r="AD75" i="79"/>
  <c r="AC75" i="79" s="1"/>
  <c r="Y75" i="79"/>
  <c r="X75" i="79" s="1"/>
  <c r="Y86" i="79"/>
  <c r="X86" i="79" s="1"/>
  <c r="AB86" i="79" s="1"/>
  <c r="AD27" i="79"/>
  <c r="AC27" i="79" s="1"/>
  <c r="AB27" i="79" s="1"/>
  <c r="AD80" i="79"/>
  <c r="AC80" i="79" s="1"/>
  <c r="Y80" i="79"/>
  <c r="X80" i="79" s="1"/>
  <c r="AD89" i="79"/>
  <c r="AC89" i="79" s="1"/>
  <c r="Y89" i="79"/>
  <c r="X89" i="79" s="1"/>
  <c r="Y50" i="79"/>
  <c r="X50" i="79" s="1"/>
  <c r="AD50" i="79"/>
  <c r="AC50" i="79" s="1"/>
  <c r="Y100" i="79"/>
  <c r="X100" i="79" s="1"/>
  <c r="AD100" i="79"/>
  <c r="AC100" i="79" s="1"/>
  <c r="Y97" i="79"/>
  <c r="X97" i="79" s="1"/>
  <c r="AD97" i="79"/>
  <c r="AC97" i="79" s="1"/>
  <c r="Y34" i="79"/>
  <c r="X34" i="79" s="1"/>
  <c r="AB34" i="79" s="1"/>
  <c r="Y87" i="79"/>
  <c r="X87" i="79" s="1"/>
  <c r="AB87" i="79" s="1"/>
  <c r="AD48" i="79"/>
  <c r="AC48" i="79" s="1"/>
  <c r="AB48" i="79" s="1"/>
  <c r="Y70" i="79"/>
  <c r="X70" i="79" s="1"/>
  <c r="AD70" i="79"/>
  <c r="AC70" i="79" s="1"/>
  <c r="Y18" i="79"/>
  <c r="X18" i="79" s="1"/>
  <c r="AD18" i="79"/>
  <c r="AC18" i="79" s="1"/>
  <c r="Y35" i="79"/>
  <c r="X35" i="79" s="1"/>
  <c r="AD35" i="79"/>
  <c r="AC35" i="79" s="1"/>
  <c r="Y71" i="79"/>
  <c r="AD71" i="79"/>
  <c r="AC71" i="79" s="1"/>
  <c r="AC13" i="79" s="1"/>
  <c r="Y81" i="79"/>
  <c r="X81" i="79" s="1"/>
  <c r="AD81" i="79"/>
  <c r="AC81" i="79" s="1"/>
  <c r="Y66" i="79"/>
  <c r="X66" i="79" s="1"/>
  <c r="AD66" i="79"/>
  <c r="AC66" i="79" s="1"/>
  <c r="AD57" i="79"/>
  <c r="AC57" i="79" s="1"/>
  <c r="Y57" i="79"/>
  <c r="X57" i="79" s="1"/>
  <c r="Y54" i="79"/>
  <c r="X54" i="79" s="1"/>
  <c r="AD54" i="79"/>
  <c r="AC54" i="79" s="1"/>
  <c r="AD52" i="79"/>
  <c r="AC52" i="79" s="1"/>
  <c r="Y52" i="79"/>
  <c r="X52" i="79" s="1"/>
  <c r="Y65" i="79"/>
  <c r="X65" i="79" s="1"/>
  <c r="AD65" i="79"/>
  <c r="AC65" i="79" s="1"/>
  <c r="Y98" i="79"/>
  <c r="X98" i="79" s="1"/>
  <c r="AD98" i="79"/>
  <c r="AC98" i="79" s="1"/>
  <c r="Y49" i="79"/>
  <c r="X49" i="79" s="1"/>
  <c r="AD49" i="79"/>
  <c r="AC49" i="79" s="1"/>
  <c r="Y90" i="79"/>
  <c r="X90" i="79" s="1"/>
  <c r="AD90" i="79"/>
  <c r="AC90" i="79" s="1"/>
  <c r="Y41" i="79"/>
  <c r="X41" i="79" s="1"/>
  <c r="AD41" i="79"/>
  <c r="AC41" i="79" s="1"/>
  <c r="AD102" i="79"/>
  <c r="AC102" i="79" s="1"/>
  <c r="Y102" i="79"/>
  <c r="X102" i="79" s="1"/>
  <c r="AD61" i="79"/>
  <c r="AC61" i="79" s="1"/>
  <c r="Y61" i="79"/>
  <c r="X61" i="79" s="1"/>
  <c r="Y26" i="79"/>
  <c r="X26" i="79" s="1"/>
  <c r="AD26" i="79"/>
  <c r="AC26" i="79" s="1"/>
  <c r="Y36" i="79"/>
  <c r="X36" i="79" s="1"/>
  <c r="AD36" i="79"/>
  <c r="AC36" i="79" s="1"/>
  <c r="AB231" i="46"/>
  <c r="AB297" i="46"/>
  <c r="AD222" i="46"/>
  <c r="AC222" i="46" s="1"/>
  <c r="AB44" i="46"/>
  <c r="AB302" i="46"/>
  <c r="Z214" i="46"/>
  <c r="Y214" i="46" s="1"/>
  <c r="AD214" i="46"/>
  <c r="AC214" i="46" s="1"/>
  <c r="AB221" i="46"/>
  <c r="AB47" i="46"/>
  <c r="AD75" i="46"/>
  <c r="AC75" i="46" s="1"/>
  <c r="AB75" i="46" s="1"/>
  <c r="AB140" i="46"/>
  <c r="AB203" i="46"/>
  <c r="AB189" i="46"/>
  <c r="AD88" i="46"/>
  <c r="AC88" i="46" s="1"/>
  <c r="Z88" i="46"/>
  <c r="Y88" i="46" s="1"/>
  <c r="Z150" i="46"/>
  <c r="Y150" i="46" s="1"/>
  <c r="AD150" i="46"/>
  <c r="AC150" i="46" s="1"/>
  <c r="Z21" i="46"/>
  <c r="Y21" i="46" s="1"/>
  <c r="AD169" i="46"/>
  <c r="AC169" i="46" s="1"/>
  <c r="Z218" i="46"/>
  <c r="Y218" i="46" s="1"/>
  <c r="AD218" i="46"/>
  <c r="AC218" i="46" s="1"/>
  <c r="AD172" i="46"/>
  <c r="AC172" i="46" s="1"/>
  <c r="Z133" i="46"/>
  <c r="Y133" i="46" s="1"/>
  <c r="AD178" i="46"/>
  <c r="AC178" i="46" s="1"/>
  <c r="AB165" i="46"/>
  <c r="AB42" i="46"/>
  <c r="Z182" i="46"/>
  <c r="Y182" i="46" s="1"/>
  <c r="AD182" i="46"/>
  <c r="AC182" i="46" s="1"/>
  <c r="Z172" i="46"/>
  <c r="Y172" i="46" s="1"/>
  <c r="AD159" i="46"/>
  <c r="AC159" i="46" s="1"/>
  <c r="Z159" i="46"/>
  <c r="Y159" i="46" s="1"/>
  <c r="Z50" i="46"/>
  <c r="Y50" i="46" s="1"/>
  <c r="AB50" i="46" s="1"/>
  <c r="Z275" i="46"/>
  <c r="Y275" i="46" s="1"/>
  <c r="AD275" i="46"/>
  <c r="AC275" i="46" s="1"/>
  <c r="Z152" i="46"/>
  <c r="Y152" i="46" s="1"/>
  <c r="AD152" i="46"/>
  <c r="AC152" i="46" s="1"/>
  <c r="AB164" i="46"/>
  <c r="AB105" i="46"/>
  <c r="AB168" i="46"/>
  <c r="AB271" i="46"/>
  <c r="Z45" i="46"/>
  <c r="Y45" i="46" s="1"/>
  <c r="AD45" i="46"/>
  <c r="AC45" i="46" s="1"/>
  <c r="Z245" i="46"/>
  <c r="Y245" i="46" s="1"/>
  <c r="AB79" i="46"/>
  <c r="AB291" i="46"/>
  <c r="AD202" i="46"/>
  <c r="AC202" i="46" s="1"/>
  <c r="Z202" i="46"/>
  <c r="Y202" i="46" s="1"/>
  <c r="AD148" i="46"/>
  <c r="AC148" i="46" s="1"/>
  <c r="Z209" i="46"/>
  <c r="Y209" i="46" s="1"/>
  <c r="AD209" i="46"/>
  <c r="AC209" i="46" s="1"/>
  <c r="Z205" i="46"/>
  <c r="Y205" i="46" s="1"/>
  <c r="AD205" i="46"/>
  <c r="AC205" i="46" s="1"/>
  <c r="AD213" i="46"/>
  <c r="AC213" i="46" s="1"/>
  <c r="Z213" i="46"/>
  <c r="Y213" i="46" s="1"/>
  <c r="AD226" i="46"/>
  <c r="AC226" i="46" s="1"/>
  <c r="Z226" i="46"/>
  <c r="Y226" i="46" s="1"/>
  <c r="Z281" i="46"/>
  <c r="Y281" i="46" s="1"/>
  <c r="AD281" i="46"/>
  <c r="AC281" i="46" s="1"/>
  <c r="AD278" i="46"/>
  <c r="AC278" i="46" s="1"/>
  <c r="Z278" i="46"/>
  <c r="Y278" i="46" s="1"/>
  <c r="AD255" i="46"/>
  <c r="AC255" i="46" s="1"/>
  <c r="Z255" i="46"/>
  <c r="Y255" i="46" s="1"/>
  <c r="AB246" i="46"/>
  <c r="Z259" i="46"/>
  <c r="Y259" i="46" s="1"/>
  <c r="AD259" i="46"/>
  <c r="AC259" i="46" s="1"/>
  <c r="Z276" i="46"/>
  <c r="Y276" i="46" s="1"/>
  <c r="AB72" i="46"/>
  <c r="AD60" i="46"/>
  <c r="AC60" i="46" s="1"/>
  <c r="Z60" i="46"/>
  <c r="Y60" i="46" s="1"/>
  <c r="AB167" i="46"/>
  <c r="Z116" i="46"/>
  <c r="Y116" i="46" s="1"/>
  <c r="AD181" i="46"/>
  <c r="AC181" i="46" s="1"/>
  <c r="Z181" i="46"/>
  <c r="Y181" i="46" s="1"/>
  <c r="AB32" i="46"/>
  <c r="AB188" i="46"/>
  <c r="Z138" i="46"/>
  <c r="Y138" i="46" s="1"/>
  <c r="AD138" i="46"/>
  <c r="AC138" i="46" s="1"/>
  <c r="Z190" i="46"/>
  <c r="Y190" i="46" s="1"/>
  <c r="AD190" i="46"/>
  <c r="AC190" i="46" s="1"/>
  <c r="Z141" i="46"/>
  <c r="Y141" i="46" s="1"/>
  <c r="AD141" i="46"/>
  <c r="AC141" i="46" s="1"/>
  <c r="AD91" i="46"/>
  <c r="AC91" i="46" s="1"/>
  <c r="Z91" i="46"/>
  <c r="Y91" i="46" s="1"/>
  <c r="AD99" i="46"/>
  <c r="AC99" i="46" s="1"/>
  <c r="Z99" i="46"/>
  <c r="Y99" i="46" s="1"/>
  <c r="AD233" i="46"/>
  <c r="AC233" i="46" s="1"/>
  <c r="Z233" i="46"/>
  <c r="Y233" i="46" s="1"/>
  <c r="Z148" i="46"/>
  <c r="Y148" i="46" s="1"/>
  <c r="AD30" i="46"/>
  <c r="AC30" i="46" s="1"/>
  <c r="Z30" i="46"/>
  <c r="Y30" i="46" s="1"/>
  <c r="AD207" i="46"/>
  <c r="AC207" i="46" s="1"/>
  <c r="Z207" i="46"/>
  <c r="Y207" i="46" s="1"/>
  <c r="AD63" i="46"/>
  <c r="AC63" i="46" s="1"/>
  <c r="Z63" i="46"/>
  <c r="Y63" i="46" s="1"/>
  <c r="AD116" i="46"/>
  <c r="AC116" i="46" s="1"/>
  <c r="AB128" i="46"/>
  <c r="AD43" i="46"/>
  <c r="AC43" i="46" s="1"/>
  <c r="Z43" i="46"/>
  <c r="Y43" i="46" s="1"/>
  <c r="AD59" i="46"/>
  <c r="AC59" i="46" s="1"/>
  <c r="Z59" i="46"/>
  <c r="Y59" i="46" s="1"/>
  <c r="Z160" i="46"/>
  <c r="Y160" i="46" s="1"/>
  <c r="AD160" i="46"/>
  <c r="AC160" i="46" s="1"/>
  <c r="AD121" i="46"/>
  <c r="AC121" i="46" s="1"/>
  <c r="Z121" i="46"/>
  <c r="Y121" i="46" s="1"/>
  <c r="AB219" i="46"/>
  <c r="AB110" i="46"/>
  <c r="AB215" i="46"/>
  <c r="AB109" i="46"/>
  <c r="AD161" i="46"/>
  <c r="AC161" i="46" s="1"/>
  <c r="Z161" i="46"/>
  <c r="Y161" i="46" s="1"/>
  <c r="Z103" i="46"/>
  <c r="Y103" i="46" s="1"/>
  <c r="Z107" i="46"/>
  <c r="Y107" i="46" s="1"/>
  <c r="AD107" i="46"/>
  <c r="AC107" i="46" s="1"/>
  <c r="Z212" i="46"/>
  <c r="Y212" i="46" s="1"/>
  <c r="AD212" i="46"/>
  <c r="AC212" i="46" s="1"/>
  <c r="Z204" i="46"/>
  <c r="Y204" i="46" s="1"/>
  <c r="AD204" i="46"/>
  <c r="AC204" i="46" s="1"/>
  <c r="Z62" i="46"/>
  <c r="Y62" i="46" s="1"/>
  <c r="AD62" i="46"/>
  <c r="AC62" i="46" s="1"/>
  <c r="AD84" i="46"/>
  <c r="AC84" i="46" s="1"/>
  <c r="Z84" i="46"/>
  <c r="Y84" i="46" s="1"/>
  <c r="AD147" i="46"/>
  <c r="AC147" i="46" s="1"/>
  <c r="Z147" i="46"/>
  <c r="Y147" i="46" s="1"/>
  <c r="Z26" i="46"/>
  <c r="Y26" i="46" s="1"/>
  <c r="AD26" i="46"/>
  <c r="AC26" i="46" s="1"/>
  <c r="Z119" i="46"/>
  <c r="Y119" i="46" s="1"/>
  <c r="AD119" i="46"/>
  <c r="AC119" i="46" s="1"/>
  <c r="Z66" i="46"/>
  <c r="Y66" i="46" s="1"/>
  <c r="AD66" i="46"/>
  <c r="AC66" i="46" s="1"/>
  <c r="Z142" i="46"/>
  <c r="Y142" i="46" s="1"/>
  <c r="AD142" i="46"/>
  <c r="AC142" i="46" s="1"/>
  <c r="AD185" i="46"/>
  <c r="AC185" i="46" s="1"/>
  <c r="Z185" i="46"/>
  <c r="Y185" i="46" s="1"/>
  <c r="AD52" i="46"/>
  <c r="AC52" i="46" s="1"/>
  <c r="Z52" i="46"/>
  <c r="Y52" i="46" s="1"/>
  <c r="AD37" i="46"/>
  <c r="AC37" i="46" s="1"/>
  <c r="Z37" i="46"/>
  <c r="Y37" i="46" s="1"/>
  <c r="Z33" i="46"/>
  <c r="Y33" i="46" s="1"/>
  <c r="AD33" i="46"/>
  <c r="AC33" i="46" s="1"/>
  <c r="Z78" i="46"/>
  <c r="Y78" i="46" s="1"/>
  <c r="AD78" i="46"/>
  <c r="AC78" i="46" s="1"/>
  <c r="AD89" i="46"/>
  <c r="AC89" i="46" s="1"/>
  <c r="Z89" i="46"/>
  <c r="Y89" i="46" s="1"/>
  <c r="AD68" i="46"/>
  <c r="AC68" i="46" s="1"/>
  <c r="Z68" i="46"/>
  <c r="Y68" i="46" s="1"/>
  <c r="Z195" i="46"/>
  <c r="Y195" i="46" s="1"/>
  <c r="AD195" i="46"/>
  <c r="AC195" i="46" s="1"/>
  <c r="Z15" i="46"/>
  <c r="Y15" i="46" s="1"/>
  <c r="AD15" i="46"/>
  <c r="AC15" i="46" s="1"/>
  <c r="Z155" i="46"/>
  <c r="Y155" i="46" s="1"/>
  <c r="AD155" i="46"/>
  <c r="AC155" i="46" s="1"/>
  <c r="Z156" i="46"/>
  <c r="Y156" i="46" s="1"/>
  <c r="AD156" i="46"/>
  <c r="AC156" i="46" s="1"/>
  <c r="AD108" i="46"/>
  <c r="AC108" i="46" s="1"/>
  <c r="Z108" i="46"/>
  <c r="Y108" i="46" s="1"/>
  <c r="Z174" i="46"/>
  <c r="Y174" i="46" s="1"/>
  <c r="AD174" i="46"/>
  <c r="AC174" i="46" s="1"/>
  <c r="Z194" i="46"/>
  <c r="Y194" i="46" s="1"/>
  <c r="AD194" i="46"/>
  <c r="AC194" i="46" s="1"/>
  <c r="Z70" i="46"/>
  <c r="Y70" i="46" s="1"/>
  <c r="AD70" i="46"/>
  <c r="AC70" i="46" s="1"/>
  <c r="AD183" i="46"/>
  <c r="AC183" i="46" s="1"/>
  <c r="Z183" i="46"/>
  <c r="Y183" i="46" s="1"/>
  <c r="Z86" i="46"/>
  <c r="Y86" i="46" s="1"/>
  <c r="AD86" i="46"/>
  <c r="AC86" i="46" s="1"/>
  <c r="Z123" i="46"/>
  <c r="Y123" i="46" s="1"/>
  <c r="AD123" i="46"/>
  <c r="AC123" i="46" s="1"/>
  <c r="AD20" i="46"/>
  <c r="AC20" i="46" s="1"/>
  <c r="Z20" i="46"/>
  <c r="Y20" i="46" s="1"/>
  <c r="Z46" i="46"/>
  <c r="Y46" i="46" s="1"/>
  <c r="AD46" i="46"/>
  <c r="AC46" i="46" s="1"/>
  <c r="Z48" i="46"/>
  <c r="Y48" i="46" s="1"/>
  <c r="AD48" i="46"/>
  <c r="AC48" i="46" s="1"/>
  <c r="Z90" i="46"/>
  <c r="Y90" i="46" s="1"/>
  <c r="AD90" i="46"/>
  <c r="AC90" i="46" s="1"/>
  <c r="Z166" i="46"/>
  <c r="Y166" i="46" s="1"/>
  <c r="AD166" i="46"/>
  <c r="AC166" i="46" s="1"/>
  <c r="Z124" i="46"/>
  <c r="Y124" i="46" s="1"/>
  <c r="AD124" i="46"/>
  <c r="AC124" i="46" s="1"/>
  <c r="Z71" i="46"/>
  <c r="Y71" i="46" s="1"/>
  <c r="AD71" i="46"/>
  <c r="AC71" i="46" s="1"/>
  <c r="AD157" i="46"/>
  <c r="AC157" i="46" s="1"/>
  <c r="Z157" i="46"/>
  <c r="Y157" i="46" s="1"/>
  <c r="AD34" i="46"/>
  <c r="AC34" i="46" s="1"/>
  <c r="Z34" i="46"/>
  <c r="Y34" i="46" s="1"/>
  <c r="Z57" i="46"/>
  <c r="Y57" i="46" s="1"/>
  <c r="AD57" i="46"/>
  <c r="AC57" i="46" s="1"/>
  <c r="AD112" i="46"/>
  <c r="AC112" i="46" s="1"/>
  <c r="Z112" i="46"/>
  <c r="Y112" i="46" s="1"/>
  <c r="AD97" i="46"/>
  <c r="AC97" i="46" s="1"/>
  <c r="Z97" i="46"/>
  <c r="Y97" i="46" s="1"/>
  <c r="Z27" i="46"/>
  <c r="Y27" i="46" s="1"/>
  <c r="AD27" i="46"/>
  <c r="AC27" i="46" s="1"/>
  <c r="Z13" i="46"/>
  <c r="AD13" i="46"/>
  <c r="AC13" i="46" s="1"/>
  <c r="Z175" i="46"/>
  <c r="Y175" i="46" s="1"/>
  <c r="AD175" i="46"/>
  <c r="AC175" i="46" s="1"/>
  <c r="AD149" i="46"/>
  <c r="AC149" i="46" s="1"/>
  <c r="Z149" i="46"/>
  <c r="Y149" i="46" s="1"/>
  <c r="AD65" i="46"/>
  <c r="AC65" i="46" s="1"/>
  <c r="Z65" i="46"/>
  <c r="Y65" i="46" s="1"/>
  <c r="Z158" i="46"/>
  <c r="Y158" i="46" s="1"/>
  <c r="AD158" i="46"/>
  <c r="AC158" i="46" s="1"/>
  <c r="Z208" i="46"/>
  <c r="Y208" i="46" s="1"/>
  <c r="AD208" i="46"/>
  <c r="AC208" i="46" s="1"/>
  <c r="AD125" i="46"/>
  <c r="AC125" i="46" s="1"/>
  <c r="Z125" i="46"/>
  <c r="Y125" i="46" s="1"/>
  <c r="AD144" i="46"/>
  <c r="AC144" i="46" s="1"/>
  <c r="Z144" i="46"/>
  <c r="Y144" i="46" s="1"/>
  <c r="AD19" i="46"/>
  <c r="AC19" i="46" s="1"/>
  <c r="Z19" i="46"/>
  <c r="Y19" i="46" s="1"/>
  <c r="Z85" i="46"/>
  <c r="Y85" i="46" s="1"/>
  <c r="AD85" i="46"/>
  <c r="AC85" i="46" s="1"/>
  <c r="Z101" i="46"/>
  <c r="Y101" i="46" s="1"/>
  <c r="AD101" i="46"/>
  <c r="AC101" i="46" s="1"/>
  <c r="AD58" i="46"/>
  <c r="AC58" i="46" s="1"/>
  <c r="Z58" i="46"/>
  <c r="Y58" i="46" s="1"/>
  <c r="AD40" i="46"/>
  <c r="AC40" i="46" s="1"/>
  <c r="Z40" i="46"/>
  <c r="Y40" i="46" s="1"/>
  <c r="AD80" i="46"/>
  <c r="AC80" i="46" s="1"/>
  <c r="Z80" i="46"/>
  <c r="Y80" i="46" s="1"/>
  <c r="Z206" i="46"/>
  <c r="Y206" i="46" s="1"/>
  <c r="AD206" i="46"/>
  <c r="AC206" i="46" s="1"/>
  <c r="Z102" i="46"/>
  <c r="Y102" i="46" s="1"/>
  <c r="AD102" i="46"/>
  <c r="AC102" i="46" s="1"/>
  <c r="Z94" i="46"/>
  <c r="Y94" i="46" s="1"/>
  <c r="AD94" i="46"/>
  <c r="AC94" i="46" s="1"/>
  <c r="AD171" i="46"/>
  <c r="AC171" i="46" s="1"/>
  <c r="Z171" i="46"/>
  <c r="Y171" i="46" s="1"/>
  <c r="Z104" i="46"/>
  <c r="Y104" i="46" s="1"/>
  <c r="AD104" i="46"/>
  <c r="AC104" i="46" s="1"/>
  <c r="Z143" i="46"/>
  <c r="Y143" i="46" s="1"/>
  <c r="AD143" i="46"/>
  <c r="AC143" i="46" s="1"/>
  <c r="Z113" i="46"/>
  <c r="Y113" i="46" s="1"/>
  <c r="AD113" i="46"/>
  <c r="AC113" i="46" s="1"/>
  <c r="AD93" i="46"/>
  <c r="AC93" i="46" s="1"/>
  <c r="Z93" i="46"/>
  <c r="Y93" i="46" s="1"/>
  <c r="AD162" i="46"/>
  <c r="AC162" i="46" s="1"/>
  <c r="Z162" i="46"/>
  <c r="Y162" i="46" s="1"/>
  <c r="Z201" i="46"/>
  <c r="Y201" i="46" s="1"/>
  <c r="AD201" i="46"/>
  <c r="AC201" i="46" s="1"/>
  <c r="AD23" i="46"/>
  <c r="AC23" i="46" s="1"/>
  <c r="Z23" i="46"/>
  <c r="Y23" i="46" s="1"/>
  <c r="AD28" i="46"/>
  <c r="AC28" i="46" s="1"/>
  <c r="Z28" i="46"/>
  <c r="Y28" i="46" s="1"/>
  <c r="Z134" i="46"/>
  <c r="Y134" i="46" s="1"/>
  <c r="AD134" i="46"/>
  <c r="AC134" i="46" s="1"/>
  <c r="AD81" i="46"/>
  <c r="AC81" i="46" s="1"/>
  <c r="Z81" i="46"/>
  <c r="Y81" i="46" s="1"/>
  <c r="Z184" i="46"/>
  <c r="Y184" i="46" s="1"/>
  <c r="AD184" i="46"/>
  <c r="AC184" i="46" s="1"/>
  <c r="Z146" i="46"/>
  <c r="Y146" i="46" s="1"/>
  <c r="AD146" i="46"/>
  <c r="AC146" i="46" s="1"/>
  <c r="AD87" i="46"/>
  <c r="AC87" i="46" s="1"/>
  <c r="Z87" i="46"/>
  <c r="Y87" i="46" s="1"/>
  <c r="AD199" i="46"/>
  <c r="AC199" i="46" s="1"/>
  <c r="Z199" i="46"/>
  <c r="Y199" i="46" s="1"/>
  <c r="AD61" i="46"/>
  <c r="AC61" i="46" s="1"/>
  <c r="Z61" i="46"/>
  <c r="Y61" i="46" s="1"/>
  <c r="Z163" i="46"/>
  <c r="Y163" i="46" s="1"/>
  <c r="AD163" i="46"/>
  <c r="AC163" i="46" s="1"/>
  <c r="AD191" i="46"/>
  <c r="AC191" i="46" s="1"/>
  <c r="Z191" i="46"/>
  <c r="Y191" i="46" s="1"/>
  <c r="AD251" i="46"/>
  <c r="AC251" i="46" s="1"/>
  <c r="Z251" i="46"/>
  <c r="Y251" i="46" s="1"/>
  <c r="Z248" i="46"/>
  <c r="Y248" i="46" s="1"/>
  <c r="AD248" i="46"/>
  <c r="AC248" i="46" s="1"/>
  <c r="Z253" i="46"/>
  <c r="Y253" i="46" s="1"/>
  <c r="AD253" i="46"/>
  <c r="AC253" i="46" s="1"/>
  <c r="AD268" i="46"/>
  <c r="AC268" i="46" s="1"/>
  <c r="Z268" i="46"/>
  <c r="Y268" i="46" s="1"/>
  <c r="Z289" i="46"/>
  <c r="Y289" i="46" s="1"/>
  <c r="AD289" i="46"/>
  <c r="AC289" i="46" s="1"/>
  <c r="Z229" i="46"/>
  <c r="Y229" i="46" s="1"/>
  <c r="AD229" i="46"/>
  <c r="AC229" i="46" s="1"/>
  <c r="Z272" i="46"/>
  <c r="Y272" i="46" s="1"/>
  <c r="AD272" i="46"/>
  <c r="AC272" i="46" s="1"/>
  <c r="Z244" i="46"/>
  <c r="Y244" i="46" s="1"/>
  <c r="AD244" i="46"/>
  <c r="AC244" i="46" s="1"/>
  <c r="AD260" i="46"/>
  <c r="AC260" i="46" s="1"/>
  <c r="Z260" i="46"/>
  <c r="Y260" i="46" s="1"/>
  <c r="AD236" i="46"/>
  <c r="AC236" i="46" s="1"/>
  <c r="Z236" i="46"/>
  <c r="Y236" i="46" s="1"/>
  <c r="AD254" i="46"/>
  <c r="AC254" i="46" s="1"/>
  <c r="Z254" i="46"/>
  <c r="Y254" i="46" s="1"/>
  <c r="Z238" i="46"/>
  <c r="Y238" i="46" s="1"/>
  <c r="AD238" i="46"/>
  <c r="AC238" i="46" s="1"/>
  <c r="AD224" i="46"/>
  <c r="AC224" i="46" s="1"/>
  <c r="Z224" i="46"/>
  <c r="Y224" i="46" s="1"/>
  <c r="Z304" i="46"/>
  <c r="Y304" i="46" s="1"/>
  <c r="AD304" i="46"/>
  <c r="AC304" i="46" s="1"/>
  <c r="AD230" i="46"/>
  <c r="AC230" i="46" s="1"/>
  <c r="Z230" i="46"/>
  <c r="Y230" i="46" s="1"/>
  <c r="Z303" i="46"/>
  <c r="Y303" i="46" s="1"/>
  <c r="AD303" i="46"/>
  <c r="AC303" i="46" s="1"/>
  <c r="Z277" i="46"/>
  <c r="Y277" i="46" s="1"/>
  <c r="AD277" i="46"/>
  <c r="AC277" i="46" s="1"/>
  <c r="Z232" i="46"/>
  <c r="Y232" i="46" s="1"/>
  <c r="AD232" i="46"/>
  <c r="AC232" i="46" s="1"/>
  <c r="Z290" i="46"/>
  <c r="Y290" i="46" s="1"/>
  <c r="AD290" i="46"/>
  <c r="AC290" i="46" s="1"/>
  <c r="AD241" i="46"/>
  <c r="AC241" i="46" s="1"/>
  <c r="Z241" i="46"/>
  <c r="Y241" i="46" s="1"/>
  <c r="AD247" i="46"/>
  <c r="AC247" i="46" s="1"/>
  <c r="Z247" i="46"/>
  <c r="Y247" i="46" s="1"/>
  <c r="AD257" i="46"/>
  <c r="AC257" i="46" s="1"/>
  <c r="Z257" i="46"/>
  <c r="Y257" i="46" s="1"/>
  <c r="AB72" i="79" l="1"/>
  <c r="AB95" i="79"/>
  <c r="AB145" i="79"/>
  <c r="AB128" i="79"/>
  <c r="AB25" i="79"/>
  <c r="AB30" i="79"/>
  <c r="AB78" i="79"/>
  <c r="AB105" i="79"/>
  <c r="AB131" i="79"/>
  <c r="AB139" i="79"/>
  <c r="AB83" i="46"/>
  <c r="AB114" i="46"/>
  <c r="AB31" i="46"/>
  <c r="AB274" i="46"/>
  <c r="AB276" i="46"/>
  <c r="AA184" i="78"/>
  <c r="AB173" i="46"/>
  <c r="AB270" i="46"/>
  <c r="AB133" i="46"/>
  <c r="AB21" i="46"/>
  <c r="AB287" i="46"/>
  <c r="AA194" i="78"/>
  <c r="AA81" i="78"/>
  <c r="AA175" i="78"/>
  <c r="AA89" i="78"/>
  <c r="AA53" i="78"/>
  <c r="AA193" i="78"/>
  <c r="AA111" i="78"/>
  <c r="AA192" i="78"/>
  <c r="X71" i="79"/>
  <c r="X13" i="79" s="1"/>
  <c r="Y13" i="79"/>
  <c r="AC11" i="79"/>
  <c r="X16" i="79"/>
  <c r="X11" i="79" s="1"/>
  <c r="Y11" i="79"/>
  <c r="AB169" i="46"/>
  <c r="AB103" i="46"/>
  <c r="AB178" i="46"/>
  <c r="AB245" i="46"/>
  <c r="AB177" i="46"/>
  <c r="AB286" i="46"/>
  <c r="U12" i="46"/>
  <c r="AB197" i="46"/>
  <c r="AB180" i="46"/>
  <c r="AB284" i="46"/>
  <c r="AB126" i="46"/>
  <c r="AB135" i="46"/>
  <c r="AB25" i="46"/>
  <c r="AB243" i="46"/>
  <c r="AB127" i="46"/>
  <c r="AB222" i="46"/>
  <c r="AC11" i="46"/>
  <c r="Y13" i="46"/>
  <c r="Y11" i="46" s="1"/>
  <c r="Z11" i="46"/>
  <c r="S12" i="46"/>
  <c r="AA43" i="78"/>
  <c r="AB123" i="46"/>
  <c r="AA210" i="78"/>
  <c r="AA64" i="78"/>
  <c r="AA102" i="78"/>
  <c r="AA14" i="78"/>
  <c r="AB109" i="79"/>
  <c r="AA70" i="78"/>
  <c r="AA88" i="78"/>
  <c r="AB66" i="79"/>
  <c r="AB129" i="79"/>
  <c r="AA164" i="78"/>
  <c r="AB43" i="46"/>
  <c r="AA169" i="78"/>
  <c r="AB113" i="79"/>
  <c r="AB290" i="46"/>
  <c r="AB157" i="46"/>
  <c r="AB183" i="46"/>
  <c r="AA179" i="78"/>
  <c r="AB260" i="46"/>
  <c r="AB60" i="46"/>
  <c r="AB125" i="79"/>
  <c r="AB58" i="46"/>
  <c r="AB119" i="46"/>
  <c r="AB108" i="79"/>
  <c r="AB82" i="79"/>
  <c r="AB49" i="79"/>
  <c r="AB114" i="79"/>
  <c r="AB134" i="79"/>
  <c r="AB80" i="46"/>
  <c r="AB36" i="79"/>
  <c r="AB230" i="46"/>
  <c r="AB91" i="79"/>
  <c r="AB202" i="46"/>
  <c r="AB121" i="46"/>
  <c r="AB125" i="46"/>
  <c r="AB55" i="79"/>
  <c r="AB184" i="46"/>
  <c r="AB104" i="46"/>
  <c r="AB28" i="46"/>
  <c r="AB241" i="46"/>
  <c r="AA35" i="78"/>
  <c r="AA41" i="78"/>
  <c r="AA138" i="78"/>
  <c r="AA171" i="78"/>
  <c r="AA119" i="78"/>
  <c r="AA21" i="78"/>
  <c r="AA45" i="78"/>
  <c r="AB81" i="79"/>
  <c r="AB140" i="79"/>
  <c r="AB123" i="79"/>
  <c r="AB68" i="79"/>
  <c r="AB115" i="79"/>
  <c r="AB18" i="79"/>
  <c r="AB26" i="79"/>
  <c r="AB70" i="79"/>
  <c r="AB19" i="46"/>
  <c r="AB289" i="46"/>
  <c r="AB63" i="46"/>
  <c r="AB182" i="46"/>
  <c r="AB207" i="46"/>
  <c r="AB174" i="46"/>
  <c r="AB253" i="46"/>
  <c r="AB88" i="46"/>
  <c r="AB57" i="79"/>
  <c r="AB100" i="79"/>
  <c r="AB112" i="79"/>
  <c r="AB134" i="46"/>
  <c r="AB40" i="46"/>
  <c r="AB34" i="46"/>
  <c r="AB62" i="46"/>
  <c r="AB226" i="46"/>
  <c r="AB98" i="79"/>
  <c r="AB35" i="79"/>
  <c r="AB251" i="46"/>
  <c r="AA52" i="78"/>
  <c r="AA211" i="78"/>
  <c r="AB85" i="46"/>
  <c r="AB142" i="46"/>
  <c r="AB65" i="79"/>
  <c r="AA72" i="78"/>
  <c r="AA100" i="78"/>
  <c r="AA151" i="78"/>
  <c r="AA183" i="78"/>
  <c r="AA188" i="78"/>
  <c r="AB163" i="46"/>
  <c r="AB33" i="46"/>
  <c r="AB107" i="46"/>
  <c r="AA46" i="78"/>
  <c r="AA94" i="78"/>
  <c r="AA98" i="78"/>
  <c r="AA25" i="78"/>
  <c r="AB95" i="46"/>
  <c r="AB41" i="79"/>
  <c r="AB54" i="79"/>
  <c r="AA127" i="78"/>
  <c r="AB26" i="46"/>
  <c r="AB31" i="79"/>
  <c r="AA109" i="78"/>
  <c r="AB240" i="46"/>
  <c r="AB127" i="79"/>
  <c r="AA195" i="78"/>
  <c r="AA144" i="78"/>
  <c r="AB38" i="79"/>
  <c r="AB146" i="79"/>
  <c r="AB205" i="46"/>
  <c r="AB112" i="46"/>
  <c r="AB161" i="46"/>
  <c r="AA191" i="78"/>
  <c r="AA97" i="78"/>
  <c r="AA51" i="78"/>
  <c r="AA209" i="78"/>
  <c r="AA160" i="78"/>
  <c r="AA155" i="78"/>
  <c r="AA137" i="78"/>
  <c r="AA148" i="78"/>
  <c r="AA63" i="78"/>
  <c r="AA136" i="78"/>
  <c r="AA49" i="78"/>
  <c r="AA105" i="78"/>
  <c r="AA120" i="78"/>
  <c r="AA27" i="78"/>
  <c r="AA33" i="78"/>
  <c r="AA165" i="78"/>
  <c r="AA16" i="78"/>
  <c r="AA58" i="78"/>
  <c r="AA15" i="78"/>
  <c r="AA39" i="78"/>
  <c r="AA199" i="78"/>
  <c r="AA90" i="78"/>
  <c r="AA167" i="78"/>
  <c r="AA150" i="78"/>
  <c r="AA54" i="78"/>
  <c r="AA205" i="78"/>
  <c r="AA116" i="78"/>
  <c r="AA181" i="78"/>
  <c r="AA115" i="78"/>
  <c r="AB20" i="79"/>
  <c r="AB61" i="79"/>
  <c r="AB97" i="79"/>
  <c r="AB90" i="79"/>
  <c r="AB94" i="79"/>
  <c r="AB89" i="79"/>
  <c r="X118" i="79"/>
  <c r="AB118" i="79" s="1"/>
  <c r="AB22" i="79"/>
  <c r="AB76" i="79"/>
  <c r="AB80" i="79"/>
  <c r="AB102" i="79"/>
  <c r="AB52" i="79"/>
  <c r="AB75" i="79"/>
  <c r="X121" i="79"/>
  <c r="AB121" i="79" s="1"/>
  <c r="AB50" i="79"/>
  <c r="X142" i="79"/>
  <c r="AB142" i="79" s="1"/>
  <c r="AB224" i="46"/>
  <c r="AB23" i="46"/>
  <c r="AB160" i="46"/>
  <c r="AB233" i="46"/>
  <c r="AB162" i="46"/>
  <c r="AB102" i="46"/>
  <c r="AB90" i="46"/>
  <c r="AB108" i="46"/>
  <c r="AB175" i="46"/>
  <c r="AB272" i="46"/>
  <c r="AB20" i="46"/>
  <c r="AB150" i="46"/>
  <c r="AB254" i="46"/>
  <c r="AB61" i="46"/>
  <c r="AB46" i="46"/>
  <c r="AB155" i="46"/>
  <c r="AB195" i="46"/>
  <c r="AB65" i="46"/>
  <c r="AB257" i="46"/>
  <c r="AB149" i="46"/>
  <c r="AB91" i="46"/>
  <c r="AB52" i="46"/>
  <c r="AB84" i="46"/>
  <c r="AB116" i="46"/>
  <c r="AB201" i="46"/>
  <c r="AB94" i="46"/>
  <c r="AB124" i="46"/>
  <c r="AB194" i="46"/>
  <c r="AB59" i="46"/>
  <c r="AB99" i="46"/>
  <c r="AB172" i="46"/>
  <c r="AB209" i="46"/>
  <c r="AB81" i="46"/>
  <c r="AB277" i="46"/>
  <c r="AB191" i="46"/>
  <c r="AB171" i="46"/>
  <c r="AB101" i="46"/>
  <c r="AB259" i="46"/>
  <c r="AB264" i="46"/>
  <c r="AB71" i="46"/>
  <c r="AB68" i="46"/>
  <c r="AB185" i="46"/>
  <c r="AB48" i="46"/>
  <c r="AB214" i="46"/>
  <c r="AB212" i="46"/>
  <c r="AB268" i="46"/>
  <c r="AB285" i="46"/>
  <c r="AB303" i="46"/>
  <c r="AB236" i="46"/>
  <c r="AB199" i="46"/>
  <c r="AB93" i="46"/>
  <c r="AB144" i="46"/>
  <c r="AB204" i="46"/>
  <c r="AB30" i="46"/>
  <c r="AB159" i="46"/>
  <c r="AB208" i="46"/>
  <c r="AB27" i="46"/>
  <c r="AB181" i="46"/>
  <c r="AB281" i="46"/>
  <c r="AA67" i="78"/>
  <c r="AA47" i="78"/>
  <c r="AA30" i="78"/>
  <c r="AA20" i="78"/>
  <c r="AA177" i="78"/>
  <c r="AA190" i="78"/>
  <c r="AA173" i="78"/>
  <c r="AA57" i="78"/>
  <c r="AA73" i="78"/>
  <c r="AA129" i="78"/>
  <c r="AA85" i="78"/>
  <c r="AA157" i="78"/>
  <c r="AA142" i="78"/>
  <c r="AA162" i="78"/>
  <c r="AA133" i="78"/>
  <c r="AA31" i="78"/>
  <c r="AA78" i="78"/>
  <c r="AA48" i="78"/>
  <c r="AA128" i="78"/>
  <c r="AA28" i="78"/>
  <c r="AA117" i="78"/>
  <c r="AA92" i="78"/>
  <c r="AA76" i="78"/>
  <c r="AA82" i="78"/>
  <c r="AA75" i="78"/>
  <c r="AA112" i="78"/>
  <c r="AA104" i="78"/>
  <c r="AA125" i="78"/>
  <c r="AB147" i="79"/>
  <c r="AB87" i="46"/>
  <c r="AB158" i="46"/>
  <c r="AB97" i="46"/>
  <c r="AB156" i="46"/>
  <c r="AB37" i="46"/>
  <c r="AB66" i="46"/>
  <c r="AB143" i="46"/>
  <c r="AB152" i="46"/>
  <c r="AB148" i="46"/>
  <c r="AB45" i="46"/>
  <c r="AB275" i="46"/>
  <c r="AB247" i="46"/>
  <c r="AB113" i="46"/>
  <c r="AB166" i="46"/>
  <c r="AB89" i="46"/>
  <c r="AB218" i="46"/>
  <c r="AB190" i="46"/>
  <c r="AB304" i="46"/>
  <c r="AB138" i="46"/>
  <c r="AB70" i="46"/>
  <c r="AB141" i="46"/>
  <c r="AB57" i="46"/>
  <c r="AB248" i="46"/>
  <c r="AB206" i="46"/>
  <c r="AB244" i="46"/>
  <c r="AB255" i="46"/>
  <c r="AB278" i="46"/>
  <c r="AB213" i="46"/>
  <c r="AB146" i="46"/>
  <c r="AB78" i="46"/>
  <c r="AB229" i="46"/>
  <c r="AB238" i="46"/>
  <c r="AB232" i="46"/>
  <c r="AB86" i="46"/>
  <c r="AB15" i="46"/>
  <c r="AB147" i="46"/>
  <c r="AB71" i="79" l="1"/>
  <c r="AB13" i="79" s="1"/>
  <c r="AB16" i="79"/>
  <c r="AB11" i="79" s="1"/>
  <c r="AB13" i="46"/>
  <c r="AB11" i="46" s="1"/>
  <c r="P9" i="86"/>
  <c r="P21" i="86"/>
  <c r="N9" i="94"/>
  <c r="O9" i="94"/>
  <c r="Q9" i="94"/>
  <c r="R9" i="94"/>
  <c r="AR17" i="91" l="1"/>
  <c r="BA17" i="91" s="1"/>
  <c r="AR13" i="91"/>
  <c r="AS33" i="91"/>
  <c r="AS32" i="91"/>
  <c r="AV31" i="91"/>
  <c r="AU31" i="91" s="1"/>
  <c r="AT31" i="91" s="1"/>
  <c r="AS31" i="91"/>
  <c r="AS30" i="91"/>
  <c r="AV29" i="91"/>
  <c r="AU29" i="91" s="1"/>
  <c r="AT29" i="91" s="1"/>
  <c r="AS29" i="91"/>
  <c r="AS22" i="91"/>
  <c r="AV28" i="91"/>
  <c r="AU28" i="91" s="1"/>
  <c r="AT28" i="91" s="1"/>
  <c r="AS28" i="91"/>
  <c r="AV27" i="91"/>
  <c r="AU27" i="91" s="1"/>
  <c r="AT27" i="91" s="1"/>
  <c r="AS27" i="91"/>
  <c r="AV26" i="91"/>
  <c r="AU26" i="91" s="1"/>
  <c r="AT26" i="91" s="1"/>
  <c r="AV25" i="91"/>
  <c r="AU25" i="91" s="1"/>
  <c r="AT25" i="91" s="1"/>
  <c r="AV24" i="91"/>
  <c r="AU24" i="91" s="1"/>
  <c r="AT24" i="91" s="1"/>
  <c r="AS13" i="91" l="1"/>
  <c r="Q7" i="94" l="1"/>
  <c r="Q8" i="94"/>
  <c r="Q10" i="94"/>
  <c r="Q11" i="94"/>
  <c r="Q12" i="94"/>
  <c r="Q16" i="94"/>
  <c r="Q17" i="94"/>
  <c r="Q18" i="94"/>
  <c r="Q19" i="94"/>
  <c r="Q21" i="94"/>
  <c r="Q22" i="94"/>
  <c r="Q23" i="94"/>
  <c r="Q24" i="94"/>
  <c r="Q25" i="94"/>
  <c r="Q26" i="94"/>
  <c r="Q27" i="94"/>
  <c r="Q28" i="94"/>
  <c r="Q29" i="94"/>
  <c r="Q31" i="94"/>
  <c r="Q15" i="94"/>
  <c r="Q32" i="94"/>
  <c r="Q33" i="94"/>
  <c r="Q34" i="94"/>
  <c r="Q35" i="94"/>
  <c r="Q36" i="94"/>
  <c r="Q6" i="94"/>
  <c r="O6" i="94"/>
  <c r="Q38" i="94" l="1"/>
  <c r="M21" i="94"/>
  <c r="M36" i="94" l="1"/>
  <c r="M35" i="94"/>
  <c r="M28" i="94"/>
  <c r="M27" i="94"/>
  <c r="M26" i="94"/>
  <c r="M24" i="94"/>
  <c r="M23" i="94"/>
  <c r="M22" i="94"/>
  <c r="M19" i="94"/>
  <c r="M18" i="94"/>
  <c r="M17" i="94"/>
  <c r="M38" i="94" l="1"/>
  <c r="N12" i="94"/>
  <c r="K9" i="86" l="1"/>
  <c r="K20" i="94"/>
  <c r="K30" i="94"/>
  <c r="I38" i="94"/>
  <c r="M20" i="94" l="1"/>
  <c r="M37" i="94" s="1"/>
  <c r="M41" i="94" s="1"/>
  <c r="Q20" i="94"/>
  <c r="Q37" i="94" s="1"/>
  <c r="Q39" i="94" l="1"/>
  <c r="Q41" i="94"/>
  <c r="M39" i="94"/>
  <c r="AK78" i="91"/>
  <c r="I37" i="94" l="1"/>
  <c r="I39" i="94" s="1"/>
  <c r="R7" i="94"/>
  <c r="R8" i="94"/>
  <c r="R10" i="94"/>
  <c r="R11" i="94"/>
  <c r="R12" i="94"/>
  <c r="R16" i="94"/>
  <c r="R17" i="94"/>
  <c r="R18" i="94"/>
  <c r="R19" i="94"/>
  <c r="R20" i="94"/>
  <c r="R21" i="94"/>
  <c r="R22" i="94"/>
  <c r="R23" i="94"/>
  <c r="R24" i="94"/>
  <c r="R25" i="94"/>
  <c r="R26" i="94"/>
  <c r="R27" i="94"/>
  <c r="R28" i="94"/>
  <c r="R29" i="94"/>
  <c r="R31" i="94"/>
  <c r="R15" i="94"/>
  <c r="R32" i="94"/>
  <c r="R33" i="94"/>
  <c r="R34" i="94"/>
  <c r="R35" i="94"/>
  <c r="R36" i="94"/>
  <c r="R6" i="94"/>
  <c r="O7" i="94"/>
  <c r="O8" i="94"/>
  <c r="O10" i="94"/>
  <c r="O11" i="94"/>
  <c r="O12" i="94"/>
  <c r="O16" i="94"/>
  <c r="O17" i="94"/>
  <c r="O18" i="94"/>
  <c r="O19" i="94"/>
  <c r="O20" i="94"/>
  <c r="O21" i="94"/>
  <c r="O22" i="94"/>
  <c r="O23" i="94"/>
  <c r="O24" i="94"/>
  <c r="O25" i="94"/>
  <c r="O26" i="94"/>
  <c r="O27" i="94"/>
  <c r="O28" i="94"/>
  <c r="O29" i="94"/>
  <c r="O31" i="94"/>
  <c r="O15" i="94"/>
  <c r="O32" i="94"/>
  <c r="O33" i="94"/>
  <c r="O34" i="94"/>
  <c r="O35" i="94"/>
  <c r="O36" i="94"/>
  <c r="N34" i="94"/>
  <c r="N33" i="94"/>
  <c r="N32" i="94"/>
  <c r="N15" i="94"/>
  <c r="N31" i="94"/>
  <c r="N29" i="94"/>
  <c r="N25" i="94"/>
  <c r="N16" i="94"/>
  <c r="N10" i="94"/>
  <c r="N11" i="94"/>
  <c r="N7" i="94"/>
  <c r="N8" i="94"/>
  <c r="N6" i="94"/>
  <c r="R38" i="94" l="1"/>
  <c r="R37" i="94"/>
  <c r="N38" i="94"/>
  <c r="O38" i="94"/>
  <c r="O37" i="94"/>
  <c r="N37" i="94"/>
  <c r="AV64" i="91"/>
  <c r="AU64" i="91" s="1"/>
  <c r="AT64" i="91" s="1"/>
  <c r="AT17" i="91" s="1"/>
  <c r="N39" i="94" l="1"/>
  <c r="N41" i="94"/>
  <c r="R39" i="94"/>
  <c r="R41" i="94"/>
  <c r="O39" i="94"/>
  <c r="O41" i="94"/>
  <c r="AM17" i="91" l="1"/>
  <c r="AL17" i="91"/>
  <c r="AK11" i="91"/>
  <c r="AJ18" i="91"/>
  <c r="AK106" i="91"/>
  <c r="AN106" i="91" s="1"/>
  <c r="AK105" i="91"/>
  <c r="AN105" i="91" s="1"/>
  <c r="AK104" i="91"/>
  <c r="AN104" i="91" s="1"/>
  <c r="AK90" i="91"/>
  <c r="AN90" i="91" s="1"/>
  <c r="AK83" i="91"/>
  <c r="AK37" i="91"/>
  <c r="AN37" i="91" s="1"/>
  <c r="U11" i="92" l="1"/>
  <c r="L27" i="86"/>
  <c r="Z14" i="79"/>
  <c r="L32" i="86"/>
  <c r="M32" i="86" s="1"/>
  <c r="L30" i="86"/>
  <c r="M30" i="86" s="1"/>
  <c r="J26" i="86"/>
  <c r="AM13" i="91"/>
  <c r="AM9" i="91" s="1"/>
  <c r="AL13" i="91"/>
  <c r="AL9" i="91" s="1"/>
  <c r="AM18" i="91"/>
  <c r="AL18" i="91"/>
  <c r="AL16" i="91" s="1"/>
  <c r="AM14" i="91"/>
  <c r="AL14" i="91"/>
  <c r="AN83" i="91"/>
  <c r="AK21" i="91"/>
  <c r="AK22" i="91"/>
  <c r="AK30" i="91"/>
  <c r="AK32" i="91"/>
  <c r="AK33" i="91"/>
  <c r="AK23" i="91"/>
  <c r="AK34" i="91"/>
  <c r="AN34" i="91" s="1"/>
  <c r="AK35" i="91"/>
  <c r="AK36" i="91"/>
  <c r="AN36" i="91" s="1"/>
  <c r="AK38" i="91"/>
  <c r="AN38" i="91" s="1"/>
  <c r="AK39" i="91"/>
  <c r="AN39" i="91" s="1"/>
  <c r="AK40" i="91"/>
  <c r="AN40" i="91" s="1"/>
  <c r="AK41" i="91"/>
  <c r="AN41" i="91" s="1"/>
  <c r="AK42" i="91"/>
  <c r="AN42" i="91" s="1"/>
  <c r="AK44" i="91"/>
  <c r="AN44" i="91" s="1"/>
  <c r="AK45" i="91"/>
  <c r="AN45" i="91" s="1"/>
  <c r="AK46" i="91"/>
  <c r="AN46" i="91" s="1"/>
  <c r="AK47" i="91"/>
  <c r="AN47" i="91" s="1"/>
  <c r="AK48" i="91"/>
  <c r="AN48" i="91" s="1"/>
  <c r="AK49" i="91"/>
  <c r="AN49" i="91" s="1"/>
  <c r="AK50" i="91"/>
  <c r="AN50" i="91" s="1"/>
  <c r="AK51" i="91"/>
  <c r="AN51" i="91" s="1"/>
  <c r="AK52" i="91"/>
  <c r="AN52" i="91" s="1"/>
  <c r="AK53" i="91"/>
  <c r="AN53" i="91" s="1"/>
  <c r="AK54" i="91"/>
  <c r="AN54" i="91" s="1"/>
  <c r="AK55" i="91"/>
  <c r="AK56" i="91"/>
  <c r="AN56" i="91" s="1"/>
  <c r="AK57" i="91"/>
  <c r="AK58" i="91"/>
  <c r="AN58" i="91" s="1"/>
  <c r="AK59" i="91"/>
  <c r="AN59" i="91" s="1"/>
  <c r="AK60" i="91"/>
  <c r="AN60" i="91" s="1"/>
  <c r="AK62" i="91"/>
  <c r="AN62" i="91" s="1"/>
  <c r="AK64" i="91"/>
  <c r="AK66" i="91"/>
  <c r="AN66" i="91" s="1"/>
  <c r="AK67" i="91"/>
  <c r="AN67" i="91" s="1"/>
  <c r="AK68" i="91"/>
  <c r="AN68" i="91" s="1"/>
  <c r="AK69" i="91"/>
  <c r="AN69" i="91" s="1"/>
  <c r="AK70" i="91"/>
  <c r="AN70" i="91" s="1"/>
  <c r="AK71" i="91"/>
  <c r="AK72" i="91"/>
  <c r="AK73" i="91"/>
  <c r="AN73" i="91" s="1"/>
  <c r="AK74" i="91"/>
  <c r="AN74" i="91" s="1"/>
  <c r="AK75" i="91"/>
  <c r="AN75" i="91" s="1"/>
  <c r="AK76" i="91"/>
  <c r="AN76" i="91" s="1"/>
  <c r="AK77" i="91"/>
  <c r="AN77" i="91" s="1"/>
  <c r="AN78" i="91"/>
  <c r="AK79" i="91"/>
  <c r="AN79" i="91" s="1"/>
  <c r="AK80" i="91"/>
  <c r="AN80" i="91" s="1"/>
  <c r="AK81" i="91"/>
  <c r="AN81" i="91" s="1"/>
  <c r="AK82" i="91"/>
  <c r="AN82" i="91" s="1"/>
  <c r="AK85" i="91"/>
  <c r="AK86" i="91"/>
  <c r="AN86" i="91" s="1"/>
  <c r="AK87" i="91"/>
  <c r="AN87" i="91" s="1"/>
  <c r="AK89" i="91"/>
  <c r="AN89" i="91" s="1"/>
  <c r="AK95" i="91"/>
  <c r="AK96" i="91"/>
  <c r="AK98" i="91"/>
  <c r="AN98" i="91" s="1"/>
  <c r="AK99" i="91"/>
  <c r="AN99" i="91" s="1"/>
  <c r="AK100" i="91"/>
  <c r="AN100" i="91" s="1"/>
  <c r="AK101" i="91"/>
  <c r="AN101" i="91" s="1"/>
  <c r="AK102" i="91"/>
  <c r="AN102" i="91" s="1"/>
  <c r="AK20" i="91"/>
  <c r="AN20" i="91" s="1"/>
  <c r="L21" i="86"/>
  <c r="M21" i="86" s="1"/>
  <c r="L18" i="86"/>
  <c r="M18" i="86" s="1"/>
  <c r="L15" i="86"/>
  <c r="M15" i="86" s="1"/>
  <c r="L16" i="86"/>
  <c r="L9" i="86"/>
  <c r="AE23" i="91"/>
  <c r="AH23" i="91" s="1"/>
  <c r="AK103" i="91"/>
  <c r="AN103" i="91" s="1"/>
  <c r="AV106" i="91"/>
  <c r="AV105" i="91"/>
  <c r="AV104" i="91"/>
  <c r="AV103" i="91"/>
  <c r="AV102" i="91"/>
  <c r="AV101" i="91"/>
  <c r="AV100" i="91"/>
  <c r="AV99" i="91"/>
  <c r="AV98" i="91"/>
  <c r="AV90" i="91"/>
  <c r="AV89" i="91"/>
  <c r="AV87" i="91"/>
  <c r="AV86" i="91"/>
  <c r="AV83" i="91"/>
  <c r="AV82" i="91"/>
  <c r="AV81" i="91"/>
  <c r="AV80" i="91"/>
  <c r="AV79" i="91"/>
  <c r="AV78" i="91"/>
  <c r="AV77" i="91"/>
  <c r="AV76" i="91"/>
  <c r="AV75" i="91"/>
  <c r="AV74" i="91"/>
  <c r="AV73" i="91"/>
  <c r="AV72" i="91"/>
  <c r="AV70" i="91"/>
  <c r="AV69" i="91"/>
  <c r="AV68" i="91"/>
  <c r="AV67" i="91"/>
  <c r="AV66" i="91"/>
  <c r="AV62" i="91"/>
  <c r="AV60" i="91"/>
  <c r="AV59" i="91"/>
  <c r="AV58" i="91"/>
  <c r="AV57" i="91"/>
  <c r="AV56" i="91"/>
  <c r="AV55" i="91"/>
  <c r="AV54" i="91"/>
  <c r="AV53" i="91"/>
  <c r="AV52" i="91"/>
  <c r="AV51" i="91"/>
  <c r="AV50" i="91"/>
  <c r="AV49" i="91"/>
  <c r="AV48" i="91"/>
  <c r="AV47" i="91"/>
  <c r="AV46" i="91"/>
  <c r="AV45" i="91"/>
  <c r="AV44" i="91"/>
  <c r="AV42" i="91"/>
  <c r="AV41" i="91"/>
  <c r="AV40" i="91"/>
  <c r="AV39" i="91"/>
  <c r="AV38" i="91"/>
  <c r="AV37" i="91"/>
  <c r="AV36" i="91"/>
  <c r="AV35" i="91"/>
  <c r="AV34" i="91"/>
  <c r="AV23" i="91"/>
  <c r="AU23" i="91" s="1"/>
  <c r="AT23" i="91" s="1"/>
  <c r="AV33" i="91"/>
  <c r="AU33" i="91" s="1"/>
  <c r="AT33" i="91" s="1"/>
  <c r="AV32" i="91"/>
  <c r="AU32" i="91" s="1"/>
  <c r="AT32" i="91" s="1"/>
  <c r="AV30" i="91"/>
  <c r="AU30" i="91" s="1"/>
  <c r="AT30" i="91" s="1"/>
  <c r="AV22" i="91"/>
  <c r="AU22" i="91" s="1"/>
  <c r="AT22" i="91" s="1"/>
  <c r="AV21" i="91"/>
  <c r="AU21" i="91" s="1"/>
  <c r="AV20" i="91"/>
  <c r="AU20" i="91" s="1"/>
  <c r="AT20" i="91" s="1"/>
  <c r="AR18" i="91"/>
  <c r="BA18" i="91" s="1"/>
  <c r="AS16" i="91"/>
  <c r="AR14" i="91"/>
  <c r="AS9" i="91"/>
  <c r="G13" i="83"/>
  <c r="I13" i="83"/>
  <c r="R14" i="79"/>
  <c r="W14" i="79" s="1"/>
  <c r="V14" i="79" s="1"/>
  <c r="U14" i="79" s="1"/>
  <c r="AG14" i="79" s="1"/>
  <c r="AE14" i="79"/>
  <c r="G13" i="78"/>
  <c r="Z13" i="78" s="1"/>
  <c r="Z11" i="78" s="1"/>
  <c r="I13" i="78"/>
  <c r="M13" i="78"/>
  <c r="I14" i="79"/>
  <c r="M14" i="79"/>
  <c r="G106" i="79"/>
  <c r="R106" i="79" s="1"/>
  <c r="I106" i="79"/>
  <c r="M106" i="79"/>
  <c r="Q106" i="79" s="1"/>
  <c r="AO106" i="91"/>
  <c r="AO105" i="91"/>
  <c r="AO104" i="91"/>
  <c r="AO103" i="91"/>
  <c r="AO102" i="91"/>
  <c r="AO101" i="91"/>
  <c r="AO100" i="91"/>
  <c r="AO99" i="91"/>
  <c r="AO98" i="91"/>
  <c r="AO90" i="91"/>
  <c r="AO89" i="91"/>
  <c r="AO86" i="91"/>
  <c r="AO83" i="91"/>
  <c r="AO82" i="91"/>
  <c r="AO81" i="91"/>
  <c r="AO80" i="91"/>
  <c r="AO79" i="91"/>
  <c r="AO78" i="91"/>
  <c r="AO77" i="91"/>
  <c r="AO76" i="91"/>
  <c r="AO75" i="91"/>
  <c r="AO74" i="91"/>
  <c r="AO73" i="91"/>
  <c r="AO72" i="91"/>
  <c r="AO70" i="91"/>
  <c r="AO69" i="91"/>
  <c r="AO68" i="91"/>
  <c r="AO67" i="91"/>
  <c r="AO66" i="91"/>
  <c r="AO64" i="91"/>
  <c r="AO62" i="91"/>
  <c r="AO60" i="91"/>
  <c r="AO59" i="91"/>
  <c r="AO58" i="91"/>
  <c r="AO57" i="91"/>
  <c r="AO56" i="91"/>
  <c r="AO55" i="91"/>
  <c r="AO54" i="91"/>
  <c r="AO53" i="91"/>
  <c r="AO52" i="91"/>
  <c r="AO51" i="91"/>
  <c r="AO50" i="91"/>
  <c r="AO49" i="91"/>
  <c r="AO48" i="91"/>
  <c r="AO47" i="91"/>
  <c r="AO46" i="91"/>
  <c r="AO45" i="91"/>
  <c r="AO44" i="91"/>
  <c r="AO42" i="91"/>
  <c r="AO41" i="91"/>
  <c r="AO40" i="91"/>
  <c r="AO39" i="91"/>
  <c r="AO37" i="91"/>
  <c r="AO36" i="91"/>
  <c r="AO35" i="91"/>
  <c r="AO34" i="91"/>
  <c r="AO23" i="91"/>
  <c r="AO33" i="91"/>
  <c r="AO32" i="91"/>
  <c r="AO30" i="91"/>
  <c r="AO22" i="91"/>
  <c r="AO21" i="91"/>
  <c r="AO20" i="91"/>
  <c r="AE67" i="91"/>
  <c r="AJ13" i="91"/>
  <c r="Z21" i="91"/>
  <c r="AC21" i="91"/>
  <c r="AB21" i="91" s="1"/>
  <c r="AA21" i="91" s="1"/>
  <c r="Z22" i="91"/>
  <c r="AC22" i="91"/>
  <c r="AB22" i="91" s="1"/>
  <c r="AA22" i="91" s="1"/>
  <c r="Z30" i="91"/>
  <c r="AC30" i="91"/>
  <c r="AB30" i="91" s="1"/>
  <c r="AA30" i="91" s="1"/>
  <c r="AC32" i="91"/>
  <c r="AB32" i="91" s="1"/>
  <c r="AA32" i="91" s="1"/>
  <c r="Z33" i="91"/>
  <c r="AC33" i="91"/>
  <c r="AB33" i="91" s="1"/>
  <c r="Z23" i="91"/>
  <c r="AC23" i="91"/>
  <c r="AB23" i="91" s="1"/>
  <c r="AA23" i="91" s="1"/>
  <c r="Y20" i="91"/>
  <c r="Y13" i="91" s="1"/>
  <c r="H11" i="86"/>
  <c r="G13" i="85"/>
  <c r="R13" i="85" s="1"/>
  <c r="I13" i="85"/>
  <c r="Q13" i="85"/>
  <c r="G13" i="84"/>
  <c r="R13" i="84" s="1"/>
  <c r="T13" i="84" s="1"/>
  <c r="S13" i="84" s="1"/>
  <c r="I13" i="84"/>
  <c r="Q13" i="84"/>
  <c r="G13" i="82"/>
  <c r="R13" i="82" s="1"/>
  <c r="T13" i="82" s="1"/>
  <c r="S13" i="82" s="1"/>
  <c r="I13" i="82"/>
  <c r="Q13" i="82"/>
  <c r="U10" i="93"/>
  <c r="G11" i="93"/>
  <c r="R11" i="93" s="1"/>
  <c r="T11" i="93" s="1"/>
  <c r="S11" i="93" s="1"/>
  <c r="Q11" i="93"/>
  <c r="V11" i="93"/>
  <c r="U10" i="92"/>
  <c r="G11" i="92"/>
  <c r="I11" i="92"/>
  <c r="M11" i="92"/>
  <c r="Q11" i="92" s="1"/>
  <c r="T11" i="92"/>
  <c r="S11" i="92" s="1"/>
  <c r="V11" i="92"/>
  <c r="P8" i="91"/>
  <c r="G9" i="91"/>
  <c r="H9" i="91"/>
  <c r="I9" i="91"/>
  <c r="J9" i="91"/>
  <c r="K9" i="91"/>
  <c r="L9" i="91"/>
  <c r="G10" i="91"/>
  <c r="M10" i="91"/>
  <c r="O10" i="91" s="1"/>
  <c r="AE11" i="91"/>
  <c r="G12" i="91"/>
  <c r="H12" i="91"/>
  <c r="I12" i="91"/>
  <c r="J12" i="91"/>
  <c r="K12" i="91"/>
  <c r="L12" i="91"/>
  <c r="M12" i="91"/>
  <c r="P12" i="91"/>
  <c r="N13" i="91"/>
  <c r="O13" i="91" s="1"/>
  <c r="Q13" i="91"/>
  <c r="R13" i="91" s="1"/>
  <c r="T13" i="91"/>
  <c r="U13" i="91"/>
  <c r="X13" i="91"/>
  <c r="X9" i="91" s="1"/>
  <c r="N14" i="91"/>
  <c r="O14" i="91" s="1"/>
  <c r="Q14" i="91"/>
  <c r="R14" i="91" s="1"/>
  <c r="T14" i="91"/>
  <c r="X14" i="91"/>
  <c r="Y14" i="91"/>
  <c r="AI14" i="91"/>
  <c r="AJ14" i="91"/>
  <c r="AJ10" i="91" s="1"/>
  <c r="G16" i="91"/>
  <c r="H16" i="91"/>
  <c r="H18" i="91" s="1"/>
  <c r="H10" i="91" s="1"/>
  <c r="I16" i="91"/>
  <c r="I18" i="91" s="1"/>
  <c r="I10" i="91" s="1"/>
  <c r="J16" i="91"/>
  <c r="J18" i="91" s="1"/>
  <c r="J10" i="91" s="1"/>
  <c r="K16" i="91"/>
  <c r="K18" i="91" s="1"/>
  <c r="K10" i="91" s="1"/>
  <c r="L16" i="91"/>
  <c r="L18" i="91" s="1"/>
  <c r="L10" i="91" s="1"/>
  <c r="M16" i="91"/>
  <c r="M18" i="91" s="1"/>
  <c r="P16" i="91"/>
  <c r="Z16" i="91"/>
  <c r="M17" i="91"/>
  <c r="Q17" i="91"/>
  <c r="R17" i="91" s="1"/>
  <c r="S17" i="91"/>
  <c r="T17" i="91"/>
  <c r="U17" i="91"/>
  <c r="Y17" i="91"/>
  <c r="AJ17" i="91"/>
  <c r="Q18" i="91"/>
  <c r="R18" i="91" s="1"/>
  <c r="S18" i="91"/>
  <c r="S10" i="91" s="1"/>
  <c r="T18" i="91"/>
  <c r="U18" i="91"/>
  <c r="X18" i="91"/>
  <c r="X16" i="91" s="1"/>
  <c r="Y18" i="91"/>
  <c r="AI18" i="91"/>
  <c r="AI16" i="91" s="1"/>
  <c r="O20" i="91"/>
  <c r="R20" i="91"/>
  <c r="S20" i="91"/>
  <c r="S13" i="91" s="1"/>
  <c r="AE20" i="91"/>
  <c r="AE13" i="91" s="1"/>
  <c r="AE34" i="91"/>
  <c r="AH34" i="91" s="1"/>
  <c r="O35" i="91"/>
  <c r="R35" i="91"/>
  <c r="W35" i="91"/>
  <c r="AC35" i="91"/>
  <c r="O36" i="91"/>
  <c r="R36" i="91"/>
  <c r="W36" i="91"/>
  <c r="AC36" i="91"/>
  <c r="AE36" i="91"/>
  <c r="AH36" i="91" s="1"/>
  <c r="O37" i="91"/>
  <c r="R37" i="91"/>
  <c r="U37" i="91"/>
  <c r="W37" i="91" s="1"/>
  <c r="AC37" i="91"/>
  <c r="AE37" i="91"/>
  <c r="AH37" i="91" s="1"/>
  <c r="O38" i="91"/>
  <c r="R38" i="91"/>
  <c r="W38" i="91"/>
  <c r="AC38" i="91"/>
  <c r="AE38" i="91"/>
  <c r="AH38" i="91" s="1"/>
  <c r="AO38" i="91"/>
  <c r="O39" i="91"/>
  <c r="R39" i="91"/>
  <c r="U39" i="91"/>
  <c r="AE39" i="91"/>
  <c r="AH39" i="91" s="1"/>
  <c r="AC40" i="91"/>
  <c r="AE40" i="91"/>
  <c r="AH40" i="91" s="1"/>
  <c r="AE41" i="91"/>
  <c r="AH41" i="91" s="1"/>
  <c r="O42" i="91"/>
  <c r="R42" i="91"/>
  <c r="W42" i="91"/>
  <c r="AC42" i="91"/>
  <c r="AE42" i="91"/>
  <c r="AH42" i="91" s="1"/>
  <c r="O44" i="91"/>
  <c r="R44" i="91"/>
  <c r="W44" i="91"/>
  <c r="AC44" i="91"/>
  <c r="AE44" i="91"/>
  <c r="AH44" i="91" s="1"/>
  <c r="O45" i="91"/>
  <c r="R45" i="91"/>
  <c r="W45" i="91"/>
  <c r="AC45" i="91"/>
  <c r="AE45" i="91"/>
  <c r="AH45" i="91" s="1"/>
  <c r="O46" i="91"/>
  <c r="R46" i="91"/>
  <c r="W46" i="91"/>
  <c r="AC46" i="91"/>
  <c r="AE46" i="91"/>
  <c r="AH46" i="91" s="1"/>
  <c r="O47" i="91"/>
  <c r="R47" i="91"/>
  <c r="W47" i="91"/>
  <c r="AC47" i="91"/>
  <c r="AE47" i="91"/>
  <c r="AH47" i="91" s="1"/>
  <c r="O48" i="91"/>
  <c r="R48" i="91"/>
  <c r="W48" i="91"/>
  <c r="AC48" i="91"/>
  <c r="AE48" i="91"/>
  <c r="AH48" i="91" s="1"/>
  <c r="O49" i="91"/>
  <c r="R49" i="91"/>
  <c r="W49" i="91"/>
  <c r="AC49" i="91"/>
  <c r="AE49" i="91"/>
  <c r="AH49" i="91" s="1"/>
  <c r="O50" i="91"/>
  <c r="R50" i="91"/>
  <c r="W50" i="91"/>
  <c r="AC50" i="91"/>
  <c r="AE50" i="91"/>
  <c r="AH50" i="91" s="1"/>
  <c r="AE51" i="91"/>
  <c r="AH51" i="91" s="1"/>
  <c r="O52" i="91"/>
  <c r="R52" i="91"/>
  <c r="W52" i="91"/>
  <c r="AC52" i="91"/>
  <c r="AE52" i="91"/>
  <c r="AH52" i="91" s="1"/>
  <c r="O53" i="91"/>
  <c r="R53" i="91"/>
  <c r="W53" i="91"/>
  <c r="AC53" i="91"/>
  <c r="AE53" i="91"/>
  <c r="AH53" i="91" s="1"/>
  <c r="O54" i="91"/>
  <c r="R54" i="91"/>
  <c r="W54" i="91"/>
  <c r="AC54" i="91"/>
  <c r="AE54" i="91"/>
  <c r="O55" i="91"/>
  <c r="R55" i="91"/>
  <c r="W55" i="91"/>
  <c r="AC55" i="91"/>
  <c r="O56" i="91"/>
  <c r="R56" i="91"/>
  <c r="W56" i="91"/>
  <c r="AC56" i="91"/>
  <c r="AE56" i="91"/>
  <c r="AH56" i="91" s="1"/>
  <c r="O57" i="91"/>
  <c r="R57" i="91"/>
  <c r="W57" i="91"/>
  <c r="AC57" i="91"/>
  <c r="O58" i="91"/>
  <c r="R58" i="91"/>
  <c r="W58" i="91"/>
  <c r="AC58" i="91"/>
  <c r="AE58" i="91"/>
  <c r="AH58" i="91" s="1"/>
  <c r="O59" i="91"/>
  <c r="R59" i="91"/>
  <c r="W59" i="91"/>
  <c r="AC59" i="91"/>
  <c r="AE59" i="91"/>
  <c r="AH59" i="91" s="1"/>
  <c r="O60" i="91"/>
  <c r="R60" i="91"/>
  <c r="W60" i="91"/>
  <c r="AC60" i="91"/>
  <c r="AE60" i="91"/>
  <c r="AH60" i="91" s="1"/>
  <c r="O62" i="91"/>
  <c r="R62" i="91"/>
  <c r="W62" i="91"/>
  <c r="AC62" i="91"/>
  <c r="AH62" i="91"/>
  <c r="N64" i="91"/>
  <c r="O64" i="91" s="1"/>
  <c r="R64" i="91"/>
  <c r="W64" i="91"/>
  <c r="AC64" i="91"/>
  <c r="AB64" i="91" s="1"/>
  <c r="AE64" i="91"/>
  <c r="AE17" i="91" s="1"/>
  <c r="O66" i="91"/>
  <c r="R66" i="91"/>
  <c r="W66" i="91"/>
  <c r="AC66" i="91"/>
  <c r="AE66" i="91"/>
  <c r="AH66" i="91" s="1"/>
  <c r="AE68" i="91"/>
  <c r="N69" i="91"/>
  <c r="O69" i="91" s="1"/>
  <c r="R69" i="91"/>
  <c r="W69" i="91"/>
  <c r="AC69" i="91"/>
  <c r="AE69" i="91"/>
  <c r="AH69" i="91" s="1"/>
  <c r="N70" i="91"/>
  <c r="O70" i="91" s="1"/>
  <c r="R70" i="91"/>
  <c r="W70" i="91"/>
  <c r="AC70" i="91"/>
  <c r="AE70" i="91"/>
  <c r="AH70" i="91" s="1"/>
  <c r="AE72" i="91"/>
  <c r="AH72" i="91" s="1"/>
  <c r="N73" i="91"/>
  <c r="O73" i="91" s="1"/>
  <c r="R73" i="91"/>
  <c r="W73" i="91"/>
  <c r="AC73" i="91"/>
  <c r="AE73" i="91"/>
  <c r="AH73" i="91" s="1"/>
  <c r="N74" i="91"/>
  <c r="O74" i="91" s="1"/>
  <c r="R74" i="91"/>
  <c r="W74" i="91"/>
  <c r="AC74" i="91"/>
  <c r="AE74" i="91"/>
  <c r="AH74" i="91" s="1"/>
  <c r="N75" i="91"/>
  <c r="O75" i="91" s="1"/>
  <c r="R75" i="91"/>
  <c r="W75" i="91"/>
  <c r="AC75" i="91"/>
  <c r="AF75" i="91"/>
  <c r="AG75" i="91"/>
  <c r="AE76" i="91"/>
  <c r="N77" i="91"/>
  <c r="R77" i="91"/>
  <c r="W77" i="91"/>
  <c r="AC77" i="91"/>
  <c r="AE77" i="91"/>
  <c r="AH77" i="91" s="1"/>
  <c r="O78" i="91"/>
  <c r="R78" i="91"/>
  <c r="AE78" i="91"/>
  <c r="AH78" i="91" s="1"/>
  <c r="N79" i="91"/>
  <c r="O79" i="91" s="1"/>
  <c r="R79" i="91"/>
  <c r="W79" i="91"/>
  <c r="AC79" i="91"/>
  <c r="AE79" i="91"/>
  <c r="AH79" i="91" s="1"/>
  <c r="AE80" i="91"/>
  <c r="AG80" i="91" s="1"/>
  <c r="AE81" i="91"/>
  <c r="AG81" i="91" s="1"/>
  <c r="AF81" i="91" s="1"/>
  <c r="N82" i="91"/>
  <c r="O82" i="91" s="1"/>
  <c r="R82" i="91"/>
  <c r="W82" i="91"/>
  <c r="AC82" i="91"/>
  <c r="AE82" i="91"/>
  <c r="AH82" i="91" s="1"/>
  <c r="AE83" i="91"/>
  <c r="N86" i="91"/>
  <c r="O86" i="91" s="1"/>
  <c r="R86" i="91"/>
  <c r="W86" i="91"/>
  <c r="AC86" i="91"/>
  <c r="AE86" i="91"/>
  <c r="AH86" i="91" s="1"/>
  <c r="AE87" i="91"/>
  <c r="AG87" i="91" s="1"/>
  <c r="R89" i="91"/>
  <c r="W89" i="91"/>
  <c r="AC89" i="91"/>
  <c r="AE89" i="91"/>
  <c r="AH89" i="91" s="1"/>
  <c r="R90" i="91"/>
  <c r="AE90" i="91"/>
  <c r="AH90" i="91" s="1"/>
  <c r="N98" i="91"/>
  <c r="O98" i="91" s="1"/>
  <c r="R98" i="91"/>
  <c r="W98" i="91"/>
  <c r="AC98" i="91"/>
  <c r="AH98" i="91"/>
  <c r="AH99" i="91"/>
  <c r="O100" i="91"/>
  <c r="R100" i="91"/>
  <c r="W100" i="91"/>
  <c r="AC100" i="91"/>
  <c r="AE100" i="91"/>
  <c r="AH100" i="91" s="1"/>
  <c r="N101" i="91"/>
  <c r="O101" i="91" s="1"/>
  <c r="R101" i="91"/>
  <c r="W101" i="91"/>
  <c r="AC101" i="91"/>
  <c r="AE101" i="91"/>
  <c r="AH101" i="91" s="1"/>
  <c r="N102" i="91"/>
  <c r="O102" i="91" s="1"/>
  <c r="R102" i="91"/>
  <c r="W102" i="91"/>
  <c r="AC102" i="91"/>
  <c r="AE102" i="91"/>
  <c r="AH102" i="91" s="1"/>
  <c r="W103" i="91"/>
  <c r="AC103" i="91"/>
  <c r="AE103" i="91"/>
  <c r="AH103" i="91" s="1"/>
  <c r="AE104" i="91"/>
  <c r="AG104" i="91" s="1"/>
  <c r="AF104" i="91" s="1"/>
  <c r="AE105" i="91"/>
  <c r="AG105" i="91" s="1"/>
  <c r="AE106" i="91"/>
  <c r="AG106" i="91" s="1"/>
  <c r="F9" i="86"/>
  <c r="H9" i="86"/>
  <c r="F10" i="86"/>
  <c r="K10" i="86"/>
  <c r="D11" i="86"/>
  <c r="E11" i="86"/>
  <c r="K11" i="86" s="1"/>
  <c r="G11" i="86"/>
  <c r="F12" i="86"/>
  <c r="H12" i="86"/>
  <c r="K12" i="86"/>
  <c r="F13" i="86"/>
  <c r="K13" i="86"/>
  <c r="D14" i="86"/>
  <c r="E14" i="86"/>
  <c r="K14" i="86" s="1"/>
  <c r="G14" i="86"/>
  <c r="H14" i="86"/>
  <c r="J14" i="86"/>
  <c r="P14" i="86"/>
  <c r="F15" i="86"/>
  <c r="H15" i="86"/>
  <c r="K15" i="86"/>
  <c r="F16" i="86"/>
  <c r="H16" i="86"/>
  <c r="D17" i="86"/>
  <c r="E17" i="86"/>
  <c r="K17" i="86" s="1"/>
  <c r="G17" i="86"/>
  <c r="H17" i="86"/>
  <c r="J17" i="86"/>
  <c r="P17" i="86"/>
  <c r="F18" i="86"/>
  <c r="H18" i="86"/>
  <c r="K18" i="86"/>
  <c r="F19" i="86"/>
  <c r="H19" i="86"/>
  <c r="D20" i="86"/>
  <c r="E20" i="86"/>
  <c r="K20" i="86" s="1"/>
  <c r="G20" i="86"/>
  <c r="H20" i="86"/>
  <c r="J20" i="86"/>
  <c r="P20" i="86"/>
  <c r="F21" i="86"/>
  <c r="H21" i="86"/>
  <c r="K21" i="86"/>
  <c r="F22" i="86"/>
  <c r="H22" i="86"/>
  <c r="D23" i="86"/>
  <c r="E23" i="86"/>
  <c r="K23" i="86" s="1"/>
  <c r="G23" i="86"/>
  <c r="H23" i="86"/>
  <c r="D26" i="86"/>
  <c r="E26" i="86"/>
  <c r="G26" i="86"/>
  <c r="F27" i="86"/>
  <c r="H27" i="86"/>
  <c r="K27" i="86"/>
  <c r="N27" i="86"/>
  <c r="F28" i="86"/>
  <c r="H28" i="86"/>
  <c r="L28" i="86"/>
  <c r="M28" i="86" s="1"/>
  <c r="N28" i="86"/>
  <c r="S28" i="86" s="1"/>
  <c r="F29" i="86"/>
  <c r="H29" i="86"/>
  <c r="K29" i="86"/>
  <c r="F30" i="86"/>
  <c r="H30" i="86"/>
  <c r="K30" i="86"/>
  <c r="F31" i="86"/>
  <c r="H31" i="86"/>
  <c r="K31" i="86"/>
  <c r="F32" i="86"/>
  <c r="H32" i="86"/>
  <c r="K32" i="86"/>
  <c r="V13" i="84"/>
  <c r="U13" i="84" s="1"/>
  <c r="V13" i="82"/>
  <c r="U13" i="82" s="1"/>
  <c r="M27" i="86"/>
  <c r="F26" i="86"/>
  <c r="AU17" i="91"/>
  <c r="S10" i="84" l="1"/>
  <c r="S11" i="84"/>
  <c r="U10" i="84"/>
  <c r="U11" i="84"/>
  <c r="S11" i="82"/>
  <c r="S10" i="82"/>
  <c r="U10" i="82"/>
  <c r="U11" i="82"/>
  <c r="M11" i="78"/>
  <c r="Q11" i="78" s="1"/>
  <c r="M10" i="78"/>
  <c r="Q10" i="78" s="1"/>
  <c r="Q14" i="79"/>
  <c r="M10" i="79"/>
  <c r="K19" i="86"/>
  <c r="F23" i="86"/>
  <c r="AR12" i="91"/>
  <c r="BA14" i="91"/>
  <c r="K28" i="86"/>
  <c r="K22" i="86"/>
  <c r="F14" i="86"/>
  <c r="F11" i="86"/>
  <c r="K16" i="86"/>
  <c r="O28" i="86"/>
  <c r="F17" i="86"/>
  <c r="H13" i="86"/>
  <c r="H10" i="86"/>
  <c r="F20" i="86"/>
  <c r="T13" i="85"/>
  <c r="S13" i="85" s="1"/>
  <c r="W13" i="85"/>
  <c r="V13" i="85" s="1"/>
  <c r="U13" i="85" s="1"/>
  <c r="R13" i="83"/>
  <c r="T13" i="83" s="1"/>
  <c r="S13" i="83" s="1"/>
  <c r="AU13" i="91"/>
  <c r="AU9" i="91" s="1"/>
  <c r="N17" i="91"/>
  <c r="N9" i="91" s="1"/>
  <c r="AT21" i="91"/>
  <c r="L19" i="86"/>
  <c r="L20" i="86" s="1"/>
  <c r="M20" i="86" s="1"/>
  <c r="T14" i="79"/>
  <c r="S14" i="79" s="1"/>
  <c r="S10" i="79" s="1"/>
  <c r="S12" i="79" s="1"/>
  <c r="AD14" i="79"/>
  <c r="AC14" i="79" s="1"/>
  <c r="R13" i="78"/>
  <c r="W13" i="78" s="1"/>
  <c r="V13" i="78" s="1"/>
  <c r="U13" i="78" s="1"/>
  <c r="AD13" i="78"/>
  <c r="AD11" i="78" s="1"/>
  <c r="L17" i="86"/>
  <c r="M17" i="86" s="1"/>
  <c r="L10" i="86"/>
  <c r="M10" i="86" s="1"/>
  <c r="P31" i="86"/>
  <c r="X10" i="46"/>
  <c r="P10" i="86" s="1"/>
  <c r="P11" i="86" s="1"/>
  <c r="P22" i="86"/>
  <c r="P23" i="86" s="1"/>
  <c r="G8" i="91"/>
  <c r="AH81" i="91"/>
  <c r="AH64" i="91"/>
  <c r="AI12" i="91"/>
  <c r="AH105" i="91"/>
  <c r="AG90" i="91"/>
  <c r="AF90" i="91" s="1"/>
  <c r="N18" i="86"/>
  <c r="L12" i="86"/>
  <c r="M12" i="86" s="1"/>
  <c r="Q13" i="78"/>
  <c r="W106" i="79"/>
  <c r="V106" i="79" s="1"/>
  <c r="U106" i="79" s="1"/>
  <c r="T106" i="79"/>
  <c r="S106" i="79" s="1"/>
  <c r="L13" i="86"/>
  <c r="M13" i="86" s="1"/>
  <c r="L29" i="86"/>
  <c r="M29" i="86" s="1"/>
  <c r="P29" i="86"/>
  <c r="M16" i="86"/>
  <c r="L31" i="86"/>
  <c r="M31" i="86" s="1"/>
  <c r="L8" i="91"/>
  <c r="W20" i="91"/>
  <c r="Y16" i="91"/>
  <c r="U9" i="91"/>
  <c r="W13" i="91"/>
  <c r="AE75" i="91"/>
  <c r="AH75" i="91" s="1"/>
  <c r="U14" i="91"/>
  <c r="U12" i="91" s="1"/>
  <c r="AR16" i="91"/>
  <c r="AJ12" i="91"/>
  <c r="X12" i="91"/>
  <c r="Q16" i="91"/>
  <c r="R16" i="91" s="1"/>
  <c r="W18" i="91"/>
  <c r="S16" i="91"/>
  <c r="T10" i="91"/>
  <c r="Q9" i="91"/>
  <c r="R9" i="91" s="1"/>
  <c r="T16" i="91"/>
  <c r="AG103" i="91"/>
  <c r="AF103" i="91" s="1"/>
  <c r="AF87" i="91"/>
  <c r="H8" i="91"/>
  <c r="AH20" i="91"/>
  <c r="AN64" i="91"/>
  <c r="AK17" i="91"/>
  <c r="AN17" i="91" s="1"/>
  <c r="AH87" i="91"/>
  <c r="AS12" i="91"/>
  <c r="AC20" i="91"/>
  <c r="AB20" i="91" s="1"/>
  <c r="AA20" i="91" s="1"/>
  <c r="AK18" i="91"/>
  <c r="Q12" i="91"/>
  <c r="R12" i="91" s="1"/>
  <c r="AK14" i="91"/>
  <c r="AN14" i="91" s="1"/>
  <c r="AS8" i="91"/>
  <c r="P26" i="86"/>
  <c r="AK13" i="91"/>
  <c r="L22" i="86"/>
  <c r="M22" i="86" s="1"/>
  <c r="AH104" i="91"/>
  <c r="T12" i="91"/>
  <c r="Q10" i="91"/>
  <c r="R10" i="91" s="1"/>
  <c r="AH106" i="91"/>
  <c r="AR10" i="91"/>
  <c r="U16" i="91"/>
  <c r="AG79" i="91"/>
  <c r="AF79" i="91" s="1"/>
  <c r="W17" i="91"/>
  <c r="AH17" i="91"/>
  <c r="M8" i="91"/>
  <c r="T9" i="91"/>
  <c r="AR9" i="91"/>
  <c r="AB17" i="91"/>
  <c r="AA64" i="91"/>
  <c r="AA17" i="91" s="1"/>
  <c r="AA33" i="91"/>
  <c r="AE9" i="91"/>
  <c r="AH13" i="91"/>
  <c r="Z13" i="91"/>
  <c r="Z9" i="91" s="1"/>
  <c r="Z8" i="91" s="1"/>
  <c r="AF106" i="91"/>
  <c r="J8" i="91"/>
  <c r="N12" i="91"/>
  <c r="O12" i="91" s="1"/>
  <c r="I8" i="91"/>
  <c r="AI10" i="91"/>
  <c r="AI8" i="91" s="1"/>
  <c r="Y10" i="91"/>
  <c r="AG89" i="91"/>
  <c r="AF89" i="91" s="1"/>
  <c r="X10" i="91"/>
  <c r="X8" i="91" s="1"/>
  <c r="AM10" i="91"/>
  <c r="AM8" i="91" s="1"/>
  <c r="AL12" i="91"/>
  <c r="AM12" i="91"/>
  <c r="S27" i="86"/>
  <c r="O27" i="86"/>
  <c r="AH54" i="91"/>
  <c r="AE14" i="91"/>
  <c r="O77" i="91"/>
  <c r="N16" i="91"/>
  <c r="Y9" i="91"/>
  <c r="M9" i="86"/>
  <c r="AJ16" i="91"/>
  <c r="AJ9" i="91"/>
  <c r="S9" i="91"/>
  <c r="S12" i="91"/>
  <c r="K8" i="91"/>
  <c r="AF80" i="91"/>
  <c r="AH80" i="91"/>
  <c r="AF105" i="91"/>
  <c r="Z106" i="79"/>
  <c r="AE106" i="79"/>
  <c r="Y14" i="79"/>
  <c r="X14" i="79" s="1"/>
  <c r="AL10" i="91"/>
  <c r="AL8" i="91" s="1"/>
  <c r="AN72" i="91"/>
  <c r="AM16" i="91"/>
  <c r="S12" i="84" l="1"/>
  <c r="U12" i="84"/>
  <c r="S12" i="82"/>
  <c r="U10" i="79"/>
  <c r="U12" i="79" s="1"/>
  <c r="AG106" i="79"/>
  <c r="U10" i="85"/>
  <c r="N32" i="86" s="1"/>
  <c r="U11" i="85"/>
  <c r="S11" i="85"/>
  <c r="S10" i="85"/>
  <c r="S12" i="85" s="1"/>
  <c r="U12" i="82"/>
  <c r="M12" i="78"/>
  <c r="Q12" i="78" s="1"/>
  <c r="U10" i="78"/>
  <c r="U11" i="78"/>
  <c r="M12" i="79"/>
  <c r="Q12" i="79" s="1"/>
  <c r="Q10" i="79"/>
  <c r="BA19" i="91"/>
  <c r="BA16" i="91"/>
  <c r="S25" i="86"/>
  <c r="BA10" i="91"/>
  <c r="BA15" i="91"/>
  <c r="W13" i="83"/>
  <c r="V13" i="83" s="1"/>
  <c r="U13" i="83" s="1"/>
  <c r="U10" i="83" s="1"/>
  <c r="U12" i="83" s="1"/>
  <c r="AB14" i="79"/>
  <c r="O17" i="91"/>
  <c r="M19" i="86"/>
  <c r="AT13" i="91"/>
  <c r="AT9" i="91" s="1"/>
  <c r="T13" i="78"/>
  <c r="S13" i="78" s="1"/>
  <c r="AD106" i="79"/>
  <c r="AC106" i="79" s="1"/>
  <c r="Y106" i="79"/>
  <c r="X106" i="79" s="1"/>
  <c r="L11" i="86"/>
  <c r="M11" i="86" s="1"/>
  <c r="W12" i="91"/>
  <c r="U10" i="91"/>
  <c r="W10" i="91" s="1"/>
  <c r="W14" i="91"/>
  <c r="AE18" i="91"/>
  <c r="AH18" i="91" s="1"/>
  <c r="O18" i="86"/>
  <c r="S18" i="86"/>
  <c r="N19" i="86"/>
  <c r="W16" i="91"/>
  <c r="L14" i="86"/>
  <c r="M14" i="86" s="1"/>
  <c r="N29" i="86"/>
  <c r="N31" i="86"/>
  <c r="AR8" i="91"/>
  <c r="AK16" i="91"/>
  <c r="AN16" i="91" s="1"/>
  <c r="T8" i="91"/>
  <c r="AK9" i="91"/>
  <c r="L23" i="86"/>
  <c r="M23" i="86" s="1"/>
  <c r="AB13" i="91"/>
  <c r="AB9" i="91" s="1"/>
  <c r="AA13" i="91"/>
  <c r="AA9" i="91" s="1"/>
  <c r="AH9" i="91"/>
  <c r="AK10" i="91"/>
  <c r="Q8" i="91"/>
  <c r="R8" i="91" s="1"/>
  <c r="AK12" i="91"/>
  <c r="AN12" i="91" s="1"/>
  <c r="AN13" i="91"/>
  <c r="Z12" i="91"/>
  <c r="N8" i="91"/>
  <c r="O8" i="91" s="1"/>
  <c r="O9" i="91"/>
  <c r="W9" i="91"/>
  <c r="S8" i="91"/>
  <c r="AN18" i="91"/>
  <c r="AE12" i="91"/>
  <c r="AH12" i="91" s="1"/>
  <c r="AH14" i="91"/>
  <c r="N18" i="91"/>
  <c r="O18" i="91" s="1"/>
  <c r="O16" i="91"/>
  <c r="AC13" i="78"/>
  <c r="Y13" i="78"/>
  <c r="U12" i="85" l="1"/>
  <c r="U12" i="78"/>
  <c r="X13" i="78"/>
  <c r="X11" i="78" s="1"/>
  <c r="Y11" i="78"/>
  <c r="AB13" i="78"/>
  <c r="AB11" i="78" s="1"/>
  <c r="AC11" i="78"/>
  <c r="S11" i="78"/>
  <c r="S10" i="78"/>
  <c r="S12" i="78" s="1"/>
  <c r="BA11" i="91"/>
  <c r="N30" i="86"/>
  <c r="S30" i="86" s="1"/>
  <c r="AA13" i="78"/>
  <c r="AA11" i="78" s="1"/>
  <c r="AB106" i="79"/>
  <c r="AE10" i="91"/>
  <c r="AE8" i="91" s="1"/>
  <c r="AH8" i="91" s="1"/>
  <c r="AE16" i="91"/>
  <c r="AH16" i="91" s="1"/>
  <c r="U8" i="91"/>
  <c r="W8" i="91" s="1"/>
  <c r="N15" i="86"/>
  <c r="N9" i="86"/>
  <c r="O9" i="86" s="1"/>
  <c r="N21" i="86"/>
  <c r="S19" i="86"/>
  <c r="O19" i="86"/>
  <c r="N20" i="86"/>
  <c r="AK8" i="91"/>
  <c r="F8" i="91" s="1"/>
  <c r="L24" i="86" s="1"/>
  <c r="L26" i="86" s="1"/>
  <c r="N12" i="86"/>
  <c r="O12" i="86" s="1"/>
  <c r="S24" i="86"/>
  <c r="N26" i="86"/>
  <c r="N22" i="86"/>
  <c r="AN9" i="91"/>
  <c r="O29" i="86"/>
  <c r="S29" i="86"/>
  <c r="N13" i="86"/>
  <c r="T10" i="78"/>
  <c r="S31" i="86"/>
  <c r="O31" i="86"/>
  <c r="S32" i="86"/>
  <c r="O32" i="86"/>
  <c r="AN10" i="91"/>
  <c r="T10" i="79"/>
  <c r="O30" i="86" l="1"/>
  <c r="AH10" i="91"/>
  <c r="R15" i="86"/>
  <c r="R12" i="86"/>
  <c r="R9" i="86"/>
  <c r="S21" i="86"/>
  <c r="O21" i="86"/>
  <c r="R21" i="86"/>
  <c r="N23" i="86"/>
  <c r="S23" i="86" s="1"/>
  <c r="S9" i="86"/>
  <c r="AN8" i="91"/>
  <c r="O20" i="86"/>
  <c r="S20" i="86"/>
  <c r="N10" i="86"/>
  <c r="N14" i="86"/>
  <c r="S12" i="86"/>
  <c r="S26" i="86"/>
  <c r="S22" i="86"/>
  <c r="O22" i="86"/>
  <c r="M26" i="86"/>
  <c r="O15" i="86"/>
  <c r="S15" i="86"/>
  <c r="I26" i="86"/>
  <c r="H24" i="86"/>
  <c r="H26" i="86" s="1"/>
  <c r="K26" i="86" s="1"/>
  <c r="K24" i="86" s="1"/>
  <c r="N16" i="86"/>
  <c r="N17" i="86" s="1"/>
  <c r="S13" i="86"/>
  <c r="O13" i="86"/>
  <c r="S14" i="86" l="1"/>
  <c r="Q12" i="86"/>
  <c r="Q21" i="86"/>
  <c r="O23" i="86"/>
  <c r="O10" i="86"/>
  <c r="N11" i="86"/>
  <c r="S10" i="86"/>
  <c r="O14" i="86"/>
  <c r="O26" i="86"/>
  <c r="O17" i="86"/>
  <c r="S17" i="86"/>
  <c r="O16" i="86"/>
  <c r="S16" i="86"/>
  <c r="O11" i="86" l="1"/>
  <c r="S11" i="86"/>
  <c r="Q15" i="86"/>
  <c r="Q9" i="86"/>
  <c r="BA20" i="91" l="1"/>
  <c r="AX13" i="91"/>
  <c r="BA13" i="91" s="1"/>
  <c r="AX9" i="91" l="1"/>
  <c r="BA9" i="91" s="1"/>
  <c r="AX12" i="91"/>
  <c r="C338" i="68"/>
  <c r="L152" i="68"/>
  <c r="C214" i="68"/>
  <c r="F397" i="68"/>
  <c r="L269" i="68"/>
  <c r="C436" i="68"/>
  <c r="F460" i="68"/>
  <c r="B406" i="68"/>
  <c r="B70" i="68"/>
  <c r="L46" i="68"/>
  <c r="C474" i="68"/>
  <c r="F164" i="68"/>
  <c r="I330" i="68"/>
  <c r="I433" i="68"/>
  <c r="C31" i="68"/>
  <c r="C47" i="68"/>
  <c r="L300" i="68"/>
  <c r="C456" i="68"/>
  <c r="F81" i="68"/>
  <c r="C132" i="68"/>
  <c r="F464" i="68"/>
  <c r="B146" i="68"/>
  <c r="C345" i="68"/>
  <c r="I212" i="68"/>
  <c r="L395" i="68"/>
  <c r="B366" i="68"/>
  <c r="L383" i="68"/>
  <c r="I494" i="68"/>
  <c r="F450" i="68"/>
  <c r="B232" i="68"/>
  <c r="C347" i="68"/>
  <c r="L262" i="68"/>
  <c r="L102" i="68"/>
  <c r="B164" i="68"/>
  <c r="F251" i="68"/>
  <c r="C211" i="68"/>
  <c r="B160" i="68"/>
  <c r="B197" i="68"/>
  <c r="L164" i="68"/>
  <c r="I36" i="68"/>
  <c r="L394" i="68"/>
  <c r="L16" i="68"/>
  <c r="C232" i="68"/>
  <c r="B288" i="68"/>
  <c r="C413" i="68"/>
  <c r="B400" i="68"/>
  <c r="I17" i="68"/>
  <c r="B253" i="68"/>
  <c r="B147" i="68"/>
  <c r="I187" i="68"/>
  <c r="B132" i="68"/>
  <c r="B62" i="68"/>
  <c r="F414" i="68"/>
  <c r="I181" i="68"/>
  <c r="B122" i="68"/>
  <c r="I483" i="68"/>
  <c r="F289" i="68"/>
  <c r="L182" i="68"/>
  <c r="I311" i="68"/>
  <c r="C107" i="68"/>
  <c r="I238" i="68"/>
  <c r="F230" i="68"/>
  <c r="I320" i="68"/>
  <c r="F40" i="68"/>
  <c r="C388" i="68"/>
  <c r="B212" i="68"/>
  <c r="L454" i="68"/>
  <c r="I55" i="68"/>
  <c r="I141" i="68"/>
  <c r="B98" i="68"/>
  <c r="C181" i="68"/>
  <c r="I115" i="68"/>
  <c r="L49" i="68"/>
  <c r="C202" i="68"/>
  <c r="B382" i="68"/>
  <c r="B94" i="68"/>
  <c r="B409" i="68"/>
  <c r="I211" i="68"/>
  <c r="F17" i="68"/>
  <c r="L197" i="68"/>
  <c r="C198" i="68"/>
  <c r="I123" i="68"/>
  <c r="B274" i="68"/>
  <c r="F183" i="68"/>
  <c r="B36" i="68"/>
  <c r="F438" i="68"/>
  <c r="B64" i="68"/>
  <c r="F404" i="68"/>
  <c r="L371" i="68"/>
  <c r="C103" i="68"/>
  <c r="C108" i="68"/>
  <c r="B46" i="68"/>
  <c r="I284" i="68"/>
  <c r="I213" i="68"/>
  <c r="C43" i="68"/>
  <c r="I167" i="68"/>
  <c r="F175" i="68"/>
  <c r="C294" i="68"/>
  <c r="I190" i="68"/>
  <c r="F92" i="68"/>
  <c r="I287" i="68"/>
  <c r="L97" i="68"/>
  <c r="B255" i="68"/>
  <c r="F284" i="68"/>
  <c r="F57" i="68"/>
  <c r="B218" i="68"/>
  <c r="I448" i="68"/>
  <c r="C268" i="68"/>
  <c r="B77" i="68"/>
  <c r="B22" i="68"/>
  <c r="L378" i="68"/>
  <c r="F161" i="68"/>
  <c r="L479" i="68"/>
  <c r="C182" i="68"/>
  <c r="C271" i="68"/>
  <c r="I487" i="68"/>
  <c r="L307" i="68"/>
  <c r="B223" i="68"/>
  <c r="C357" i="68"/>
  <c r="I273" i="68"/>
  <c r="C226" i="68"/>
  <c r="C414" i="68"/>
  <c r="I249" i="68"/>
  <c r="C18" i="68"/>
  <c r="L133" i="68"/>
  <c r="B250" i="68"/>
  <c r="L355" i="68"/>
  <c r="F344" i="68"/>
  <c r="I420" i="68"/>
  <c r="I389" i="68"/>
  <c r="I210" i="68"/>
  <c r="L440" i="68"/>
  <c r="C166" i="68"/>
  <c r="L311" i="68"/>
  <c r="F300" i="68"/>
  <c r="I468" i="68"/>
  <c r="F287" i="68"/>
  <c r="F427" i="68"/>
  <c r="B246" i="68"/>
  <c r="L332" i="68"/>
  <c r="L203" i="68"/>
  <c r="L324" i="68"/>
  <c r="I109" i="68"/>
  <c r="B428" i="68"/>
  <c r="F361" i="68"/>
  <c r="L388" i="68"/>
  <c r="B254" i="68"/>
  <c r="F94" i="68"/>
  <c r="F346" i="68"/>
  <c r="L148" i="68"/>
  <c r="B205" i="68"/>
  <c r="L22" i="68"/>
  <c r="I340" i="68"/>
  <c r="C80" i="68"/>
  <c r="B236" i="68"/>
  <c r="B419" i="68"/>
  <c r="F266" i="68"/>
  <c r="I188" i="68"/>
  <c r="F254" i="68"/>
  <c r="C246" i="68"/>
  <c r="C498" i="68"/>
  <c r="B381" i="68"/>
  <c r="B23" i="68"/>
  <c r="I152" i="68"/>
  <c r="C455" i="68"/>
  <c r="F186" i="68"/>
  <c r="C380" i="68"/>
  <c r="B266" i="68"/>
  <c r="B129" i="68"/>
  <c r="I446" i="68"/>
  <c r="B258" i="68"/>
  <c r="B201" i="68"/>
  <c r="I64" i="68"/>
  <c r="F109" i="68"/>
  <c r="C489" i="68"/>
  <c r="F155" i="68"/>
  <c r="I175" i="68"/>
  <c r="B71" i="68"/>
  <c r="C102" i="68"/>
  <c r="B407" i="68"/>
  <c r="C299" i="68"/>
  <c r="B363" i="68"/>
  <c r="B372" i="68"/>
  <c r="F478" i="68"/>
  <c r="I482" i="68"/>
  <c r="B8" i="68"/>
  <c r="L204" i="68"/>
  <c r="C81" i="68"/>
  <c r="B175" i="68"/>
  <c r="B461" i="68"/>
  <c r="L208" i="68"/>
  <c r="I107" i="68"/>
  <c r="L87" i="68"/>
  <c r="F118" i="68"/>
  <c r="F93" i="68"/>
  <c r="B334" i="68"/>
  <c r="C235" i="68"/>
  <c r="L176" i="68"/>
  <c r="L18" i="68"/>
  <c r="F455" i="68"/>
  <c r="B117" i="68"/>
  <c r="L178" i="68"/>
  <c r="B323" i="68"/>
  <c r="C362" i="68"/>
  <c r="F13" i="68"/>
  <c r="C328" i="68"/>
  <c r="F336" i="68"/>
  <c r="C73" i="68"/>
  <c r="I457" i="68"/>
  <c r="B189" i="68"/>
  <c r="B454" i="68"/>
  <c r="L168" i="68"/>
  <c r="I177" i="68"/>
  <c r="L257" i="68"/>
  <c r="B180" i="68"/>
  <c r="F96" i="68"/>
  <c r="C398" i="68"/>
  <c r="I59" i="68"/>
  <c r="I431" i="68"/>
  <c r="L175" i="68"/>
  <c r="I250" i="68"/>
  <c r="B54" i="68"/>
  <c r="C381" i="68"/>
  <c r="C432" i="68"/>
  <c r="F239" i="68"/>
  <c r="I156" i="68"/>
  <c r="I410" i="68"/>
  <c r="B356" i="68"/>
  <c r="F128" i="68"/>
  <c r="L255" i="68"/>
  <c r="L76" i="68"/>
  <c r="C20" i="68"/>
  <c r="C24" i="68"/>
  <c r="I258" i="68"/>
  <c r="I354" i="68"/>
  <c r="I484" i="68"/>
  <c r="F386" i="68"/>
  <c r="I130" i="68"/>
  <c r="B292" i="68"/>
  <c r="L201" i="68"/>
  <c r="L264" i="68"/>
  <c r="B40" i="68"/>
  <c r="F42" i="68"/>
  <c r="F468" i="68"/>
  <c r="B111" i="68"/>
  <c r="I103" i="68"/>
  <c r="I461" i="68"/>
  <c r="B371" i="68"/>
  <c r="I299" i="68"/>
  <c r="I110" i="68"/>
  <c r="F152" i="68"/>
  <c r="L21" i="68"/>
  <c r="L341" i="68"/>
  <c r="I228" i="68"/>
  <c r="L392" i="68"/>
  <c r="C415" i="68"/>
  <c r="I38" i="68"/>
  <c r="I127" i="68"/>
  <c r="I342" i="68"/>
  <c r="B199" i="68"/>
  <c r="F143" i="68"/>
  <c r="L423" i="68"/>
  <c r="I271" i="68"/>
  <c r="C485" i="68"/>
  <c r="L40" i="68"/>
  <c r="L400" i="68"/>
  <c r="B324" i="68"/>
  <c r="F37" i="68"/>
  <c r="I75" i="68"/>
  <c r="C152" i="68"/>
  <c r="F351" i="68"/>
  <c r="L494" i="68"/>
  <c r="L360" i="68"/>
  <c r="I170" i="68"/>
  <c r="I128" i="68"/>
  <c r="B133" i="68"/>
  <c r="C272" i="68"/>
  <c r="B203" i="68"/>
  <c r="C9" i="68"/>
  <c r="L368" i="68"/>
  <c r="B481" i="68"/>
  <c r="I165" i="68"/>
  <c r="L78" i="68"/>
  <c r="L180" i="68"/>
  <c r="F147" i="68"/>
  <c r="B442" i="68"/>
  <c r="L349" i="68"/>
  <c r="F312" i="68"/>
  <c r="F366" i="68"/>
  <c r="F253" i="68"/>
  <c r="L302" i="68"/>
  <c r="B162" i="68"/>
  <c r="F480" i="68"/>
  <c r="B438" i="68"/>
  <c r="I101" i="68"/>
  <c r="L343" i="68"/>
  <c r="L424" i="68"/>
  <c r="F172" i="68"/>
  <c r="F111" i="68"/>
  <c r="F316" i="68"/>
  <c r="F53" i="68"/>
  <c r="F490" i="68"/>
  <c r="B65" i="68"/>
  <c r="B477" i="68"/>
  <c r="L374" i="68"/>
  <c r="I254" i="68"/>
  <c r="I466" i="68"/>
  <c r="I497" i="68"/>
  <c r="L258" i="68"/>
  <c r="F125" i="68"/>
  <c r="I360" i="68"/>
  <c r="I264" i="68"/>
  <c r="I76" i="68"/>
  <c r="F396" i="68"/>
  <c r="L353" i="68"/>
  <c r="B302" i="68"/>
  <c r="C290" i="68"/>
  <c r="I403" i="68"/>
  <c r="F56" i="68"/>
  <c r="I303" i="68"/>
  <c r="F55" i="68"/>
  <c r="I31" i="68"/>
  <c r="B316" i="68"/>
  <c r="B135" i="68"/>
  <c r="F117" i="68"/>
  <c r="C390" i="68"/>
  <c r="L354" i="68"/>
  <c r="B34" i="68"/>
  <c r="I73" i="68"/>
  <c r="I225" i="68"/>
  <c r="L415" i="68"/>
  <c r="B53" i="68"/>
  <c r="C389" i="68"/>
  <c r="F305" i="68"/>
  <c r="I87" i="68"/>
  <c r="I315" i="68"/>
  <c r="B142" i="68"/>
  <c r="C52" i="68"/>
  <c r="L456" i="68"/>
  <c r="C378" i="68"/>
  <c r="F278" i="68"/>
  <c r="I46" i="68"/>
  <c r="F475" i="68"/>
  <c r="L432" i="68"/>
  <c r="C253" i="68"/>
  <c r="B26" i="68"/>
  <c r="B115" i="68"/>
  <c r="I329" i="68"/>
  <c r="I300" i="68"/>
  <c r="C460" i="68"/>
  <c r="C187" i="68"/>
  <c r="F272" i="68"/>
  <c r="C384" i="68"/>
  <c r="B306" i="68"/>
  <c r="B186" i="68"/>
  <c r="L202" i="68"/>
  <c r="B110" i="68"/>
  <c r="L99" i="68"/>
  <c r="B286" i="68"/>
  <c r="C364" i="68"/>
  <c r="C54" i="68"/>
  <c r="L350" i="68"/>
  <c r="B368" i="68"/>
  <c r="I369" i="68"/>
  <c r="F353" i="68"/>
  <c r="B195" i="68"/>
  <c r="I122" i="68"/>
  <c r="I473" i="68"/>
  <c r="B300" i="68"/>
  <c r="F390" i="68"/>
  <c r="F265" i="68"/>
  <c r="F328" i="68"/>
  <c r="B176" i="68"/>
  <c r="B284" i="68"/>
  <c r="F481" i="68"/>
  <c r="F347" i="68"/>
  <c r="L478" i="68"/>
  <c r="F224" i="68"/>
  <c r="F364" i="68"/>
  <c r="C213" i="68"/>
  <c r="C110" i="68"/>
  <c r="F264" i="68"/>
  <c r="C372" i="68"/>
  <c r="C397" i="68"/>
  <c r="C125" i="68"/>
  <c r="C305" i="68"/>
  <c r="F457" i="68"/>
  <c r="B61" i="68"/>
  <c r="C175" i="68"/>
  <c r="B310" i="68"/>
  <c r="L169" i="68"/>
  <c r="I274" i="68"/>
  <c r="L166" i="68"/>
  <c r="C283" i="68"/>
  <c r="F122" i="68"/>
  <c r="F78" i="68"/>
  <c r="B487" i="68"/>
  <c r="L226" i="68"/>
  <c r="L195" i="68"/>
  <c r="B393" i="68"/>
  <c r="F317" i="68"/>
  <c r="B24" i="68"/>
  <c r="C162" i="68"/>
  <c r="F436" i="68"/>
  <c r="F182" i="68"/>
  <c r="F271" i="68"/>
  <c r="B369" i="68"/>
  <c r="C168" i="68"/>
  <c r="I173" i="68"/>
  <c r="I394" i="68"/>
  <c r="L474" i="68"/>
  <c r="L398" i="68"/>
  <c r="B58" i="68"/>
  <c r="B440" i="68"/>
  <c r="I267" i="68"/>
  <c r="L120" i="68"/>
  <c r="C164" i="68"/>
  <c r="L358" i="68"/>
  <c r="I40" i="68"/>
  <c r="C322" i="68"/>
  <c r="B158" i="68"/>
  <c r="L95" i="68"/>
  <c r="L198" i="68"/>
  <c r="B69" i="68"/>
  <c r="B399" i="68"/>
  <c r="F115" i="68"/>
  <c r="L90" i="68"/>
  <c r="C217" i="68"/>
  <c r="I462" i="68"/>
  <c r="L10" i="68"/>
  <c r="C55" i="68"/>
  <c r="I351" i="68"/>
  <c r="C245" i="68"/>
  <c r="F209" i="68"/>
  <c r="B280" i="68"/>
  <c r="F479" i="68"/>
  <c r="F401" i="68"/>
  <c r="I61" i="68"/>
  <c r="F223" i="68"/>
  <c r="C94" i="68"/>
  <c r="F181" i="68"/>
  <c r="L81" i="68"/>
  <c r="L301" i="68"/>
  <c r="B35" i="68"/>
  <c r="C315" i="68"/>
  <c r="F102" i="68"/>
  <c r="F449" i="68"/>
  <c r="F27" i="68"/>
  <c r="B403" i="68"/>
  <c r="F261" i="68"/>
  <c r="I282" i="68"/>
  <c r="C230" i="68"/>
  <c r="B188" i="68"/>
  <c r="F45" i="68"/>
  <c r="B453" i="68"/>
  <c r="I164" i="68"/>
  <c r="C14" i="68"/>
  <c r="L387" i="68"/>
  <c r="B430" i="68"/>
  <c r="C286" i="68"/>
  <c r="I424" i="68"/>
  <c r="F456" i="68"/>
  <c r="L366" i="68"/>
  <c r="C200" i="68"/>
  <c r="I233" i="68"/>
  <c r="I372" i="68"/>
  <c r="B402" i="68"/>
  <c r="F355" i="68"/>
  <c r="B377" i="68"/>
  <c r="L192" i="68"/>
  <c r="I361" i="68"/>
  <c r="C383" i="68"/>
  <c r="C10" i="68"/>
  <c r="I185" i="68"/>
  <c r="L299" i="68"/>
  <c r="B84" i="68"/>
  <c r="F218" i="68"/>
  <c r="C86" i="68"/>
  <c r="F375" i="68"/>
  <c r="I495" i="68"/>
  <c r="I463" i="68"/>
  <c r="C119" i="68"/>
  <c r="L305" i="68"/>
  <c r="C438" i="68"/>
  <c r="I120" i="68"/>
  <c r="F291" i="68"/>
  <c r="B332" i="68"/>
  <c r="B374" i="68"/>
  <c r="L190" i="68"/>
  <c r="I208" i="68"/>
  <c r="C244" i="68"/>
  <c r="I10" i="68"/>
  <c r="C482" i="68"/>
  <c r="C446" i="68"/>
  <c r="L298" i="68"/>
  <c r="I147" i="68"/>
  <c r="L229" i="68"/>
  <c r="F190" i="68"/>
  <c r="F213" i="68"/>
  <c r="F202" i="68"/>
  <c r="I358" i="68"/>
  <c r="I137" i="68"/>
  <c r="B466" i="68"/>
  <c r="C375" i="68"/>
  <c r="B163" i="68"/>
  <c r="I204" i="68"/>
  <c r="B198" i="68"/>
  <c r="B18" i="68"/>
  <c r="B208" i="68"/>
  <c r="L34" i="68"/>
  <c r="I142" i="68"/>
  <c r="B340" i="68"/>
  <c r="L181" i="68"/>
  <c r="L452" i="68"/>
  <c r="B238" i="68"/>
  <c r="I154" i="68"/>
  <c r="B405" i="68"/>
  <c r="B79" i="68"/>
  <c r="C128" i="68"/>
  <c r="F311" i="68"/>
  <c r="L490" i="68"/>
  <c r="C84" i="68"/>
  <c r="C496" i="68"/>
  <c r="F421" i="68"/>
  <c r="B82" i="68"/>
  <c r="I477" i="68"/>
  <c r="C312" i="68"/>
  <c r="F275" i="68"/>
  <c r="F424" i="68"/>
  <c r="I9" i="68"/>
  <c r="C145" i="68"/>
  <c r="F52" i="68"/>
  <c r="B294" i="68"/>
  <c r="L79" i="68"/>
  <c r="L487" i="68"/>
  <c r="C33" i="68"/>
  <c r="L111" i="68"/>
  <c r="F303" i="68"/>
  <c r="C461" i="68"/>
  <c r="B389" i="68"/>
  <c r="B455" i="68"/>
  <c r="L153" i="68"/>
  <c r="L199" i="68"/>
  <c r="F273" i="68"/>
  <c r="I356" i="68"/>
  <c r="L288" i="68"/>
  <c r="L142" i="68"/>
  <c r="C67" i="68"/>
  <c r="C323" i="68"/>
  <c r="L31" i="68"/>
  <c r="C225" i="68"/>
  <c r="L117" i="68"/>
  <c r="I259" i="68"/>
  <c r="L53" i="68"/>
  <c r="I309" i="68"/>
  <c r="I370" i="68"/>
  <c r="C332" i="68"/>
  <c r="F178" i="68"/>
  <c r="B396" i="68"/>
  <c r="I8" i="68"/>
  <c r="C148" i="68"/>
  <c r="B325" i="68"/>
  <c r="C75" i="68"/>
  <c r="L245" i="68"/>
  <c r="F120" i="68"/>
  <c r="B296" i="68"/>
  <c r="L113" i="68"/>
  <c r="I119" i="68"/>
  <c r="B152" i="68"/>
  <c r="B380" i="68"/>
  <c r="L114" i="68"/>
  <c r="F229" i="68"/>
  <c r="F179" i="68"/>
  <c r="B88" i="68"/>
  <c r="F153" i="68"/>
  <c r="B459" i="68"/>
  <c r="C224" i="68"/>
  <c r="C87" i="68"/>
  <c r="F98" i="68"/>
  <c r="B349" i="68"/>
  <c r="F322" i="68"/>
  <c r="B168" i="68"/>
  <c r="C228" i="68"/>
  <c r="C76" i="68"/>
  <c r="I221" i="68"/>
  <c r="F393" i="68"/>
  <c r="C122" i="68"/>
  <c r="I90" i="68"/>
  <c r="B220" i="68"/>
  <c r="F86" i="68"/>
  <c r="L466" i="68"/>
  <c r="L363" i="68"/>
  <c r="L91" i="68"/>
  <c r="L188" i="68"/>
  <c r="C484" i="68"/>
  <c r="B17" i="68"/>
  <c r="B128" i="68"/>
  <c r="L271" i="68"/>
  <c r="F58" i="68"/>
  <c r="C172" i="68"/>
  <c r="B157" i="68"/>
  <c r="F171" i="68"/>
  <c r="F217" i="68"/>
  <c r="L251" i="68"/>
  <c r="C448" i="68"/>
  <c r="I493" i="68"/>
  <c r="F259" i="68"/>
  <c r="C58" i="68"/>
  <c r="B104" i="68"/>
  <c r="C340" i="68"/>
  <c r="B418" i="68"/>
  <c r="F384" i="68"/>
  <c r="B273" i="68"/>
  <c r="I464" i="68"/>
  <c r="C358" i="68"/>
  <c r="B268" i="68"/>
  <c r="I422" i="68"/>
  <c r="L484" i="68"/>
  <c r="L483" i="68"/>
  <c r="C177" i="68"/>
  <c r="C29" i="68"/>
  <c r="I153" i="68"/>
  <c r="B27" i="68"/>
  <c r="F210" i="68"/>
  <c r="C430" i="68"/>
  <c r="C135" i="68"/>
  <c r="C282" i="68"/>
  <c r="C21" i="68"/>
  <c r="I196" i="68"/>
  <c r="F431" i="68"/>
  <c r="F204" i="68"/>
  <c r="I34" i="68"/>
  <c r="I417" i="68"/>
  <c r="I316" i="68"/>
  <c r="L123" i="68"/>
  <c r="L337" i="68"/>
  <c r="B131" i="68"/>
  <c r="I430" i="68"/>
  <c r="C35" i="68"/>
  <c r="L348" i="68"/>
  <c r="L403" i="68"/>
  <c r="I427" i="68"/>
  <c r="L231" i="68"/>
  <c r="B431" i="68"/>
  <c r="L443" i="68"/>
  <c r="I460" i="68"/>
  <c r="C292" i="68"/>
  <c r="I157" i="68"/>
  <c r="C276" i="68"/>
  <c r="C493" i="68"/>
  <c r="I12" i="68"/>
  <c r="I20" i="68"/>
  <c r="B432" i="68"/>
  <c r="I438" i="68"/>
  <c r="L444" i="68"/>
  <c r="B309" i="68"/>
  <c r="F24" i="68"/>
  <c r="B242" i="68"/>
  <c r="F32" i="68"/>
  <c r="L495" i="68"/>
  <c r="F403" i="68"/>
  <c r="B67" i="68"/>
  <c r="B443" i="68"/>
  <c r="C428" i="68"/>
  <c r="I171" i="68"/>
  <c r="B15" i="68"/>
  <c r="I11" i="68"/>
  <c r="L338" i="68"/>
  <c r="I481" i="68"/>
  <c r="F343" i="68"/>
  <c r="C28" i="68"/>
  <c r="F8" i="68"/>
  <c r="F453" i="68"/>
  <c r="I124" i="68"/>
  <c r="I223" i="68"/>
  <c r="F301" i="68"/>
  <c r="B339" i="68"/>
  <c r="L425" i="68"/>
  <c r="B192" i="68"/>
  <c r="B47" i="68"/>
  <c r="B60" i="68"/>
  <c r="C219" i="68"/>
  <c r="I234" i="68"/>
  <c r="C149" i="68"/>
  <c r="B45" i="68"/>
  <c r="B468" i="68"/>
  <c r="C62" i="68"/>
  <c r="C193" i="68"/>
  <c r="B68" i="68"/>
  <c r="F124" i="68"/>
  <c r="I97" i="68"/>
  <c r="L19" i="68"/>
  <c r="F60" i="68"/>
  <c r="C418" i="68"/>
  <c r="I335" i="68"/>
  <c r="L234" i="68"/>
  <c r="B331" i="68"/>
  <c r="F345" i="68"/>
  <c r="I374" i="68"/>
  <c r="C267" i="68"/>
  <c r="L65" i="68"/>
  <c r="B394" i="68"/>
  <c r="I243" i="68"/>
  <c r="F90" i="68"/>
  <c r="B149" i="68"/>
  <c r="I244" i="68"/>
  <c r="I346" i="68"/>
  <c r="I125" i="68"/>
  <c r="L458" i="68"/>
  <c r="L405" i="68"/>
  <c r="I72" i="68"/>
  <c r="L275" i="68"/>
  <c r="F473" i="68"/>
  <c r="F110" i="68"/>
  <c r="L29" i="68"/>
  <c r="L318" i="68"/>
  <c r="F166" i="68"/>
  <c r="L480" i="68"/>
  <c r="B75" i="68"/>
  <c r="B326" i="68"/>
  <c r="L32" i="68"/>
  <c r="C104" i="68"/>
  <c r="I56" i="68"/>
  <c r="C66" i="68"/>
  <c r="B172" i="68"/>
  <c r="I62" i="68"/>
  <c r="C491" i="68"/>
  <c r="B12" i="68"/>
  <c r="I371" i="68"/>
  <c r="I301" i="68"/>
  <c r="C78" i="68"/>
  <c r="I328" i="68"/>
  <c r="C317" i="68"/>
  <c r="F492" i="68"/>
  <c r="B434" i="68"/>
  <c r="C233" i="68"/>
  <c r="F220" i="68"/>
  <c r="L154" i="68"/>
  <c r="F215" i="68"/>
  <c r="L84" i="68"/>
  <c r="I407" i="68"/>
  <c r="B478" i="68"/>
  <c r="L214" i="68"/>
  <c r="I129" i="68"/>
  <c r="L60" i="68"/>
  <c r="B10" i="68"/>
  <c r="C89" i="68"/>
  <c r="I397" i="68"/>
  <c r="F82" i="68"/>
  <c r="F461" i="68"/>
  <c r="L467" i="68"/>
  <c r="B398" i="68"/>
  <c r="C127" i="68"/>
  <c r="L385" i="68"/>
  <c r="L104" i="68"/>
  <c r="F21" i="68"/>
  <c r="F14" i="68"/>
  <c r="B151" i="68"/>
  <c r="I470" i="68"/>
  <c r="F304" i="68"/>
  <c r="I138" i="68"/>
  <c r="L240" i="68"/>
  <c r="C23" i="68"/>
  <c r="F208" i="68"/>
  <c r="I478" i="68"/>
  <c r="C142" i="68"/>
  <c r="F39" i="68"/>
  <c r="L266" i="68"/>
  <c r="C118" i="68"/>
  <c r="B74" i="68"/>
  <c r="F35" i="68"/>
  <c r="F203" i="68"/>
  <c r="B383" i="68"/>
  <c r="C242" i="68"/>
  <c r="L390" i="68"/>
  <c r="L27" i="68"/>
  <c r="L239" i="68"/>
  <c r="F76" i="68"/>
  <c r="L486" i="68"/>
  <c r="I355" i="68"/>
  <c r="C205" i="68"/>
  <c r="L155" i="68"/>
  <c r="B11" i="68"/>
  <c r="I402" i="68"/>
  <c r="B100" i="68"/>
  <c r="C48" i="68"/>
  <c r="B143" i="68"/>
  <c r="I49" i="68"/>
  <c r="L482" i="68"/>
  <c r="B365" i="68"/>
  <c r="C464" i="68"/>
  <c r="I168" i="68"/>
  <c r="F292" i="68"/>
  <c r="F83" i="68"/>
  <c r="B56" i="68"/>
  <c r="F377" i="68"/>
  <c r="C488" i="68"/>
  <c r="I281" i="68"/>
  <c r="L129" i="68"/>
  <c r="B343" i="68"/>
  <c r="I444" i="68"/>
  <c r="I459" i="68"/>
  <c r="C69" i="68"/>
  <c r="L30" i="68"/>
  <c r="L333" i="68"/>
  <c r="B55" i="68"/>
  <c r="I54" i="68"/>
  <c r="L51" i="68"/>
  <c r="B91" i="68"/>
  <c r="F228" i="68"/>
  <c r="F198" i="68"/>
  <c r="C165" i="68"/>
  <c r="B167" i="68"/>
  <c r="F408" i="68"/>
  <c r="L455" i="68"/>
  <c r="I105" i="68"/>
  <c r="C79" i="68"/>
  <c r="F180" i="68"/>
  <c r="L89" i="68"/>
  <c r="B86" i="68"/>
  <c r="F231" i="68"/>
  <c r="B177" i="68"/>
  <c r="C337" i="68"/>
  <c r="B447" i="68"/>
  <c r="L26" i="68"/>
  <c r="L100" i="68"/>
  <c r="B169" i="68"/>
  <c r="I479" i="68"/>
  <c r="F308" i="68"/>
  <c r="L312" i="68"/>
  <c r="I401" i="68"/>
  <c r="F112" i="68"/>
  <c r="C220" i="68"/>
  <c r="I443" i="68"/>
  <c r="F249" i="68"/>
  <c r="I166" i="68"/>
  <c r="I118" i="68"/>
  <c r="F314" i="68"/>
  <c r="B358" i="68"/>
  <c r="L207" i="68"/>
  <c r="L216" i="68"/>
  <c r="F191" i="68"/>
  <c r="B260" i="68"/>
  <c r="C257" i="68"/>
  <c r="C304" i="68"/>
  <c r="I216" i="68"/>
  <c r="F445" i="68"/>
  <c r="B182" i="68"/>
  <c r="B308" i="68"/>
  <c r="I53" i="68"/>
  <c r="L276" i="68"/>
  <c r="C278" i="68"/>
  <c r="F459" i="68"/>
  <c r="C238" i="68"/>
  <c r="L211" i="68"/>
  <c r="C374" i="68"/>
  <c r="I472" i="68"/>
  <c r="B222" i="68"/>
  <c r="C195" i="68"/>
  <c r="F410" i="68"/>
  <c r="C208" i="68"/>
  <c r="B348" i="68"/>
  <c r="B314" i="68"/>
  <c r="L459" i="68"/>
  <c r="L274" i="68"/>
  <c r="I418" i="68"/>
  <c r="I58" i="68"/>
  <c r="L66" i="68"/>
  <c r="C403" i="68"/>
  <c r="B141" i="68"/>
  <c r="L171" i="68"/>
  <c r="B344" i="68"/>
  <c r="I469" i="68"/>
  <c r="F216" i="68"/>
  <c r="B73" i="68"/>
  <c r="L179" i="68"/>
  <c r="C61" i="68"/>
  <c r="I392" i="68"/>
  <c r="C158" i="68"/>
  <c r="C270" i="68"/>
  <c r="I201" i="68"/>
  <c r="L165" i="68"/>
  <c r="L492" i="68"/>
  <c r="B150" i="68"/>
  <c r="F50" i="68"/>
  <c r="L103" i="68"/>
  <c r="I252" i="68"/>
  <c r="F169" i="68"/>
  <c r="B209" i="68"/>
  <c r="L404" i="68"/>
  <c r="L284" i="68"/>
  <c r="L13" i="68"/>
  <c r="L399" i="68"/>
  <c r="B354" i="68"/>
  <c r="L384" i="68"/>
  <c r="C121" i="68"/>
  <c r="I98" i="68"/>
  <c r="B102" i="68"/>
  <c r="L418" i="68"/>
  <c r="L33" i="68"/>
  <c r="C183" i="68"/>
  <c r="F270" i="68"/>
  <c r="C106" i="68"/>
  <c r="C287" i="68"/>
  <c r="F136" i="68"/>
  <c r="C410" i="68"/>
  <c r="L177" i="68"/>
  <c r="F474" i="68"/>
  <c r="F66" i="68"/>
  <c r="F221" i="68"/>
  <c r="I395" i="68"/>
  <c r="B116" i="68"/>
  <c r="L481" i="68"/>
  <c r="C457" i="68"/>
  <c r="B350" i="68"/>
  <c r="F241" i="68"/>
  <c r="F71" i="68"/>
  <c r="B424" i="68"/>
  <c r="B125" i="68"/>
  <c r="L98" i="68"/>
  <c r="C140" i="68"/>
  <c r="C433" i="68"/>
  <c r="B121" i="68"/>
  <c r="C361" i="68"/>
  <c r="F79" i="68"/>
  <c r="L272" i="68"/>
  <c r="F162" i="68"/>
  <c r="C114" i="68"/>
  <c r="C330" i="68"/>
  <c r="B330" i="68"/>
  <c r="L93" i="68"/>
  <c r="B225" i="68"/>
  <c r="L146" i="68"/>
  <c r="L319" i="68"/>
  <c r="I276" i="68"/>
  <c r="C434" i="68"/>
  <c r="I429" i="68"/>
  <c r="L41" i="68"/>
  <c r="B48" i="68"/>
  <c r="B99" i="68"/>
  <c r="B275" i="68"/>
  <c r="C174" i="68"/>
  <c r="C169" i="68"/>
  <c r="C51" i="68"/>
  <c r="C451" i="68"/>
  <c r="C301" i="68"/>
  <c r="B276" i="68"/>
  <c r="F46" i="68"/>
  <c r="F68" i="68"/>
  <c r="I51" i="68"/>
  <c r="L268" i="68"/>
  <c r="I69" i="68"/>
  <c r="F418" i="68"/>
  <c r="F415" i="68"/>
  <c r="I95" i="68"/>
  <c r="L242" i="68"/>
  <c r="B463" i="68"/>
  <c r="L427" i="68"/>
  <c r="B497" i="68"/>
  <c r="B243" i="68"/>
  <c r="B166" i="68"/>
  <c r="L63" i="68"/>
  <c r="F38" i="68"/>
  <c r="I419" i="68"/>
  <c r="L497" i="68"/>
  <c r="B338" i="68"/>
  <c r="C288" i="68"/>
  <c r="F376" i="68"/>
  <c r="B154" i="68"/>
  <c r="F43" i="68"/>
  <c r="I423" i="68"/>
  <c r="I99" i="68"/>
  <c r="L309" i="68"/>
  <c r="C259" i="68"/>
  <c r="F341" i="68"/>
  <c r="F331" i="68"/>
  <c r="C405" i="68"/>
  <c r="I182" i="68"/>
  <c r="C476" i="68"/>
  <c r="I198" i="68"/>
  <c r="I377" i="68"/>
  <c r="B155" i="68"/>
  <c r="F62" i="68"/>
  <c r="F151" i="68"/>
  <c r="L334" i="68"/>
  <c r="C45" i="68"/>
  <c r="I179" i="68"/>
  <c r="B251" i="68"/>
  <c r="I117" i="68"/>
  <c r="I432" i="68"/>
  <c r="F235" i="68"/>
  <c r="C137" i="68"/>
  <c r="I63" i="68"/>
  <c r="C176" i="68"/>
  <c r="C396" i="68"/>
  <c r="L130" i="68"/>
  <c r="L463" i="68"/>
  <c r="B239" i="68"/>
  <c r="I375" i="68"/>
  <c r="I278" i="68"/>
  <c r="C207" i="68"/>
  <c r="F498" i="68"/>
  <c r="F193" i="68"/>
  <c r="C466" i="68"/>
  <c r="F247" i="68"/>
  <c r="C8" i="68"/>
  <c r="F360" i="68"/>
  <c r="C325" i="68"/>
  <c r="L8" i="68"/>
  <c r="B21" i="68"/>
  <c r="C26" i="68"/>
  <c r="I314" i="68"/>
  <c r="I232" i="68"/>
  <c r="B249" i="68"/>
  <c r="F310" i="68"/>
  <c r="I186" i="68"/>
  <c r="L475" i="68"/>
  <c r="B436" i="68"/>
  <c r="I334" i="68"/>
  <c r="F483" i="68"/>
  <c r="F23" i="68"/>
  <c r="C218" i="68"/>
  <c r="I162" i="68"/>
  <c r="F219" i="68"/>
  <c r="F194" i="68"/>
  <c r="L282" i="68"/>
  <c r="F326" i="68"/>
  <c r="C490" i="68"/>
  <c r="C46" i="68"/>
  <c r="F130" i="68"/>
  <c r="F395" i="68"/>
  <c r="C336" i="68"/>
  <c r="I192" i="68"/>
  <c r="I183" i="68"/>
  <c r="L409" i="68"/>
  <c r="L221" i="68"/>
  <c r="B50" i="68"/>
  <c r="I50" i="68"/>
  <c r="I475" i="68"/>
  <c r="B262" i="68"/>
  <c r="L52" i="68"/>
  <c r="F51" i="68"/>
  <c r="I458" i="68"/>
  <c r="I102" i="68"/>
  <c r="C363" i="68"/>
  <c r="C90" i="68"/>
  <c r="L328" i="68"/>
  <c r="C179" i="68"/>
  <c r="C34" i="68"/>
  <c r="C263" i="68"/>
  <c r="B385" i="68"/>
  <c r="B411" i="68"/>
  <c r="F383" i="68"/>
  <c r="C420" i="68"/>
  <c r="B257" i="68"/>
  <c r="F30" i="68"/>
  <c r="L157" i="68"/>
  <c r="I456" i="68"/>
  <c r="B145" i="68"/>
  <c r="I307" i="68"/>
  <c r="L281" i="68"/>
  <c r="I60" i="68"/>
  <c r="F77" i="68"/>
  <c r="I85" i="68"/>
  <c r="C91" i="68"/>
  <c r="L73" i="68"/>
  <c r="L118" i="68"/>
  <c r="I219" i="68"/>
  <c r="C105" i="68"/>
  <c r="B378" i="68"/>
  <c r="C99" i="68"/>
  <c r="F319" i="68"/>
  <c r="F446" i="68"/>
  <c r="I195" i="68"/>
  <c r="F36" i="68"/>
  <c r="C256" i="68"/>
  <c r="B488" i="68"/>
  <c r="L448" i="68"/>
  <c r="C344" i="68"/>
  <c r="C196" i="68"/>
  <c r="L416" i="68"/>
  <c r="B353" i="68"/>
  <c r="I106" i="68"/>
  <c r="B457" i="68"/>
  <c r="I428" i="68"/>
  <c r="I437" i="68"/>
  <c r="F329" i="68"/>
  <c r="I121" i="68"/>
  <c r="C17" i="68"/>
  <c r="C298" i="68"/>
  <c r="I14" i="68"/>
  <c r="L217" i="68"/>
  <c r="B445" i="68"/>
  <c r="I263" i="68"/>
  <c r="F429" i="68"/>
  <c r="B367" i="68"/>
  <c r="I319" i="68"/>
  <c r="F348" i="68"/>
  <c r="B87" i="68"/>
  <c r="B127" i="68"/>
  <c r="I229" i="68"/>
  <c r="L367" i="68"/>
  <c r="F156" i="68"/>
  <c r="B364" i="68"/>
  <c r="B178" i="68"/>
  <c r="I451" i="68"/>
  <c r="L56" i="68"/>
  <c r="F192" i="68"/>
  <c r="F87" i="68"/>
  <c r="L185" i="68"/>
  <c r="F114" i="68"/>
  <c r="C449" i="68"/>
  <c r="L429" i="68"/>
  <c r="L233" i="68"/>
  <c r="C68" i="68"/>
  <c r="L451" i="68"/>
  <c r="C310" i="68"/>
  <c r="F257" i="68"/>
  <c r="B318" i="68"/>
  <c r="B329" i="68"/>
  <c r="F116" i="68"/>
  <c r="C377" i="68"/>
  <c r="L9" i="68"/>
  <c r="F108" i="68"/>
  <c r="I140" i="68"/>
  <c r="C458" i="68"/>
  <c r="B256" i="68"/>
  <c r="B307" i="68"/>
  <c r="F146" i="68"/>
  <c r="B376" i="68"/>
  <c r="F430" i="68"/>
  <c r="F439" i="68"/>
  <c r="C350" i="68"/>
  <c r="L196" i="68"/>
  <c r="I283" i="68"/>
  <c r="L247" i="68"/>
  <c r="I350" i="68"/>
  <c r="I486" i="68"/>
  <c r="L20" i="68"/>
  <c r="L377" i="68"/>
  <c r="B269" i="68"/>
  <c r="B320" i="68"/>
  <c r="B412" i="68"/>
  <c r="C49" i="68"/>
  <c r="B139" i="68"/>
  <c r="L187" i="68"/>
  <c r="L191" i="68"/>
  <c r="I39" i="68"/>
  <c r="I415" i="68"/>
  <c r="F412" i="68"/>
  <c r="B213" i="68"/>
  <c r="C201" i="68"/>
  <c r="F138" i="68"/>
  <c r="F195" i="68"/>
  <c r="C247" i="68"/>
  <c r="L287" i="68"/>
  <c r="I447" i="68"/>
  <c r="C470" i="68"/>
  <c r="I68" i="68"/>
  <c r="I108" i="68"/>
  <c r="C394" i="68"/>
  <c r="I247" i="68"/>
  <c r="I82" i="68"/>
  <c r="C321" i="68"/>
  <c r="B490" i="68"/>
  <c r="L469" i="68"/>
  <c r="L115" i="68"/>
  <c r="C194" i="68"/>
  <c r="B124" i="68"/>
  <c r="L397" i="68"/>
  <c r="B140" i="68"/>
  <c r="C156" i="68"/>
  <c r="F222" i="68"/>
  <c r="B126" i="68"/>
  <c r="L38" i="68"/>
  <c r="B245" i="68"/>
  <c r="L125" i="68"/>
  <c r="L11" i="68"/>
  <c r="L283" i="68"/>
  <c r="B191" i="68"/>
  <c r="F350" i="68"/>
  <c r="I176" i="68"/>
  <c r="L370" i="68"/>
  <c r="C237" i="68"/>
  <c r="L498" i="68"/>
  <c r="L151" i="68"/>
  <c r="C212" i="68"/>
  <c r="B491" i="68"/>
  <c r="C469" i="68"/>
  <c r="F15" i="68"/>
  <c r="F435" i="68"/>
  <c r="C273" i="68"/>
  <c r="L15" i="68"/>
  <c r="L413" i="68"/>
  <c r="B259" i="68"/>
  <c r="C467" i="68"/>
  <c r="L364" i="68"/>
  <c r="C36" i="68"/>
  <c r="F451" i="68"/>
  <c r="B66" i="68"/>
  <c r="C402" i="68"/>
  <c r="C13" i="68"/>
  <c r="C487" i="68"/>
  <c r="B362" i="68"/>
  <c r="C38" i="68"/>
  <c r="L441" i="68"/>
  <c r="F276" i="68"/>
  <c r="B97" i="68"/>
  <c r="F466" i="68"/>
  <c r="L47" i="68"/>
  <c r="I146" i="68"/>
  <c r="F20" i="68"/>
  <c r="B489" i="68"/>
  <c r="B263" i="68"/>
  <c r="L144" i="68"/>
  <c r="B435" i="68"/>
  <c r="I112" i="68"/>
  <c r="I91" i="68"/>
  <c r="C409" i="68"/>
  <c r="B375" i="68"/>
  <c r="F339" i="68"/>
  <c r="F420" i="68"/>
  <c r="B480" i="68"/>
  <c r="C348" i="68"/>
  <c r="C302" i="68"/>
  <c r="L69" i="68"/>
  <c r="C129" i="68"/>
  <c r="L462" i="68"/>
  <c r="B25" i="68"/>
  <c r="F471" i="68"/>
  <c r="C497" i="68"/>
  <c r="I100" i="68"/>
  <c r="C11" i="68"/>
  <c r="I379" i="68"/>
  <c r="I272" i="68"/>
  <c r="C300" i="68"/>
  <c r="I116" i="68"/>
  <c r="C190" i="68"/>
  <c r="C42" i="68"/>
  <c r="L356" i="68"/>
  <c r="I366" i="68"/>
  <c r="C215" i="68"/>
  <c r="I306" i="68"/>
  <c r="I205" i="68"/>
  <c r="F207" i="68"/>
  <c r="I332" i="68"/>
  <c r="B415" i="68"/>
  <c r="C199" i="68"/>
  <c r="B57" i="68"/>
  <c r="I280" i="68"/>
  <c r="B352" i="68"/>
  <c r="I158" i="68"/>
  <c r="C222" i="68"/>
  <c r="I96" i="68"/>
  <c r="I43" i="68"/>
  <c r="L265" i="68"/>
  <c r="F323" i="68"/>
  <c r="L263" i="68"/>
  <c r="I441" i="68"/>
  <c r="F44" i="68"/>
  <c r="I367" i="68"/>
  <c r="C365" i="68"/>
  <c r="B492" i="68"/>
  <c r="B107" i="68"/>
  <c r="C443" i="68"/>
  <c r="B472" i="68"/>
  <c r="F196" i="68"/>
  <c r="C351" i="68"/>
  <c r="B416" i="68"/>
  <c r="F214" i="68"/>
  <c r="F463" i="68"/>
  <c r="C437" i="68"/>
  <c r="L200" i="68"/>
  <c r="F283" i="68"/>
  <c r="L278" i="68"/>
  <c r="C260" i="68"/>
  <c r="C180" i="68"/>
  <c r="I411" i="68"/>
  <c r="L316" i="68"/>
  <c r="F268" i="68"/>
  <c r="F248" i="68"/>
  <c r="B190" i="68"/>
  <c r="C124" i="68"/>
  <c r="I226" i="68"/>
  <c r="F242" i="68"/>
  <c r="L83" i="68"/>
  <c r="I489" i="68"/>
  <c r="B351" i="68"/>
  <c r="C417" i="68"/>
  <c r="I331" i="68"/>
  <c r="I452" i="68"/>
  <c r="B289" i="68"/>
  <c r="C60" i="68"/>
  <c r="C167" i="68"/>
  <c r="F140" i="68"/>
  <c r="L476" i="68"/>
  <c r="L25" i="68"/>
  <c r="F174" i="68"/>
  <c r="B460" i="68"/>
  <c r="F458" i="68"/>
  <c r="I323" i="68"/>
  <c r="C254" i="68"/>
  <c r="B401" i="68"/>
  <c r="F296" i="68"/>
  <c r="F349" i="68"/>
  <c r="B187" i="68"/>
  <c r="F288" i="68"/>
  <c r="F476" i="68"/>
  <c r="C309" i="68"/>
  <c r="C210" i="68"/>
  <c r="F462" i="68"/>
  <c r="C453" i="68"/>
  <c r="B219" i="68"/>
  <c r="F282" i="68"/>
  <c r="F10" i="68"/>
  <c r="F158" i="68"/>
  <c r="I71" i="68"/>
  <c r="C115" i="68"/>
  <c r="I318" i="68"/>
  <c r="I161" i="68"/>
  <c r="C444" i="68"/>
  <c r="F359" i="68"/>
  <c r="C477" i="68"/>
  <c r="F163" i="68"/>
  <c r="C189" i="68"/>
  <c r="I345" i="68"/>
  <c r="C243" i="68"/>
  <c r="L357" i="68"/>
  <c r="L145" i="68"/>
  <c r="B90" i="68"/>
  <c r="B322" i="68"/>
  <c r="I317" i="68"/>
  <c r="L110" i="68"/>
  <c r="C12" i="68"/>
  <c r="I209" i="68"/>
  <c r="F309" i="68"/>
  <c r="B441" i="68"/>
  <c r="B327" i="68"/>
  <c r="L39" i="68"/>
  <c r="F227" i="68"/>
  <c r="B247" i="68"/>
  <c r="C204" i="68"/>
  <c r="B345" i="68"/>
  <c r="C160" i="68"/>
  <c r="I313" i="68"/>
  <c r="F379" i="68"/>
  <c r="F49" i="68"/>
  <c r="L325" i="68"/>
  <c r="B92" i="68"/>
  <c r="L473" i="68"/>
  <c r="L389" i="68"/>
  <c r="I197" i="68"/>
  <c r="C277" i="68"/>
  <c r="C314" i="68"/>
  <c r="F31" i="68"/>
  <c r="C284" i="68"/>
  <c r="F148" i="68"/>
  <c r="C359" i="68"/>
  <c r="C486" i="68"/>
  <c r="B194" i="68"/>
  <c r="F185" i="68"/>
  <c r="C382" i="68"/>
  <c r="F369" i="68"/>
  <c r="F298" i="68"/>
  <c r="B317" i="68"/>
  <c r="C37" i="68"/>
  <c r="B479" i="68"/>
  <c r="B30" i="68"/>
  <c r="B305" i="68"/>
  <c r="I93" i="68"/>
  <c r="L270" i="68"/>
  <c r="F423" i="68"/>
  <c r="I42" i="68"/>
  <c r="F9" i="68"/>
  <c r="F405" i="68"/>
  <c r="F150" i="68"/>
  <c r="I262" i="68"/>
  <c r="B313" i="68"/>
  <c r="B244" i="68"/>
  <c r="C341" i="68"/>
  <c r="F333" i="68"/>
  <c r="B421" i="68"/>
  <c r="L64" i="68"/>
  <c r="F80" i="68"/>
  <c r="I348" i="68"/>
  <c r="C431" i="68"/>
  <c r="I352" i="68"/>
  <c r="F100" i="68"/>
  <c r="B335" i="68"/>
  <c r="B312" i="68"/>
  <c r="L362" i="68"/>
  <c r="I149" i="68"/>
  <c r="B44" i="68"/>
  <c r="F332" i="68"/>
  <c r="C40" i="68"/>
  <c r="B321" i="68"/>
  <c r="C63" i="68"/>
  <c r="L320" i="68"/>
  <c r="B33" i="68"/>
  <c r="C261" i="68"/>
  <c r="B89" i="68"/>
  <c r="F25" i="68"/>
  <c r="C229" i="68"/>
  <c r="C313" i="68"/>
  <c r="B281" i="68"/>
  <c r="I237" i="68"/>
  <c r="L315" i="68"/>
  <c r="I387" i="68"/>
  <c r="L139" i="68"/>
  <c r="F413" i="68"/>
  <c r="B81" i="68"/>
  <c r="C473" i="68"/>
  <c r="C492" i="68"/>
  <c r="F12" i="68"/>
  <c r="F337" i="68"/>
  <c r="F237" i="68"/>
  <c r="F334" i="68"/>
  <c r="B462" i="68"/>
  <c r="C16" i="68"/>
  <c r="B285" i="68"/>
  <c r="I255" i="68"/>
  <c r="F354" i="68"/>
  <c r="C97" i="68"/>
  <c r="F487" i="68"/>
  <c r="I139" i="68"/>
  <c r="I266" i="68"/>
  <c r="L213" i="68"/>
  <c r="F74" i="68"/>
  <c r="L321" i="68"/>
  <c r="C367" i="68"/>
  <c r="L438" i="68"/>
  <c r="L67" i="68"/>
  <c r="I312" i="68"/>
  <c r="F67" i="68"/>
  <c r="L57" i="68"/>
  <c r="I52" i="68"/>
  <c r="I490" i="68"/>
  <c r="B456" i="68"/>
  <c r="C279" i="68"/>
  <c r="I194" i="68"/>
  <c r="I476" i="68"/>
  <c r="L493" i="68"/>
  <c r="B179" i="68"/>
  <c r="B395" i="68"/>
  <c r="L419" i="68"/>
  <c r="I454" i="68"/>
  <c r="B174" i="68"/>
  <c r="I491" i="68"/>
  <c r="L439" i="68"/>
  <c r="I22" i="68"/>
  <c r="F402" i="68"/>
  <c r="F454" i="68"/>
  <c r="F425" i="68"/>
  <c r="L14" i="68"/>
  <c r="I94" i="68"/>
  <c r="I231" i="68"/>
  <c r="I89" i="68"/>
  <c r="L75" i="68"/>
  <c r="B303" i="68"/>
  <c r="F443" i="68"/>
  <c r="F356" i="68"/>
  <c r="B291" i="68"/>
  <c r="F226" i="68"/>
  <c r="L372" i="68"/>
  <c r="C197" i="68"/>
  <c r="C203" i="68"/>
  <c r="L23" i="68"/>
  <c r="I349" i="68"/>
  <c r="L250" i="68"/>
  <c r="B171" i="68"/>
  <c r="I440" i="68"/>
  <c r="I28" i="68"/>
  <c r="B16" i="68"/>
  <c r="F63" i="68"/>
  <c r="F105" i="68"/>
  <c r="I144" i="68"/>
  <c r="C98" i="68"/>
  <c r="I268" i="68"/>
  <c r="B495" i="68"/>
  <c r="L159" i="68"/>
  <c r="F494" i="68"/>
  <c r="L310" i="68"/>
  <c r="L442" i="68"/>
  <c r="F485" i="68"/>
  <c r="F157" i="68"/>
  <c r="F34" i="68"/>
  <c r="I126" i="68"/>
  <c r="C468" i="68"/>
  <c r="L256" i="68"/>
  <c r="F357" i="68"/>
  <c r="F59" i="68"/>
  <c r="C462" i="68"/>
  <c r="C440" i="68"/>
  <c r="I338" i="68"/>
  <c r="L421" i="68"/>
  <c r="B233" i="68"/>
  <c r="C144" i="68"/>
  <c r="L295" i="68"/>
  <c r="C109" i="68"/>
  <c r="I19" i="68"/>
  <c r="C401" i="68"/>
  <c r="F432" i="68"/>
  <c r="B336" i="68"/>
  <c r="L116" i="68"/>
  <c r="C275" i="68"/>
  <c r="F168" i="68"/>
  <c r="B422" i="68"/>
  <c r="F187" i="68"/>
  <c r="B156" i="68"/>
  <c r="L119" i="68"/>
  <c r="L50" i="68"/>
  <c r="B200" i="68"/>
  <c r="L246" i="68"/>
  <c r="I26" i="68"/>
  <c r="I288" i="68"/>
  <c r="C379" i="68"/>
  <c r="B113" i="68"/>
  <c r="B173" i="68"/>
  <c r="C101" i="68"/>
  <c r="F313" i="68"/>
  <c r="I400" i="68"/>
  <c r="L183" i="68"/>
  <c r="L261" i="68"/>
  <c r="L344" i="68"/>
  <c r="I200" i="68"/>
  <c r="L140" i="68"/>
  <c r="L54" i="68"/>
  <c r="F106" i="68"/>
  <c r="B227" i="68"/>
  <c r="I44" i="68"/>
  <c r="L173" i="68"/>
  <c r="I336" i="68"/>
  <c r="F11" i="68"/>
  <c r="C306" i="68"/>
  <c r="C407" i="68"/>
  <c r="I465" i="68"/>
  <c r="F373" i="68"/>
  <c r="L237" i="68"/>
  <c r="I384" i="68"/>
  <c r="L329" i="68"/>
  <c r="L121" i="68"/>
  <c r="B148" i="68"/>
  <c r="L28" i="68"/>
  <c r="F173" i="68"/>
  <c r="C399" i="68"/>
  <c r="L131" i="68"/>
  <c r="F447" i="68"/>
  <c r="F387" i="68"/>
  <c r="L386" i="68"/>
  <c r="B181" i="68"/>
  <c r="I291" i="68"/>
  <c r="F325" i="68"/>
  <c r="B228" i="68"/>
  <c r="C71" i="68"/>
  <c r="B13" i="68"/>
  <c r="F467" i="68"/>
  <c r="C50" i="68"/>
  <c r="B311" i="68"/>
  <c r="L107" i="68"/>
  <c r="B241" i="68"/>
  <c r="C387" i="68"/>
  <c r="F137" i="68"/>
  <c r="B346" i="68"/>
  <c r="I218" i="68"/>
  <c r="L450" i="68"/>
  <c r="L94" i="68"/>
  <c r="C349" i="68"/>
  <c r="B494" i="68"/>
  <c r="B136" i="68"/>
  <c r="L380" i="68"/>
  <c r="I135" i="68"/>
  <c r="I425" i="68"/>
  <c r="L132" i="68"/>
  <c r="L373" i="68"/>
  <c r="F200" i="68"/>
  <c r="L291" i="68"/>
  <c r="C416" i="68"/>
  <c r="I111" i="68"/>
  <c r="B392" i="68"/>
  <c r="L289" i="68"/>
  <c r="C155" i="68"/>
  <c r="F374" i="68"/>
  <c r="F382" i="68"/>
  <c r="I136" i="68"/>
  <c r="C147" i="68"/>
  <c r="I321" i="68"/>
  <c r="C355" i="68"/>
  <c r="F426" i="68"/>
  <c r="L222" i="68"/>
  <c r="B264" i="68"/>
  <c r="L209" i="68"/>
  <c r="I163" i="68"/>
  <c r="F293" i="68"/>
  <c r="B271" i="68"/>
  <c r="C123" i="68"/>
  <c r="B427" i="68"/>
  <c r="F154" i="68"/>
  <c r="I436" i="68"/>
  <c r="B437" i="68"/>
  <c r="L137" i="68"/>
  <c r="C146" i="68"/>
  <c r="B206" i="68"/>
  <c r="I344" i="68"/>
  <c r="F189" i="68"/>
  <c r="I380" i="68"/>
  <c r="L228" i="68"/>
  <c r="C266" i="68"/>
  <c r="B217" i="68"/>
  <c r="L396" i="68"/>
  <c r="B397" i="68"/>
  <c r="F297" i="68"/>
  <c r="B119" i="68"/>
  <c r="B42" i="68"/>
  <c r="I215" i="68"/>
  <c r="I45" i="68"/>
  <c r="I227" i="68"/>
  <c r="B234" i="68"/>
  <c r="C369" i="68"/>
  <c r="F201" i="68"/>
  <c r="L406" i="68"/>
  <c r="F469" i="68"/>
  <c r="I172" i="68"/>
  <c r="C185" i="68"/>
  <c r="L280" i="68"/>
  <c r="F113" i="68"/>
  <c r="I449" i="68"/>
  <c r="C83" i="68"/>
  <c r="C480" i="68"/>
  <c r="B63" i="68"/>
  <c r="L375" i="68"/>
  <c r="B272" i="68"/>
  <c r="I388" i="68"/>
  <c r="C342" i="68"/>
  <c r="C206" i="68"/>
  <c r="F342" i="68"/>
  <c r="I498" i="68"/>
  <c r="L36" i="68"/>
  <c r="F367" i="68"/>
  <c r="F119" i="68"/>
  <c r="F127" i="68"/>
  <c r="L82" i="68"/>
  <c r="I65" i="68"/>
  <c r="B37" i="68"/>
  <c r="F205" i="68"/>
  <c r="L345" i="68"/>
  <c r="B120" i="68"/>
  <c r="B390" i="68"/>
  <c r="F197" i="68"/>
  <c r="C274" i="68"/>
  <c r="F160" i="68"/>
  <c r="I202" i="68"/>
  <c r="B270" i="68"/>
  <c r="I180" i="68"/>
  <c r="F441" i="68"/>
  <c r="C307" i="68"/>
  <c r="F131" i="68"/>
  <c r="C472" i="68"/>
  <c r="C424" i="68"/>
  <c r="I434" i="68"/>
  <c r="I30" i="68"/>
  <c r="I151" i="68"/>
  <c r="L162" i="68"/>
  <c r="L277" i="68"/>
  <c r="I174" i="68"/>
  <c r="B112" i="68"/>
  <c r="I79" i="68"/>
  <c r="B78" i="68"/>
  <c r="F129" i="68"/>
  <c r="F132" i="68"/>
  <c r="L359" i="68"/>
  <c r="I70" i="68"/>
  <c r="L249" i="68"/>
  <c r="L88" i="68"/>
  <c r="F371" i="68"/>
  <c r="C475" i="68"/>
  <c r="F399" i="68"/>
  <c r="L238" i="68"/>
  <c r="F212" i="68"/>
  <c r="I199" i="68"/>
  <c r="F245" i="68"/>
  <c r="B211" i="68"/>
  <c r="L160" i="68"/>
  <c r="F64" i="68"/>
  <c r="F246" i="68"/>
  <c r="B357" i="68"/>
  <c r="I113" i="68"/>
  <c r="I37" i="68"/>
  <c r="C139" i="68"/>
  <c r="F493" i="68"/>
  <c r="L496" i="68"/>
  <c r="B214" i="68"/>
  <c r="C191" i="68"/>
  <c r="F338" i="68"/>
  <c r="C426" i="68"/>
  <c r="B279" i="68"/>
  <c r="I16" i="68"/>
  <c r="F123" i="68"/>
  <c r="C116" i="68"/>
  <c r="F442" i="68"/>
  <c r="C171" i="68"/>
  <c r="L369" i="68"/>
  <c r="F496" i="68"/>
  <c r="L12" i="68"/>
  <c r="I57" i="68"/>
  <c r="I341" i="68"/>
  <c r="F324" i="68"/>
  <c r="B404" i="68"/>
  <c r="C209" i="68"/>
  <c r="I220" i="68"/>
  <c r="F388" i="68"/>
  <c r="F236" i="68"/>
  <c r="B341" i="68"/>
  <c r="F188" i="68"/>
  <c r="L449" i="68"/>
  <c r="B408" i="68"/>
  <c r="C320" i="68"/>
  <c r="L184" i="68"/>
  <c r="F315" i="68"/>
  <c r="B265" i="68"/>
  <c r="L488" i="68"/>
  <c r="B496" i="68"/>
  <c r="I184" i="68"/>
  <c r="F340" i="68"/>
  <c r="L48" i="68"/>
  <c r="C324" i="68"/>
  <c r="I83" i="68"/>
  <c r="C316" i="68"/>
  <c r="I206" i="68"/>
  <c r="B379" i="68"/>
  <c r="I133" i="68"/>
  <c r="L303" i="68"/>
  <c r="L260" i="68"/>
  <c r="I132" i="68"/>
  <c r="B446" i="68"/>
  <c r="I363" i="68"/>
  <c r="C353" i="68"/>
  <c r="B493" i="68"/>
  <c r="C293" i="68"/>
  <c r="C356" i="68"/>
  <c r="I77" i="68"/>
  <c r="I191" i="68"/>
  <c r="L352" i="68"/>
  <c r="L45" i="68"/>
  <c r="L297" i="68"/>
  <c r="L347" i="68"/>
  <c r="L273" i="68"/>
  <c r="B52" i="68"/>
  <c r="B287" i="68"/>
  <c r="I270" i="68"/>
  <c r="B216" i="68"/>
  <c r="I279" i="68"/>
  <c r="F238" i="68"/>
  <c r="C264" i="68"/>
  <c r="C479" i="68"/>
  <c r="F88" i="68"/>
  <c r="F307" i="68"/>
  <c r="F61" i="68"/>
  <c r="B384" i="68"/>
  <c r="C371" i="68"/>
  <c r="B80" i="68"/>
  <c r="F465" i="68"/>
  <c r="F452" i="68"/>
  <c r="L296" i="68"/>
  <c r="F290" i="68"/>
  <c r="F26" i="68"/>
  <c r="I277" i="68"/>
  <c r="B134" i="68"/>
  <c r="B464" i="68"/>
  <c r="F497" i="68"/>
  <c r="C311" i="68"/>
  <c r="F99" i="68"/>
  <c r="B103" i="68"/>
  <c r="B43" i="68"/>
  <c r="B328" i="68"/>
  <c r="B355" i="68"/>
  <c r="F486" i="68"/>
  <c r="L292" i="68"/>
  <c r="C422" i="68"/>
  <c r="F422" i="68"/>
  <c r="B425" i="68"/>
  <c r="B230" i="68"/>
  <c r="F177" i="68"/>
  <c r="F89" i="68"/>
  <c r="B165" i="68"/>
  <c r="B38" i="68"/>
  <c r="I381" i="68"/>
  <c r="L243" i="68"/>
  <c r="B482" i="68"/>
  <c r="I485" i="68"/>
  <c r="I409" i="68"/>
  <c r="I310" i="68"/>
  <c r="I295" i="68"/>
  <c r="L414" i="68"/>
  <c r="F389" i="68"/>
  <c r="I308" i="68"/>
  <c r="C366" i="68"/>
  <c r="L306" i="68"/>
  <c r="I304" i="68"/>
  <c r="B476" i="68"/>
  <c r="I426" i="68"/>
  <c r="I275" i="68"/>
  <c r="I265" i="68"/>
  <c r="F428" i="68"/>
  <c r="L379" i="68"/>
  <c r="L323" i="68"/>
  <c r="L472" i="68"/>
  <c r="C96" i="68"/>
  <c r="L361" i="68"/>
  <c r="L61" i="68"/>
  <c r="I236" i="68"/>
  <c r="I178" i="68"/>
  <c r="I445" i="68"/>
  <c r="F327" i="68"/>
  <c r="B101" i="68"/>
  <c r="L92" i="68"/>
  <c r="L212" i="68"/>
  <c r="B32" i="68"/>
  <c r="F54" i="68"/>
  <c r="B72" i="68"/>
  <c r="C281" i="68"/>
  <c r="C423" i="68"/>
  <c r="C269" i="68"/>
  <c r="I81" i="68"/>
  <c r="I385" i="68"/>
  <c r="L218" i="68"/>
  <c r="I246" i="68"/>
  <c r="F279" i="68"/>
  <c r="F394" i="68"/>
  <c r="F107" i="68"/>
  <c r="I326" i="68"/>
  <c r="C326" i="68"/>
  <c r="L71" i="68"/>
  <c r="L77" i="68"/>
  <c r="L259" i="68"/>
  <c r="L248" i="68"/>
  <c r="C318" i="68"/>
  <c r="C368" i="68"/>
  <c r="B448" i="68"/>
  <c r="I390" i="68"/>
  <c r="L437" i="68"/>
  <c r="L127" i="68"/>
  <c r="F85" i="68"/>
  <c r="I13" i="68"/>
  <c r="I21" i="68"/>
  <c r="B237" i="68"/>
  <c r="L236" i="68"/>
  <c r="I148" i="68"/>
  <c r="L435" i="68"/>
  <c r="L376" i="68"/>
  <c r="F358" i="68"/>
  <c r="B387" i="68"/>
  <c r="B137" i="68"/>
  <c r="B252" i="68"/>
  <c r="I365" i="68"/>
  <c r="B449" i="68"/>
  <c r="F263" i="68"/>
  <c r="C483" i="68"/>
  <c r="B85" i="68"/>
  <c r="B105" i="68"/>
  <c r="I333" i="68"/>
  <c r="I217" i="68"/>
  <c r="C223" i="68"/>
  <c r="L391" i="68"/>
  <c r="L42" i="68"/>
  <c r="I347" i="68"/>
  <c r="I325" i="68"/>
  <c r="I245" i="68"/>
  <c r="F378" i="68"/>
  <c r="F176" i="68"/>
  <c r="I378" i="68"/>
  <c r="F252" i="68"/>
  <c r="I337" i="68"/>
  <c r="L149" i="68"/>
  <c r="F306" i="68"/>
  <c r="B28" i="68"/>
  <c r="L408" i="68"/>
  <c r="I160" i="68"/>
  <c r="L468" i="68"/>
  <c r="F448" i="68"/>
  <c r="C41" i="68"/>
  <c r="C495" i="68"/>
  <c r="L37" i="68"/>
  <c r="I88" i="68"/>
  <c r="L470" i="68"/>
  <c r="C163" i="68"/>
  <c r="C471" i="68"/>
  <c r="L150" i="68"/>
  <c r="F365" i="68"/>
  <c r="B484" i="68"/>
  <c r="L489" i="68"/>
  <c r="I453" i="68"/>
  <c r="B414" i="68"/>
  <c r="I286" i="68"/>
  <c r="L253" i="68"/>
  <c r="B433" i="68"/>
  <c r="I450" i="68"/>
  <c r="C173" i="68"/>
  <c r="L220" i="68"/>
  <c r="C441" i="68"/>
  <c r="B183" i="68"/>
  <c r="C329" i="68"/>
  <c r="C44" i="68"/>
  <c r="C143" i="68"/>
  <c r="L186" i="68"/>
  <c r="B261" i="68"/>
  <c r="C250" i="68"/>
  <c r="F29" i="68"/>
  <c r="L342" i="68"/>
  <c r="L322" i="68"/>
  <c r="C452" i="68"/>
  <c r="C429" i="68"/>
  <c r="F285" i="68"/>
  <c r="F258" i="68"/>
  <c r="I467" i="68"/>
  <c r="L326" i="68"/>
  <c r="I339" i="68"/>
  <c r="B413" i="68"/>
  <c r="L134" i="68"/>
  <c r="C95" i="68"/>
  <c r="C92" i="68"/>
  <c r="C251" i="68"/>
  <c r="C234" i="68"/>
  <c r="L128" i="68"/>
  <c r="F48" i="68"/>
  <c r="I353" i="68"/>
  <c r="I382" i="68"/>
  <c r="F391" i="68"/>
  <c r="L68" i="68"/>
  <c r="F495" i="68"/>
  <c r="C120" i="68"/>
  <c r="B229" i="68"/>
  <c r="L105" i="68"/>
  <c r="L382" i="68"/>
  <c r="C333" i="68"/>
  <c r="L80" i="68"/>
  <c r="F406" i="68"/>
  <c r="I293" i="68"/>
  <c r="L381" i="68"/>
  <c r="F133" i="68"/>
  <c r="L285" i="68"/>
  <c r="C463" i="68"/>
  <c r="B51" i="68"/>
  <c r="I256" i="68"/>
  <c r="L339" i="68"/>
  <c r="L108" i="68"/>
  <c r="C241" i="68"/>
  <c r="C30" i="68"/>
  <c r="C239" i="68"/>
  <c r="F484" i="68"/>
  <c r="C465" i="68"/>
  <c r="C25" i="68"/>
  <c r="B29" i="68"/>
  <c r="L44" i="68"/>
  <c r="F47" i="68"/>
  <c r="B277" i="68"/>
  <c r="F16" i="68"/>
  <c r="L106" i="68"/>
  <c r="B106" i="68"/>
  <c r="C85" i="68"/>
  <c r="I412" i="68"/>
  <c r="B473" i="68"/>
  <c r="C280" i="68"/>
  <c r="B315" i="68"/>
  <c r="I84" i="68"/>
  <c r="B248" i="68"/>
  <c r="L293" i="68"/>
  <c r="F416" i="68"/>
  <c r="I421" i="68"/>
  <c r="B388" i="68"/>
  <c r="C295" i="68"/>
  <c r="F170" i="68"/>
  <c r="I67" i="68"/>
  <c r="C159" i="68"/>
  <c r="F302" i="68"/>
  <c r="I131" i="68"/>
  <c r="F206" i="68"/>
  <c r="C27" i="68"/>
  <c r="B123" i="68"/>
  <c r="B240" i="68"/>
  <c r="F433" i="68"/>
  <c r="F126" i="68"/>
  <c r="C192" i="68"/>
  <c r="B59" i="68"/>
  <c r="B474" i="68"/>
  <c r="L55" i="68"/>
  <c r="B337" i="68"/>
  <c r="F286" i="68"/>
  <c r="B283" i="68"/>
  <c r="F281" i="68"/>
  <c r="C56" i="68"/>
  <c r="I241" i="68"/>
  <c r="C153" i="68"/>
  <c r="B215" i="68"/>
  <c r="L147" i="68"/>
  <c r="B193" i="68"/>
  <c r="B471" i="68"/>
  <c r="I290" i="68"/>
  <c r="L314" i="68"/>
  <c r="C154" i="68"/>
  <c r="C188" i="68"/>
  <c r="L161" i="68"/>
  <c r="C53" i="68"/>
  <c r="L136" i="68"/>
  <c r="C419" i="68"/>
  <c r="I48" i="68"/>
  <c r="L407" i="68"/>
  <c r="B19" i="68"/>
  <c r="C262" i="68"/>
  <c r="I327" i="68"/>
  <c r="F280" i="68"/>
  <c r="L230" i="68"/>
  <c r="I27" i="68"/>
  <c r="L485" i="68"/>
  <c r="C136" i="68"/>
  <c r="C291" i="68"/>
  <c r="F489" i="68"/>
  <c r="F398" i="68"/>
  <c r="I86" i="68"/>
  <c r="L410" i="68"/>
  <c r="C15" i="68"/>
  <c r="B361" i="68"/>
  <c r="L411" i="68"/>
  <c r="C113" i="68"/>
  <c r="B293" i="68"/>
  <c r="F70" i="68"/>
  <c r="F73" i="68"/>
  <c r="C22" i="68"/>
  <c r="B39" i="68"/>
  <c r="B278" i="68"/>
  <c r="I25" i="68"/>
  <c r="B49" i="68"/>
  <c r="F372" i="68"/>
  <c r="C442" i="68"/>
  <c r="B498" i="68"/>
  <c r="B347" i="68"/>
  <c r="I78" i="68"/>
  <c r="L420" i="68"/>
  <c r="F121" i="68"/>
  <c r="C112" i="68"/>
  <c r="C131" i="68"/>
  <c r="F240" i="68"/>
  <c r="L205" i="68"/>
  <c r="B282" i="68"/>
  <c r="B226" i="68"/>
  <c r="B386" i="68"/>
  <c r="C376" i="68"/>
  <c r="F472" i="68"/>
  <c r="B475" i="68"/>
  <c r="C360" i="68"/>
  <c r="B360" i="68"/>
  <c r="B486" i="68"/>
  <c r="C392" i="68"/>
  <c r="C385" i="68"/>
  <c r="L330" i="68"/>
  <c r="C334" i="68"/>
  <c r="L138" i="68"/>
  <c r="L446" i="68"/>
  <c r="C227" i="68"/>
  <c r="B485" i="68"/>
  <c r="I239" i="68"/>
  <c r="B342" i="68"/>
  <c r="C186" i="68"/>
  <c r="I496" i="68"/>
  <c r="B109" i="68"/>
  <c r="C65" i="68"/>
  <c r="F330" i="68"/>
  <c r="C411" i="68"/>
  <c r="L412" i="68"/>
  <c r="I368" i="68"/>
  <c r="I357" i="68"/>
  <c r="B170" i="68"/>
  <c r="I474" i="68"/>
  <c r="B159" i="68"/>
  <c r="C370" i="68"/>
  <c r="C494" i="68"/>
  <c r="I74" i="68"/>
  <c r="F318" i="68"/>
  <c r="F142" i="68"/>
  <c r="F22" i="68"/>
  <c r="F482" i="68"/>
  <c r="B20" i="68"/>
  <c r="I285" i="68"/>
  <c r="L43" i="68"/>
  <c r="F141" i="68"/>
  <c r="I35" i="68"/>
  <c r="C400" i="68"/>
  <c r="L365" i="68"/>
  <c r="I289" i="68"/>
  <c r="F256" i="68"/>
  <c r="C354" i="68"/>
  <c r="C157" i="68"/>
  <c r="L336" i="68"/>
  <c r="C141" i="68"/>
  <c r="B423" i="68"/>
  <c r="L433" i="68"/>
  <c r="B267" i="68"/>
  <c r="F75" i="68"/>
  <c r="I298" i="68"/>
  <c r="C296" i="68"/>
  <c r="B451" i="68"/>
  <c r="I386" i="68"/>
  <c r="C231" i="68"/>
  <c r="C408" i="68"/>
  <c r="I155" i="68"/>
  <c r="I18" i="68"/>
  <c r="F184" i="68"/>
  <c r="I29" i="68"/>
  <c r="L109" i="68"/>
  <c r="I405" i="68"/>
  <c r="L290" i="68"/>
  <c r="I230" i="68"/>
  <c r="L223" i="68"/>
  <c r="B429" i="68"/>
  <c r="I240" i="68"/>
  <c r="B301" i="68"/>
  <c r="F255" i="68"/>
  <c r="L219" i="68"/>
  <c r="B204" i="68"/>
  <c r="L86" i="68"/>
  <c r="C404" i="68"/>
  <c r="B420" i="68"/>
  <c r="F335" i="68"/>
  <c r="L62" i="68"/>
  <c r="C395" i="68"/>
  <c r="C126" i="68"/>
  <c r="I480" i="68"/>
  <c r="I322" i="68"/>
  <c r="I253" i="68"/>
  <c r="F65" i="68"/>
  <c r="F370" i="68"/>
  <c r="I80" i="68"/>
  <c r="L471" i="68"/>
  <c r="B96" i="68"/>
  <c r="F363" i="68"/>
  <c r="L351" i="68"/>
  <c r="I32" i="68"/>
  <c r="C445" i="68"/>
  <c r="F262" i="68"/>
  <c r="F352" i="68"/>
  <c r="L430" i="68"/>
  <c r="F97" i="68"/>
  <c r="C184" i="68"/>
  <c r="F144" i="68"/>
  <c r="L101" i="68"/>
  <c r="L308" i="68"/>
  <c r="L167" i="68"/>
  <c r="L156" i="68"/>
  <c r="I222" i="68"/>
  <c r="F407" i="68"/>
  <c r="F135" i="68"/>
  <c r="L434" i="68"/>
  <c r="C339" i="68"/>
  <c r="I391" i="68"/>
  <c r="B304" i="68"/>
  <c r="I383" i="68"/>
  <c r="F417" i="68"/>
  <c r="C93" i="68"/>
  <c r="F491" i="68"/>
  <c r="I159" i="68"/>
  <c r="I416" i="68"/>
  <c r="B95" i="68"/>
  <c r="I294" i="68"/>
  <c r="L422" i="68"/>
  <c r="I297" i="68"/>
  <c r="B93" i="68"/>
  <c r="F101" i="68"/>
  <c r="C478" i="68"/>
  <c r="L193" i="68"/>
  <c r="C308" i="68"/>
  <c r="F440" i="68"/>
  <c r="I150" i="68"/>
  <c r="C178" i="68"/>
  <c r="L85" i="68"/>
  <c r="F381" i="68"/>
  <c r="F91" i="68"/>
  <c r="L252" i="68"/>
  <c r="L464" i="68"/>
  <c r="I203" i="68"/>
  <c r="C88" i="68"/>
  <c r="L460" i="68"/>
  <c r="L72" i="68"/>
  <c r="C393" i="68"/>
  <c r="B153" i="68"/>
  <c r="F139" i="68"/>
  <c r="L170" i="68"/>
  <c r="I242" i="68"/>
  <c r="L172" i="68"/>
  <c r="L74" i="68"/>
  <c r="F250" i="68"/>
  <c r="B333" i="68"/>
  <c r="C221" i="68"/>
  <c r="F444" i="68"/>
  <c r="L135" i="68"/>
  <c r="L17" i="68"/>
  <c r="L436" i="68"/>
  <c r="B297" i="68"/>
  <c r="I414" i="68"/>
  <c r="B417" i="68"/>
  <c r="I296" i="68"/>
  <c r="I406" i="68"/>
  <c r="F392" i="68"/>
  <c r="C134" i="68"/>
  <c r="L465" i="68"/>
  <c r="B452" i="68"/>
  <c r="I442" i="68"/>
  <c r="B295" i="68"/>
  <c r="F470" i="68"/>
  <c r="B444" i="68"/>
  <c r="I393" i="68"/>
  <c r="F234" i="68"/>
  <c r="B202" i="68"/>
  <c r="B118" i="68"/>
  <c r="F380" i="68"/>
  <c r="I66" i="68"/>
  <c r="F320" i="68"/>
  <c r="F232" i="68"/>
  <c r="L417" i="68"/>
  <c r="L241" i="68"/>
  <c r="I23" i="68"/>
  <c r="C133" i="68"/>
  <c r="L477" i="68"/>
  <c r="I169" i="68"/>
  <c r="F159" i="68"/>
  <c r="I193" i="68"/>
  <c r="L70" i="68"/>
  <c r="B76" i="68"/>
  <c r="L141" i="68"/>
  <c r="F385" i="68"/>
  <c r="F104" i="68"/>
  <c r="B450" i="68"/>
  <c r="B9" i="68"/>
  <c r="F41" i="68"/>
  <c r="C386" i="68"/>
  <c r="C319" i="68"/>
  <c r="C248" i="68"/>
  <c r="L428" i="68"/>
  <c r="L445" i="68"/>
  <c r="L286" i="68"/>
  <c r="I439" i="68"/>
  <c r="I261" i="68"/>
  <c r="C39" i="68"/>
  <c r="C252" i="68"/>
  <c r="C64" i="68"/>
  <c r="L126" i="68"/>
  <c r="C335" i="68"/>
  <c r="F477" i="68"/>
  <c r="C373" i="68"/>
  <c r="I362" i="68"/>
  <c r="F199" i="68"/>
  <c r="I33" i="68"/>
  <c r="C77" i="68"/>
  <c r="L426" i="68"/>
  <c r="L194" i="68"/>
  <c r="C70" i="68"/>
  <c r="B231" i="68"/>
  <c r="F437" i="68"/>
  <c r="I398" i="68"/>
  <c r="B469" i="68"/>
  <c r="B114" i="68"/>
  <c r="B470" i="68"/>
  <c r="L143" i="68"/>
  <c r="C151" i="68"/>
  <c r="I248" i="68"/>
  <c r="F244" i="68"/>
  <c r="C150" i="68"/>
  <c r="I408" i="68"/>
  <c r="B410" i="68"/>
  <c r="F277" i="68"/>
  <c r="F400" i="68"/>
  <c r="B483" i="68"/>
  <c r="C297" i="68"/>
  <c r="C412" i="68"/>
  <c r="I47" i="68"/>
  <c r="F299" i="68"/>
  <c r="F411" i="68"/>
  <c r="I269" i="68"/>
  <c r="B391" i="68"/>
  <c r="F211" i="68"/>
  <c r="F269" i="68"/>
  <c r="L431" i="68"/>
  <c r="C32" i="68"/>
  <c r="F321" i="68"/>
  <c r="L189" i="68"/>
  <c r="C406" i="68"/>
  <c r="C459" i="68"/>
  <c r="C352" i="68"/>
  <c r="B161" i="68"/>
  <c r="F260" i="68"/>
  <c r="C265" i="68"/>
  <c r="C138" i="68"/>
  <c r="F165" i="68"/>
  <c r="F84" i="68"/>
  <c r="C346" i="68"/>
  <c r="I492" i="68"/>
  <c r="I251" i="68"/>
  <c r="I302" i="68"/>
  <c r="F362" i="68"/>
  <c r="L254" i="68"/>
  <c r="B370" i="68"/>
  <c r="L112" i="68"/>
  <c r="C236" i="68"/>
  <c r="F225" i="68"/>
  <c r="L304" i="68"/>
  <c r="B221" i="68"/>
  <c r="B14" i="68"/>
  <c r="L313" i="68"/>
  <c r="F33" i="68"/>
  <c r="C100" i="68"/>
  <c r="B426" i="68"/>
  <c r="C343" i="68"/>
  <c r="L158" i="68"/>
  <c r="L59" i="68"/>
  <c r="L58" i="68"/>
  <c r="I376" i="68"/>
  <c r="I207" i="68"/>
  <c r="F145" i="68"/>
  <c r="L457" i="68"/>
  <c r="F18" i="68"/>
  <c r="I435" i="68"/>
  <c r="L401" i="68"/>
  <c r="C425" i="68"/>
  <c r="C74" i="68"/>
  <c r="B130" i="68"/>
  <c r="I260" i="68"/>
  <c r="C130" i="68"/>
  <c r="B185" i="68"/>
  <c r="B83" i="68"/>
  <c r="L224" i="68"/>
  <c r="I455" i="68"/>
  <c r="B224" i="68"/>
  <c r="B196" i="68"/>
  <c r="I189" i="68"/>
  <c r="I471" i="68"/>
  <c r="I92" i="68"/>
  <c r="L225" i="68"/>
  <c r="F295" i="68"/>
  <c r="L232" i="68"/>
  <c r="F409" i="68"/>
  <c r="I399" i="68"/>
  <c r="C117" i="68"/>
  <c r="L453" i="68"/>
  <c r="B207" i="68"/>
  <c r="C161" i="68"/>
  <c r="B299" i="68"/>
  <c r="L35" i="68"/>
  <c r="F267" i="68"/>
  <c r="F72" i="68"/>
  <c r="C454" i="68"/>
  <c r="C435" i="68"/>
  <c r="F19" i="68"/>
  <c r="L235" i="68"/>
  <c r="F488" i="68"/>
  <c r="F243" i="68"/>
  <c r="C331" i="68"/>
  <c r="I104" i="68"/>
  <c r="C289" i="68"/>
  <c r="I24" i="68"/>
  <c r="I488" i="68"/>
  <c r="I364" i="68"/>
  <c r="C391" i="68"/>
  <c r="L244" i="68"/>
  <c r="F233" i="68"/>
  <c r="B210" i="68"/>
  <c r="L267" i="68"/>
  <c r="C285" i="68"/>
  <c r="F103" i="68"/>
  <c r="L447" i="68"/>
  <c r="C111" i="68"/>
  <c r="F419" i="68"/>
  <c r="B467" i="68"/>
  <c r="L206" i="68"/>
  <c r="L317" i="68"/>
  <c r="F134" i="68"/>
  <c r="C258" i="68"/>
  <c r="C421" i="68"/>
  <c r="L174" i="68"/>
  <c r="I413" i="68"/>
  <c r="B138" i="68"/>
  <c r="I257" i="68"/>
  <c r="C303" i="68"/>
  <c r="L491" i="68"/>
  <c r="B465" i="68"/>
  <c r="F167" i="68"/>
  <c r="F69" i="68"/>
  <c r="C450" i="68"/>
  <c r="L327" i="68"/>
  <c r="B235" i="68"/>
  <c r="I41" i="68"/>
  <c r="B108" i="68"/>
  <c r="C240" i="68"/>
  <c r="L279" i="68"/>
  <c r="I214" i="68"/>
  <c r="B319" i="68"/>
  <c r="I324" i="68"/>
  <c r="F368" i="68"/>
  <c r="B373" i="68"/>
  <c r="F294" i="68"/>
  <c r="C327" i="68"/>
  <c r="L393" i="68"/>
  <c r="B359" i="68"/>
  <c r="I134" i="68"/>
  <c r="B41" i="68"/>
  <c r="L227" i="68"/>
  <c r="L122" i="68"/>
  <c r="L331" i="68"/>
  <c r="F28" i="68"/>
  <c r="L461" i="68"/>
  <c r="I292" i="68"/>
  <c r="C255" i="68"/>
  <c r="I305" i="68"/>
  <c r="L340" i="68"/>
  <c r="L124" i="68"/>
  <c r="L210" i="68"/>
  <c r="I145" i="68"/>
  <c r="I235" i="68"/>
  <c r="L346" i="68"/>
  <c r="F434" i="68"/>
  <c r="B31" i="68"/>
  <c r="L24" i="68"/>
  <c r="C439" i="68"/>
  <c r="B184" i="68"/>
  <c r="B439" i="68"/>
  <c r="L335" i="68"/>
  <c r="C427" i="68"/>
  <c r="C59" i="68"/>
  <c r="I224" i="68"/>
  <c r="I143" i="68"/>
  <c r="C19" i="68"/>
  <c r="C249" i="68"/>
  <c r="I373" i="68"/>
  <c r="B290" i="68"/>
  <c r="L96" i="68"/>
  <c r="L402" i="68"/>
  <c r="C216" i="68"/>
  <c r="I343" i="68"/>
  <c r="C481" i="68"/>
  <c r="F149" i="68"/>
  <c r="I359" i="68"/>
  <c r="I396" i="68"/>
  <c r="L294" i="68"/>
  <c r="I114" i="68"/>
  <c r="I404" i="68"/>
  <c r="C72" i="68"/>
  <c r="C170" i="68"/>
  <c r="I15" i="68"/>
  <c r="L163" i="68"/>
  <c r="B458" i="68"/>
  <c r="B144" i="68"/>
  <c r="F95" i="68"/>
  <c r="C57" i="68"/>
  <c r="C82" i="68"/>
  <c r="B298" i="68"/>
  <c r="F274" i="68"/>
  <c r="C447" i="68"/>
  <c r="L215" i="68"/>
  <c r="M15" i="68" l="1"/>
  <c r="O15" i="68" s="1"/>
  <c r="N15" i="68" s="1"/>
  <c r="M404" i="68"/>
  <c r="O404" i="68" s="1"/>
  <c r="N404" i="68" s="1"/>
  <c r="M114" i="68"/>
  <c r="O114" i="68" s="1"/>
  <c r="N114" i="68" s="1"/>
  <c r="M396" i="68"/>
  <c r="O396" i="68" s="1"/>
  <c r="N396" i="68" s="1"/>
  <c r="M359" i="68"/>
  <c r="O359" i="68" s="1"/>
  <c r="N359" i="68" s="1"/>
  <c r="M343" i="68"/>
  <c r="O343" i="68" s="1"/>
  <c r="N343" i="68" s="1"/>
  <c r="M373" i="68"/>
  <c r="O373" i="68" s="1"/>
  <c r="N373" i="68" s="1"/>
  <c r="M143" i="68"/>
  <c r="O143" i="68" s="1"/>
  <c r="N143" i="68" s="1"/>
  <c r="M224" i="68"/>
  <c r="O224" i="68" s="1"/>
  <c r="N224" i="68" s="1"/>
  <c r="M235" i="68"/>
  <c r="O235" i="68" s="1"/>
  <c r="N235" i="68" s="1"/>
  <c r="M145" i="68"/>
  <c r="O145" i="68" s="1"/>
  <c r="N145" i="68" s="1"/>
  <c r="M305" i="68"/>
  <c r="O305" i="68" s="1"/>
  <c r="N305" i="68" s="1"/>
  <c r="M292" i="68"/>
  <c r="O292" i="68" s="1"/>
  <c r="N292" i="68" s="1"/>
  <c r="M134" i="68"/>
  <c r="O134" i="68" s="1"/>
  <c r="N134" i="68" s="1"/>
  <c r="M324" i="68"/>
  <c r="O324" i="68" s="1"/>
  <c r="N324" i="68" s="1"/>
  <c r="M214" i="68"/>
  <c r="O214" i="68" s="1"/>
  <c r="N214" i="68" s="1"/>
  <c r="M41" i="68"/>
  <c r="O41" i="68" s="1"/>
  <c r="N41" i="68" s="1"/>
  <c r="M257" i="68"/>
  <c r="O257" i="68" s="1"/>
  <c r="N257" i="68" s="1"/>
  <c r="M413" i="68"/>
  <c r="O413" i="68" s="1"/>
  <c r="N413" i="68" s="1"/>
  <c r="M364" i="68"/>
  <c r="O364" i="68" s="1"/>
  <c r="N364" i="68" s="1"/>
  <c r="M488" i="68"/>
  <c r="O488" i="68" s="1"/>
  <c r="N488" i="68" s="1"/>
  <c r="M24" i="68"/>
  <c r="O24" i="68" s="1"/>
  <c r="N24" i="68" s="1"/>
  <c r="M104" i="68"/>
  <c r="O104" i="68" s="1"/>
  <c r="N104" i="68" s="1"/>
  <c r="M399" i="68"/>
  <c r="O399" i="68" s="1"/>
  <c r="N399" i="68" s="1"/>
  <c r="M92" i="68"/>
  <c r="O92" i="68" s="1"/>
  <c r="N92" i="68" s="1"/>
  <c r="M471" i="68"/>
  <c r="O471" i="68" s="1"/>
  <c r="N471" i="68" s="1"/>
  <c r="M189" i="68"/>
  <c r="O189" i="68" s="1"/>
  <c r="N189" i="68" s="1"/>
  <c r="M455" i="68"/>
  <c r="O455" i="68" s="1"/>
  <c r="N455" i="68" s="1"/>
  <c r="M260" i="68"/>
  <c r="O260" i="68" s="1"/>
  <c r="N260" i="68" s="1"/>
  <c r="M435" i="68"/>
  <c r="O435" i="68" s="1"/>
  <c r="N435" i="68" s="1"/>
  <c r="M207" i="68"/>
  <c r="O207" i="68" s="1"/>
  <c r="N207" i="68" s="1"/>
  <c r="M376" i="68"/>
  <c r="O376" i="68" s="1"/>
  <c r="N376" i="68" s="1"/>
  <c r="M302" i="68"/>
  <c r="O302" i="68" s="1"/>
  <c r="N302" i="68" s="1"/>
  <c r="M251" i="68"/>
  <c r="O251" i="68" s="1"/>
  <c r="N251" i="68" s="1"/>
  <c r="M492" i="68"/>
  <c r="O492" i="68" s="1"/>
  <c r="N492" i="68" s="1"/>
  <c r="M269" i="68"/>
  <c r="O269" i="68" s="1"/>
  <c r="N269" i="68" s="1"/>
  <c r="M47" i="68"/>
  <c r="O47" i="68" s="1"/>
  <c r="N47" i="68" s="1"/>
  <c r="M408" i="68"/>
  <c r="O408" i="68" s="1"/>
  <c r="N408" i="68" s="1"/>
  <c r="M248" i="68"/>
  <c r="O248" i="68" s="1"/>
  <c r="N248" i="68" s="1"/>
  <c r="M398" i="68"/>
  <c r="O398" i="68" s="1"/>
  <c r="N398" i="68" s="1"/>
  <c r="M33" i="68"/>
  <c r="O33" i="68" s="1"/>
  <c r="N33" i="68" s="1"/>
  <c r="M362" i="68"/>
  <c r="O362" i="68" s="1"/>
  <c r="N362" i="68" s="1"/>
  <c r="M261" i="68"/>
  <c r="O261" i="68" s="1"/>
  <c r="N261" i="68" s="1"/>
  <c r="M439" i="68"/>
  <c r="O439" i="68" s="1"/>
  <c r="N439" i="68" s="1"/>
  <c r="M193" i="68"/>
  <c r="O193" i="68" s="1"/>
  <c r="N193" i="68" s="1"/>
  <c r="M169" i="68"/>
  <c r="O169" i="68" s="1"/>
  <c r="N169" i="68" s="1"/>
  <c r="M23" i="68"/>
  <c r="O23" i="68" s="1"/>
  <c r="N23" i="68" s="1"/>
  <c r="M66" i="68"/>
  <c r="O66" i="68" s="1"/>
  <c r="N66" i="68" s="1"/>
  <c r="M393" i="68"/>
  <c r="O393" i="68" s="1"/>
  <c r="N393" i="68" s="1"/>
  <c r="M442" i="68"/>
  <c r="O442" i="68" s="1"/>
  <c r="N442" i="68" s="1"/>
  <c r="M406" i="68"/>
  <c r="O406" i="68" s="1"/>
  <c r="N406" i="68" s="1"/>
  <c r="M296" i="68"/>
  <c r="O296" i="68" s="1"/>
  <c r="N296" i="68" s="1"/>
  <c r="M414" i="68"/>
  <c r="O414" i="68" s="1"/>
  <c r="N414" i="68" s="1"/>
  <c r="M242" i="68"/>
  <c r="O242" i="68" s="1"/>
  <c r="N242" i="68" s="1"/>
  <c r="M203" i="68"/>
  <c r="O203" i="68" s="1"/>
  <c r="N203" i="68" s="1"/>
  <c r="M150" i="68"/>
  <c r="O150" i="68" s="1"/>
  <c r="N150" i="68" s="1"/>
  <c r="M297" i="68"/>
  <c r="O297" i="68" s="1"/>
  <c r="N297" i="68" s="1"/>
  <c r="M294" i="68"/>
  <c r="O294" i="68" s="1"/>
  <c r="N294" i="68" s="1"/>
  <c r="M416" i="68"/>
  <c r="O416" i="68" s="1"/>
  <c r="N416" i="68" s="1"/>
  <c r="M159" i="68"/>
  <c r="O159" i="68" s="1"/>
  <c r="N159" i="68" s="1"/>
  <c r="M383" i="68"/>
  <c r="O383" i="68" s="1"/>
  <c r="N383" i="68" s="1"/>
  <c r="M391" i="68"/>
  <c r="O391" i="68" s="1"/>
  <c r="N391" i="68" s="1"/>
  <c r="M222" i="68"/>
  <c r="O222" i="68" s="1"/>
  <c r="N222" i="68" s="1"/>
  <c r="M32" i="68"/>
  <c r="O32" i="68" s="1"/>
  <c r="N32" i="68" s="1"/>
  <c r="M80" i="68"/>
  <c r="O80" i="68" s="1"/>
  <c r="N80" i="68" s="1"/>
  <c r="M253" i="68"/>
  <c r="O253" i="68" s="1"/>
  <c r="N253" i="68" s="1"/>
  <c r="M322" i="68"/>
  <c r="O322" i="68" s="1"/>
  <c r="N322" i="68" s="1"/>
  <c r="M480" i="68"/>
  <c r="O480" i="68" s="1"/>
  <c r="N480" i="68" s="1"/>
  <c r="M240" i="68"/>
  <c r="O240" i="68" s="1"/>
  <c r="N240" i="68" s="1"/>
  <c r="M230" i="68"/>
  <c r="O230" i="68" s="1"/>
  <c r="N230" i="68" s="1"/>
  <c r="M405" i="68"/>
  <c r="O405" i="68" s="1"/>
  <c r="N405" i="68" s="1"/>
  <c r="M29" i="68"/>
  <c r="O29" i="68" s="1"/>
  <c r="N29" i="68" s="1"/>
  <c r="M18" i="68"/>
  <c r="O18" i="68" s="1"/>
  <c r="N18" i="68" s="1"/>
  <c r="M155" i="68"/>
  <c r="O155" i="68" s="1"/>
  <c r="N155" i="68" s="1"/>
  <c r="M386" i="68"/>
  <c r="O386" i="68" s="1"/>
  <c r="N386" i="68" s="1"/>
  <c r="M298" i="68"/>
  <c r="O298" i="68" s="1"/>
  <c r="N298" i="68" s="1"/>
  <c r="M289" i="68"/>
  <c r="O289" i="68" s="1"/>
  <c r="N289" i="68" s="1"/>
  <c r="M35" i="68"/>
  <c r="O35" i="68" s="1"/>
  <c r="N35" i="68" s="1"/>
  <c r="M285" i="68"/>
  <c r="O285" i="68" s="1"/>
  <c r="N285" i="68" s="1"/>
  <c r="M74" i="68"/>
  <c r="O74" i="68" s="1"/>
  <c r="N74" i="68" s="1"/>
  <c r="M474" i="68"/>
  <c r="O474" i="68" s="1"/>
  <c r="N474" i="68" s="1"/>
  <c r="M357" i="68"/>
  <c r="O357" i="68" s="1"/>
  <c r="N357" i="68" s="1"/>
  <c r="M368" i="68"/>
  <c r="O368" i="68" s="1"/>
  <c r="N368" i="68" s="1"/>
  <c r="M496" i="68"/>
  <c r="O496" i="68" s="1"/>
  <c r="N496" i="68" s="1"/>
  <c r="M239" i="68"/>
  <c r="O239" i="68" s="1"/>
  <c r="N239" i="68" s="1"/>
  <c r="M78" i="68"/>
  <c r="O78" i="68" s="1"/>
  <c r="N78" i="68" s="1"/>
  <c r="M25" i="68"/>
  <c r="O25" i="68" s="1"/>
  <c r="N25" i="68" s="1"/>
  <c r="M86" i="68"/>
  <c r="O86" i="68" s="1"/>
  <c r="N86" i="68" s="1"/>
  <c r="M27" i="68"/>
  <c r="O27" i="68" s="1"/>
  <c r="N27" i="68" s="1"/>
  <c r="M327" i="68"/>
  <c r="O327" i="68" s="1"/>
  <c r="N327" i="68" s="1"/>
  <c r="M48" i="68"/>
  <c r="O48" i="68" s="1"/>
  <c r="N48" i="68" s="1"/>
  <c r="M290" i="68"/>
  <c r="O290" i="68" s="1"/>
  <c r="N290" i="68" s="1"/>
  <c r="M241" i="68"/>
  <c r="O241" i="68" s="1"/>
  <c r="N241" i="68" s="1"/>
  <c r="M131" i="68"/>
  <c r="O131" i="68" s="1"/>
  <c r="N131" i="68" s="1"/>
  <c r="M67" i="68"/>
  <c r="O67" i="68" s="1"/>
  <c r="N67" i="68" s="1"/>
  <c r="M421" i="68"/>
  <c r="O421" i="68" s="1"/>
  <c r="N421" i="68" s="1"/>
  <c r="M84" i="68"/>
  <c r="O84" i="68" s="1"/>
  <c r="N84" i="68" s="1"/>
  <c r="M412" i="68"/>
  <c r="O412" i="68" s="1"/>
  <c r="N412" i="68" s="1"/>
  <c r="M256" i="68"/>
  <c r="O256" i="68" s="1"/>
  <c r="N256" i="68" s="1"/>
  <c r="M293" i="68"/>
  <c r="O293" i="68" s="1"/>
  <c r="N293" i="68" s="1"/>
  <c r="M382" i="68"/>
  <c r="O382" i="68" s="1"/>
  <c r="N382" i="68" s="1"/>
  <c r="M353" i="68"/>
  <c r="O353" i="68" s="1"/>
  <c r="N353" i="68" s="1"/>
  <c r="M339" i="68"/>
  <c r="O339" i="68" s="1"/>
  <c r="N339" i="68" s="1"/>
  <c r="M467" i="68"/>
  <c r="O467" i="68" s="1"/>
  <c r="N467" i="68" s="1"/>
  <c r="M450" i="68"/>
  <c r="O450" i="68" s="1"/>
  <c r="N450" i="68" s="1"/>
  <c r="M286" i="68"/>
  <c r="O286" i="68" s="1"/>
  <c r="N286" i="68" s="1"/>
  <c r="M453" i="68"/>
  <c r="O453" i="68" s="1"/>
  <c r="N453" i="68" s="1"/>
  <c r="M88" i="68"/>
  <c r="O88" i="68" s="1"/>
  <c r="N88" i="68" s="1"/>
  <c r="M160" i="68"/>
  <c r="O160" i="68" s="1"/>
  <c r="N160" i="68" s="1"/>
  <c r="M337" i="68"/>
  <c r="O337" i="68" s="1"/>
  <c r="N337" i="68" s="1"/>
  <c r="M378" i="68"/>
  <c r="O378" i="68" s="1"/>
  <c r="N378" i="68" s="1"/>
  <c r="M245" i="68"/>
  <c r="O245" i="68" s="1"/>
  <c r="N245" i="68" s="1"/>
  <c r="M325" i="68"/>
  <c r="O325" i="68" s="1"/>
  <c r="N325" i="68" s="1"/>
  <c r="M347" i="68"/>
  <c r="O347" i="68" s="1"/>
  <c r="N347" i="68" s="1"/>
  <c r="M217" i="68"/>
  <c r="O217" i="68" s="1"/>
  <c r="N217" i="68" s="1"/>
  <c r="M333" i="68"/>
  <c r="O333" i="68" s="1"/>
  <c r="N333" i="68" s="1"/>
  <c r="M365" i="68"/>
  <c r="O365" i="68" s="1"/>
  <c r="N365" i="68" s="1"/>
  <c r="M148" i="68"/>
  <c r="O148" i="68" s="1"/>
  <c r="N148" i="68" s="1"/>
  <c r="M21" i="68"/>
  <c r="O21" i="68" s="1"/>
  <c r="N21" i="68" s="1"/>
  <c r="M13" i="68"/>
  <c r="O13" i="68" s="1"/>
  <c r="N13" i="68" s="1"/>
  <c r="M390" i="68"/>
  <c r="O390" i="68" s="1"/>
  <c r="N390" i="68" s="1"/>
  <c r="M326" i="68"/>
  <c r="O326" i="68" s="1"/>
  <c r="N326" i="68" s="1"/>
  <c r="M246" i="68"/>
  <c r="O246" i="68" s="1"/>
  <c r="N246" i="68" s="1"/>
  <c r="M385" i="68"/>
  <c r="O385" i="68" s="1"/>
  <c r="N385" i="68" s="1"/>
  <c r="M81" i="68"/>
  <c r="O81" i="68" s="1"/>
  <c r="N81" i="68" s="1"/>
  <c r="M445" i="68"/>
  <c r="O445" i="68" s="1"/>
  <c r="N445" i="68" s="1"/>
  <c r="M178" i="68"/>
  <c r="O178" i="68" s="1"/>
  <c r="N178" i="68" s="1"/>
  <c r="M236" i="68"/>
  <c r="O236" i="68" s="1"/>
  <c r="N236" i="68" s="1"/>
  <c r="M265" i="68"/>
  <c r="O265" i="68" s="1"/>
  <c r="N265" i="68" s="1"/>
  <c r="M275" i="68"/>
  <c r="O275" i="68" s="1"/>
  <c r="N275" i="68" s="1"/>
  <c r="M426" i="68"/>
  <c r="O426" i="68" s="1"/>
  <c r="N426" i="68" s="1"/>
  <c r="M304" i="68"/>
  <c r="O304" i="68" s="1"/>
  <c r="N304" i="68" s="1"/>
  <c r="M308" i="68"/>
  <c r="O308" i="68" s="1"/>
  <c r="N308" i="68" s="1"/>
  <c r="M295" i="68"/>
  <c r="O295" i="68" s="1"/>
  <c r="N295" i="68" s="1"/>
  <c r="M310" i="68"/>
  <c r="O310" i="68" s="1"/>
  <c r="N310" i="68" s="1"/>
  <c r="M409" i="68"/>
  <c r="O409" i="68" s="1"/>
  <c r="N409" i="68" s="1"/>
  <c r="M485" i="68"/>
  <c r="O485" i="68" s="1"/>
  <c r="N485" i="68" s="1"/>
  <c r="M381" i="68"/>
  <c r="O381" i="68" s="1"/>
  <c r="N381" i="68" s="1"/>
  <c r="M277" i="68"/>
  <c r="O277" i="68" s="1"/>
  <c r="N277" i="68" s="1"/>
  <c r="M279" i="68"/>
  <c r="O279" i="68" s="1"/>
  <c r="N279" i="68" s="1"/>
  <c r="M270" i="68"/>
  <c r="O270" i="68" s="1"/>
  <c r="N270" i="68" s="1"/>
  <c r="M191" i="68"/>
  <c r="O191" i="68" s="1"/>
  <c r="N191" i="68" s="1"/>
  <c r="M77" i="68"/>
  <c r="O77" i="68" s="1"/>
  <c r="N77" i="68" s="1"/>
  <c r="M363" i="68"/>
  <c r="O363" i="68" s="1"/>
  <c r="N363" i="68" s="1"/>
  <c r="M132" i="68"/>
  <c r="O132" i="68" s="1"/>
  <c r="N132" i="68" s="1"/>
  <c r="M133" i="68"/>
  <c r="O133" i="68" s="1"/>
  <c r="N133" i="68" s="1"/>
  <c r="M206" i="68"/>
  <c r="O206" i="68" s="1"/>
  <c r="N206" i="68" s="1"/>
  <c r="M83" i="68"/>
  <c r="O83" i="68" s="1"/>
  <c r="N83" i="68" s="1"/>
  <c r="M184" i="68"/>
  <c r="O184" i="68" s="1"/>
  <c r="N184" i="68" s="1"/>
  <c r="M220" i="68"/>
  <c r="O220" i="68" s="1"/>
  <c r="N220" i="68" s="1"/>
  <c r="M341" i="68"/>
  <c r="O341" i="68" s="1"/>
  <c r="N341" i="68" s="1"/>
  <c r="M57" i="68"/>
  <c r="O57" i="68" s="1"/>
  <c r="N57" i="68" s="1"/>
  <c r="M16" i="68"/>
  <c r="O16" i="68" s="1"/>
  <c r="N16" i="68" s="1"/>
  <c r="M37" i="68"/>
  <c r="O37" i="68" s="1"/>
  <c r="N37" i="68" s="1"/>
  <c r="M113" i="68"/>
  <c r="O113" i="68" s="1"/>
  <c r="N113" i="68" s="1"/>
  <c r="M199" i="68"/>
  <c r="O199" i="68" s="1"/>
  <c r="N199" i="68" s="1"/>
  <c r="M70" i="68"/>
  <c r="O70" i="68" s="1"/>
  <c r="N70" i="68" s="1"/>
  <c r="M79" i="68"/>
  <c r="O79" i="68" s="1"/>
  <c r="N79" i="68" s="1"/>
  <c r="M174" i="68"/>
  <c r="O174" i="68" s="1"/>
  <c r="N174" i="68" s="1"/>
  <c r="M151" i="68"/>
  <c r="O151" i="68" s="1"/>
  <c r="N151" i="68" s="1"/>
  <c r="M30" i="68"/>
  <c r="O30" i="68" s="1"/>
  <c r="N30" i="68" s="1"/>
  <c r="M434" i="68"/>
  <c r="O434" i="68" s="1"/>
  <c r="N434" i="68" s="1"/>
  <c r="M180" i="68"/>
  <c r="O180" i="68" s="1"/>
  <c r="N180" i="68" s="1"/>
  <c r="M202" i="68"/>
  <c r="O202" i="68" s="1"/>
  <c r="N202" i="68" s="1"/>
  <c r="M65" i="68"/>
  <c r="O65" i="68" s="1"/>
  <c r="N65" i="68" s="1"/>
  <c r="M498" i="68"/>
  <c r="O498" i="68" s="1"/>
  <c r="N498" i="68" s="1"/>
  <c r="M388" i="68"/>
  <c r="O388" i="68" s="1"/>
  <c r="N388" i="68" s="1"/>
  <c r="M449" i="68"/>
  <c r="O449" i="68" s="1"/>
  <c r="N449" i="68" s="1"/>
  <c r="M172" i="68"/>
  <c r="O172" i="68" s="1"/>
  <c r="N172" i="68" s="1"/>
  <c r="M227" i="68"/>
  <c r="O227" i="68" s="1"/>
  <c r="N227" i="68" s="1"/>
  <c r="M45" i="68"/>
  <c r="O45" i="68" s="1"/>
  <c r="N45" i="68" s="1"/>
  <c r="M215" i="68"/>
  <c r="O215" i="68" s="1"/>
  <c r="N215" i="68" s="1"/>
  <c r="M380" i="68"/>
  <c r="O380" i="68" s="1"/>
  <c r="N380" i="68" s="1"/>
  <c r="M344" i="68"/>
  <c r="O344" i="68" s="1"/>
  <c r="N344" i="68" s="1"/>
  <c r="M436" i="68"/>
  <c r="O436" i="68" s="1"/>
  <c r="N436" i="68" s="1"/>
  <c r="M163" i="68"/>
  <c r="O163" i="68" s="1"/>
  <c r="N163" i="68" s="1"/>
  <c r="M321" i="68"/>
  <c r="O321" i="68" s="1"/>
  <c r="N321" i="68" s="1"/>
  <c r="M136" i="68"/>
  <c r="O136" i="68" s="1"/>
  <c r="N136" i="68" s="1"/>
  <c r="M111" i="68"/>
  <c r="O111" i="68" s="1"/>
  <c r="N111" i="68" s="1"/>
  <c r="M425" i="68"/>
  <c r="O425" i="68" s="1"/>
  <c r="N425" i="68" s="1"/>
  <c r="M135" i="68"/>
  <c r="O135" i="68" s="1"/>
  <c r="N135" i="68" s="1"/>
  <c r="M218" i="68"/>
  <c r="O218" i="68" s="1"/>
  <c r="N218" i="68" s="1"/>
  <c r="M291" i="68"/>
  <c r="O291" i="68" s="1"/>
  <c r="N291" i="68" s="1"/>
  <c r="M384" i="68"/>
  <c r="O384" i="68" s="1"/>
  <c r="N384" i="68" s="1"/>
  <c r="M465" i="68"/>
  <c r="O465" i="68" s="1"/>
  <c r="N465" i="68" s="1"/>
  <c r="M336" i="68"/>
  <c r="O336" i="68" s="1"/>
  <c r="N336" i="68" s="1"/>
  <c r="M44" i="68"/>
  <c r="O44" i="68" s="1"/>
  <c r="N44" i="68" s="1"/>
  <c r="M200" i="68"/>
  <c r="O200" i="68" s="1"/>
  <c r="N200" i="68" s="1"/>
  <c r="M400" i="68"/>
  <c r="O400" i="68" s="1"/>
  <c r="N400" i="68" s="1"/>
  <c r="M288" i="68"/>
  <c r="O288" i="68" s="1"/>
  <c r="N288" i="68" s="1"/>
  <c r="M26" i="68"/>
  <c r="O26" i="68" s="1"/>
  <c r="N26" i="68" s="1"/>
  <c r="M19" i="68"/>
  <c r="O19" i="68" s="1"/>
  <c r="N19" i="68" s="1"/>
  <c r="M338" i="68"/>
  <c r="O338" i="68" s="1"/>
  <c r="N338" i="68" s="1"/>
  <c r="M126" i="68"/>
  <c r="O126" i="68" s="1"/>
  <c r="N126" i="68" s="1"/>
  <c r="M268" i="68"/>
  <c r="O268" i="68" s="1"/>
  <c r="N268" i="68" s="1"/>
  <c r="M144" i="68"/>
  <c r="O144" i="68" s="1"/>
  <c r="N144" i="68" s="1"/>
  <c r="M28" i="68"/>
  <c r="O28" i="68" s="1"/>
  <c r="N28" i="68" s="1"/>
  <c r="M440" i="68"/>
  <c r="O440" i="68" s="1"/>
  <c r="N440" i="68" s="1"/>
  <c r="M349" i="68"/>
  <c r="O349" i="68" s="1"/>
  <c r="N349" i="68" s="1"/>
  <c r="M89" i="68"/>
  <c r="O89" i="68" s="1"/>
  <c r="N89" i="68" s="1"/>
  <c r="M231" i="68"/>
  <c r="O231" i="68" s="1"/>
  <c r="N231" i="68" s="1"/>
  <c r="M94" i="68"/>
  <c r="O94" i="68" s="1"/>
  <c r="N94" i="68" s="1"/>
  <c r="M22" i="68"/>
  <c r="O22" i="68" s="1"/>
  <c r="N22" i="68" s="1"/>
  <c r="M491" i="68"/>
  <c r="O491" i="68" s="1"/>
  <c r="N491" i="68" s="1"/>
  <c r="M454" i="68"/>
  <c r="O454" i="68" s="1"/>
  <c r="N454" i="68" s="1"/>
  <c r="M476" i="68"/>
  <c r="O476" i="68" s="1"/>
  <c r="N476" i="68" s="1"/>
  <c r="M194" i="68"/>
  <c r="O194" i="68" s="1"/>
  <c r="N194" i="68" s="1"/>
  <c r="M490" i="68"/>
  <c r="O490" i="68" s="1"/>
  <c r="N490" i="68" s="1"/>
  <c r="M52" i="68"/>
  <c r="O52" i="68" s="1"/>
  <c r="N52" i="68" s="1"/>
  <c r="M312" i="68"/>
  <c r="O312" i="68" s="1"/>
  <c r="N312" i="68" s="1"/>
  <c r="M266" i="68"/>
  <c r="O266" i="68" s="1"/>
  <c r="N266" i="68" s="1"/>
  <c r="M139" i="68"/>
  <c r="O139" i="68" s="1"/>
  <c r="N139" i="68" s="1"/>
  <c r="M255" i="68"/>
  <c r="O255" i="68" s="1"/>
  <c r="N255" i="68" s="1"/>
  <c r="M387" i="68"/>
  <c r="O387" i="68" s="1"/>
  <c r="N387" i="68" s="1"/>
  <c r="M237" i="68"/>
  <c r="O237" i="68" s="1"/>
  <c r="N237" i="68" s="1"/>
  <c r="M149" i="68"/>
  <c r="O149" i="68" s="1"/>
  <c r="N149" i="68" s="1"/>
  <c r="M352" i="68"/>
  <c r="O352" i="68" s="1"/>
  <c r="N352" i="68" s="1"/>
  <c r="M348" i="68"/>
  <c r="O348" i="68" s="1"/>
  <c r="N348" i="68" s="1"/>
  <c r="M262" i="68"/>
  <c r="O262" i="68" s="1"/>
  <c r="N262" i="68" s="1"/>
  <c r="M42" i="68"/>
  <c r="O42" i="68" s="1"/>
  <c r="N42" i="68" s="1"/>
  <c r="M93" i="68"/>
  <c r="O93" i="68" s="1"/>
  <c r="N93" i="68" s="1"/>
  <c r="M197" i="68"/>
  <c r="O197" i="68" s="1"/>
  <c r="N197" i="68" s="1"/>
  <c r="M313" i="68"/>
  <c r="O313" i="68" s="1"/>
  <c r="N313" i="68" s="1"/>
  <c r="M209" i="68"/>
  <c r="O209" i="68" s="1"/>
  <c r="N209" i="68" s="1"/>
  <c r="M317" i="68"/>
  <c r="O317" i="68" s="1"/>
  <c r="N317" i="68" s="1"/>
  <c r="M345" i="68"/>
  <c r="O345" i="68" s="1"/>
  <c r="N345" i="68" s="1"/>
  <c r="M161" i="68"/>
  <c r="O161" i="68" s="1"/>
  <c r="N161" i="68" s="1"/>
  <c r="M318" i="68"/>
  <c r="O318" i="68" s="1"/>
  <c r="N318" i="68" s="1"/>
  <c r="M71" i="68"/>
  <c r="O71" i="68" s="1"/>
  <c r="N71" i="68" s="1"/>
  <c r="M323" i="68"/>
  <c r="O323" i="68" s="1"/>
  <c r="N323" i="68" s="1"/>
  <c r="M452" i="68"/>
  <c r="O452" i="68" s="1"/>
  <c r="N452" i="68" s="1"/>
  <c r="M331" i="68"/>
  <c r="O331" i="68" s="1"/>
  <c r="N331" i="68" s="1"/>
  <c r="M489" i="68"/>
  <c r="O489" i="68" s="1"/>
  <c r="N489" i="68" s="1"/>
  <c r="M226" i="68"/>
  <c r="O226" i="68" s="1"/>
  <c r="N226" i="68" s="1"/>
  <c r="M411" i="68"/>
  <c r="O411" i="68" s="1"/>
  <c r="N411" i="68" s="1"/>
  <c r="M367" i="68"/>
  <c r="O367" i="68" s="1"/>
  <c r="N367" i="68" s="1"/>
  <c r="M441" i="68"/>
  <c r="O441" i="68" s="1"/>
  <c r="N441" i="68" s="1"/>
  <c r="M43" i="68"/>
  <c r="O43" i="68" s="1"/>
  <c r="N43" i="68" s="1"/>
  <c r="M96" i="68"/>
  <c r="O96" i="68" s="1"/>
  <c r="N96" i="68" s="1"/>
  <c r="M158" i="68"/>
  <c r="O158" i="68" s="1"/>
  <c r="N158" i="68" s="1"/>
  <c r="M280" i="68"/>
  <c r="O280" i="68" s="1"/>
  <c r="N280" i="68" s="1"/>
  <c r="M332" i="68"/>
  <c r="O332" i="68" s="1"/>
  <c r="N332" i="68" s="1"/>
  <c r="M205" i="68"/>
  <c r="O205" i="68" s="1"/>
  <c r="N205" i="68" s="1"/>
  <c r="M306" i="68"/>
  <c r="O306" i="68" s="1"/>
  <c r="N306" i="68" s="1"/>
  <c r="M366" i="68"/>
  <c r="O366" i="68" s="1"/>
  <c r="N366" i="68" s="1"/>
  <c r="M116" i="68"/>
  <c r="O116" i="68" s="1"/>
  <c r="N116" i="68" s="1"/>
  <c r="M272" i="68"/>
  <c r="O272" i="68" s="1"/>
  <c r="N272" i="68" s="1"/>
  <c r="M379" i="68"/>
  <c r="O379" i="68" s="1"/>
  <c r="N379" i="68" s="1"/>
  <c r="M100" i="68"/>
  <c r="O100" i="68" s="1"/>
  <c r="N100" i="68" s="1"/>
  <c r="M91" i="68"/>
  <c r="O91" i="68" s="1"/>
  <c r="N91" i="68" s="1"/>
  <c r="M112" i="68"/>
  <c r="O112" i="68" s="1"/>
  <c r="N112" i="68" s="1"/>
  <c r="M146" i="68"/>
  <c r="O146" i="68" s="1"/>
  <c r="N146" i="68" s="1"/>
  <c r="M176" i="68"/>
  <c r="O176" i="68" s="1"/>
  <c r="N176" i="68" s="1"/>
  <c r="M82" i="68"/>
  <c r="O82" i="68" s="1"/>
  <c r="N82" i="68" s="1"/>
  <c r="M247" i="68"/>
  <c r="O247" i="68" s="1"/>
  <c r="N247" i="68" s="1"/>
  <c r="M108" i="68"/>
  <c r="O108" i="68" s="1"/>
  <c r="N108" i="68" s="1"/>
  <c r="M68" i="68"/>
  <c r="O68" i="68" s="1"/>
  <c r="N68" i="68" s="1"/>
  <c r="M447" i="68"/>
  <c r="O447" i="68" s="1"/>
  <c r="N447" i="68" s="1"/>
  <c r="M415" i="68"/>
  <c r="O415" i="68" s="1"/>
  <c r="N415" i="68" s="1"/>
  <c r="M39" i="68"/>
  <c r="O39" i="68" s="1"/>
  <c r="N39" i="68" s="1"/>
  <c r="M486" i="68"/>
  <c r="O486" i="68" s="1"/>
  <c r="N486" i="68" s="1"/>
  <c r="M350" i="68"/>
  <c r="O350" i="68" s="1"/>
  <c r="N350" i="68" s="1"/>
  <c r="M283" i="68"/>
  <c r="O283" i="68" s="1"/>
  <c r="N283" i="68" s="1"/>
  <c r="M140" i="68"/>
  <c r="O140" i="68" s="1"/>
  <c r="N140" i="68" s="1"/>
  <c r="M451" i="68"/>
  <c r="O451" i="68" s="1"/>
  <c r="N451" i="68" s="1"/>
  <c r="M229" i="68"/>
  <c r="O229" i="68" s="1"/>
  <c r="N229" i="68" s="1"/>
  <c r="M319" i="68"/>
  <c r="O319" i="68" s="1"/>
  <c r="N319" i="68" s="1"/>
  <c r="M263" i="68"/>
  <c r="O263" i="68" s="1"/>
  <c r="N263" i="68" s="1"/>
  <c r="M14" i="68"/>
  <c r="O14" i="68" s="1"/>
  <c r="N14" i="68" s="1"/>
  <c r="M121" i="68"/>
  <c r="O121" i="68" s="1"/>
  <c r="N121" i="68" s="1"/>
  <c r="M437" i="68"/>
  <c r="O437" i="68" s="1"/>
  <c r="N437" i="68" s="1"/>
  <c r="M428" i="68"/>
  <c r="O428" i="68" s="1"/>
  <c r="N428" i="68" s="1"/>
  <c r="M106" i="68"/>
  <c r="O106" i="68" s="1"/>
  <c r="N106" i="68" s="1"/>
  <c r="M195" i="68"/>
  <c r="O195" i="68" s="1"/>
  <c r="N195" i="68" s="1"/>
  <c r="M219" i="68"/>
  <c r="O219" i="68" s="1"/>
  <c r="N219" i="68" s="1"/>
  <c r="M85" i="68"/>
  <c r="O85" i="68" s="1"/>
  <c r="N85" i="68" s="1"/>
  <c r="M60" i="68"/>
  <c r="O60" i="68" s="1"/>
  <c r="N60" i="68" s="1"/>
  <c r="M307" i="68"/>
  <c r="O307" i="68" s="1"/>
  <c r="N307" i="68" s="1"/>
  <c r="M456" i="68"/>
  <c r="O456" i="68" s="1"/>
  <c r="N456" i="68" s="1"/>
  <c r="M102" i="68"/>
  <c r="O102" i="68" s="1"/>
  <c r="N102" i="68" s="1"/>
  <c r="M458" i="68"/>
  <c r="O458" i="68" s="1"/>
  <c r="N458" i="68" s="1"/>
  <c r="M475" i="68"/>
  <c r="O475" i="68" s="1"/>
  <c r="N475" i="68" s="1"/>
  <c r="M50" i="68"/>
  <c r="O50" i="68" s="1"/>
  <c r="N50" i="68" s="1"/>
  <c r="M183" i="68"/>
  <c r="O183" i="68" s="1"/>
  <c r="N183" i="68" s="1"/>
  <c r="M192" i="68"/>
  <c r="O192" i="68" s="1"/>
  <c r="N192" i="68" s="1"/>
  <c r="M162" i="68"/>
  <c r="O162" i="68" s="1"/>
  <c r="N162" i="68" s="1"/>
  <c r="M334" i="68"/>
  <c r="O334" i="68" s="1"/>
  <c r="N334" i="68" s="1"/>
  <c r="M186" i="68"/>
  <c r="O186" i="68" s="1"/>
  <c r="N186" i="68" s="1"/>
  <c r="M232" i="68"/>
  <c r="O232" i="68" s="1"/>
  <c r="N232" i="68" s="1"/>
  <c r="M314" i="68"/>
  <c r="O314" i="68" s="1"/>
  <c r="N314" i="68" s="1"/>
  <c r="L7" i="68"/>
  <c r="M278" i="68"/>
  <c r="O278" i="68" s="1"/>
  <c r="N278" i="68" s="1"/>
  <c r="M375" i="68"/>
  <c r="O375" i="68" s="1"/>
  <c r="N375" i="68" s="1"/>
  <c r="M63" i="68"/>
  <c r="O63" i="68" s="1"/>
  <c r="N63" i="68" s="1"/>
  <c r="M432" i="68"/>
  <c r="O432" i="68" s="1"/>
  <c r="N432" i="68" s="1"/>
  <c r="M117" i="68"/>
  <c r="O117" i="68" s="1"/>
  <c r="N117" i="68" s="1"/>
  <c r="M179" i="68"/>
  <c r="O179" i="68" s="1"/>
  <c r="N179" i="68" s="1"/>
  <c r="M377" i="68"/>
  <c r="O377" i="68" s="1"/>
  <c r="N377" i="68" s="1"/>
  <c r="M198" i="68"/>
  <c r="O198" i="68" s="1"/>
  <c r="N198" i="68" s="1"/>
  <c r="M182" i="68"/>
  <c r="O182" i="68" s="1"/>
  <c r="N182" i="68" s="1"/>
  <c r="M99" i="68"/>
  <c r="O99" i="68" s="1"/>
  <c r="N99" i="68" s="1"/>
  <c r="M423" i="68"/>
  <c r="O423" i="68" s="1"/>
  <c r="N423" i="68" s="1"/>
  <c r="M419" i="68"/>
  <c r="O419" i="68" s="1"/>
  <c r="N419" i="68" s="1"/>
  <c r="M95" i="68"/>
  <c r="O95" i="68" s="1"/>
  <c r="N95" i="68" s="1"/>
  <c r="M69" i="68"/>
  <c r="O69" i="68" s="1"/>
  <c r="N69" i="68" s="1"/>
  <c r="M51" i="68"/>
  <c r="O51" i="68" s="1"/>
  <c r="N51" i="68" s="1"/>
  <c r="M429" i="68"/>
  <c r="O429" i="68" s="1"/>
  <c r="N429" i="68" s="1"/>
  <c r="M276" i="68"/>
  <c r="O276" i="68" s="1"/>
  <c r="N276" i="68" s="1"/>
  <c r="M395" i="68"/>
  <c r="O395" i="68" s="1"/>
  <c r="N395" i="68" s="1"/>
  <c r="M98" i="68"/>
  <c r="O98" i="68" s="1"/>
  <c r="N98" i="68" s="1"/>
  <c r="M252" i="68"/>
  <c r="O252" i="68" s="1"/>
  <c r="N252" i="68" s="1"/>
  <c r="M201" i="68"/>
  <c r="O201" i="68" s="1"/>
  <c r="N201" i="68" s="1"/>
  <c r="M392" i="68"/>
  <c r="O392" i="68" s="1"/>
  <c r="N392" i="68" s="1"/>
  <c r="M469" i="68"/>
  <c r="O469" i="68" s="1"/>
  <c r="N469" i="68" s="1"/>
  <c r="M58" i="68"/>
  <c r="O58" i="68" s="1"/>
  <c r="N58" i="68" s="1"/>
  <c r="M418" i="68"/>
  <c r="O418" i="68" s="1"/>
  <c r="N418" i="68" s="1"/>
  <c r="M472" i="68"/>
  <c r="O472" i="68" s="1"/>
  <c r="N472" i="68" s="1"/>
  <c r="M53" i="68"/>
  <c r="O53" i="68" s="1"/>
  <c r="N53" i="68" s="1"/>
  <c r="M216" i="68"/>
  <c r="O216" i="68" s="1"/>
  <c r="N216" i="68" s="1"/>
  <c r="M118" i="68"/>
  <c r="O118" i="68" s="1"/>
  <c r="N118" i="68" s="1"/>
  <c r="M166" i="68"/>
  <c r="O166" i="68" s="1"/>
  <c r="N166" i="68" s="1"/>
  <c r="M443" i="68"/>
  <c r="O443" i="68" s="1"/>
  <c r="N443" i="68" s="1"/>
  <c r="M401" i="68"/>
  <c r="O401" i="68" s="1"/>
  <c r="N401" i="68" s="1"/>
  <c r="M479" i="68"/>
  <c r="O479" i="68" s="1"/>
  <c r="N479" i="68" s="1"/>
  <c r="M105" i="68"/>
  <c r="O105" i="68" s="1"/>
  <c r="N105" i="68" s="1"/>
  <c r="M54" i="68"/>
  <c r="O54" i="68" s="1"/>
  <c r="N54" i="68" s="1"/>
  <c r="M459" i="68"/>
  <c r="O459" i="68" s="1"/>
  <c r="N459" i="68" s="1"/>
  <c r="M444" i="68"/>
  <c r="O444" i="68" s="1"/>
  <c r="N444" i="68" s="1"/>
  <c r="M281" i="68"/>
  <c r="O281" i="68" s="1"/>
  <c r="N281" i="68" s="1"/>
  <c r="M168" i="68"/>
  <c r="O168" i="68" s="1"/>
  <c r="N168" i="68" s="1"/>
  <c r="M49" i="68"/>
  <c r="O49" i="68" s="1"/>
  <c r="N49" i="68" s="1"/>
  <c r="M402" i="68"/>
  <c r="O402" i="68" s="1"/>
  <c r="N402" i="68" s="1"/>
  <c r="M355" i="68"/>
  <c r="O355" i="68" s="1"/>
  <c r="N355" i="68" s="1"/>
  <c r="M478" i="68"/>
  <c r="O478" i="68" s="1"/>
  <c r="N478" i="68" s="1"/>
  <c r="M138" i="68"/>
  <c r="O138" i="68" s="1"/>
  <c r="N138" i="68" s="1"/>
  <c r="M470" i="68"/>
  <c r="O470" i="68" s="1"/>
  <c r="N470" i="68" s="1"/>
  <c r="M397" i="68"/>
  <c r="O397" i="68" s="1"/>
  <c r="N397" i="68" s="1"/>
  <c r="M129" i="68"/>
  <c r="O129" i="68" s="1"/>
  <c r="N129" i="68" s="1"/>
  <c r="M407" i="68"/>
  <c r="O407" i="68" s="1"/>
  <c r="N407" i="68" s="1"/>
  <c r="M328" i="68"/>
  <c r="O328" i="68" s="1"/>
  <c r="N328" i="68" s="1"/>
  <c r="M301" i="68"/>
  <c r="O301" i="68" s="1"/>
  <c r="N301" i="68" s="1"/>
  <c r="M371" i="68"/>
  <c r="O371" i="68" s="1"/>
  <c r="N371" i="68" s="1"/>
  <c r="M62" i="68"/>
  <c r="O62" i="68" s="1"/>
  <c r="N62" i="68" s="1"/>
  <c r="M56" i="68"/>
  <c r="O56" i="68" s="1"/>
  <c r="N56" i="68" s="1"/>
  <c r="M72" i="68"/>
  <c r="O72" i="68" s="1"/>
  <c r="N72" i="68" s="1"/>
  <c r="M125" i="68"/>
  <c r="O125" i="68" s="1"/>
  <c r="N125" i="68" s="1"/>
  <c r="M346" i="68"/>
  <c r="O346" i="68" s="1"/>
  <c r="N346" i="68" s="1"/>
  <c r="M244" i="68"/>
  <c r="O244" i="68" s="1"/>
  <c r="N244" i="68" s="1"/>
  <c r="M243" i="68"/>
  <c r="O243" i="68" s="1"/>
  <c r="N243" i="68" s="1"/>
  <c r="M374" i="68"/>
  <c r="O374" i="68" s="1"/>
  <c r="N374" i="68" s="1"/>
  <c r="M335" i="68"/>
  <c r="O335" i="68" s="1"/>
  <c r="N335" i="68" s="1"/>
  <c r="M97" i="68"/>
  <c r="O97" i="68" s="1"/>
  <c r="N97" i="68" s="1"/>
  <c r="M234" i="68"/>
  <c r="O234" i="68" s="1"/>
  <c r="N234" i="68" s="1"/>
  <c r="M223" i="68"/>
  <c r="O223" i="68" s="1"/>
  <c r="N223" i="68" s="1"/>
  <c r="M124" i="68"/>
  <c r="O124" i="68" s="1"/>
  <c r="N124" i="68" s="1"/>
  <c r="F7" i="68"/>
  <c r="M481" i="68"/>
  <c r="O481" i="68" s="1"/>
  <c r="N481" i="68" s="1"/>
  <c r="M11" i="68"/>
  <c r="O11" i="68" s="1"/>
  <c r="N11" i="68" s="1"/>
  <c r="M171" i="68"/>
  <c r="O171" i="68" s="1"/>
  <c r="N171" i="68" s="1"/>
  <c r="M438" i="68"/>
  <c r="O438" i="68" s="1"/>
  <c r="N438" i="68" s="1"/>
  <c r="M20" i="68"/>
  <c r="O20" i="68" s="1"/>
  <c r="N20" i="68" s="1"/>
  <c r="M12" i="68"/>
  <c r="O12" i="68" s="1"/>
  <c r="N12" i="68" s="1"/>
  <c r="M157" i="68"/>
  <c r="O157" i="68" s="1"/>
  <c r="N157" i="68" s="1"/>
  <c r="M460" i="68"/>
  <c r="O460" i="68" s="1"/>
  <c r="N460" i="68" s="1"/>
  <c r="M427" i="68"/>
  <c r="O427" i="68" s="1"/>
  <c r="N427" i="68" s="1"/>
  <c r="M430" i="68"/>
  <c r="O430" i="68" s="1"/>
  <c r="N430" i="68" s="1"/>
  <c r="M316" i="68"/>
  <c r="O316" i="68" s="1"/>
  <c r="N316" i="68" s="1"/>
  <c r="M417" i="68"/>
  <c r="O417" i="68" s="1"/>
  <c r="N417" i="68" s="1"/>
  <c r="M34" i="68"/>
  <c r="O34" i="68" s="1"/>
  <c r="N34" i="68" s="1"/>
  <c r="M196" i="68"/>
  <c r="O196" i="68" s="1"/>
  <c r="N196" i="68" s="1"/>
  <c r="M153" i="68"/>
  <c r="O153" i="68" s="1"/>
  <c r="N153" i="68" s="1"/>
  <c r="M422" i="68"/>
  <c r="O422" i="68" s="1"/>
  <c r="N422" i="68" s="1"/>
  <c r="M464" i="68"/>
  <c r="O464" i="68" s="1"/>
  <c r="N464" i="68" s="1"/>
  <c r="M493" i="68"/>
  <c r="O493" i="68" s="1"/>
  <c r="N493" i="68" s="1"/>
  <c r="M90" i="68"/>
  <c r="O90" i="68" s="1"/>
  <c r="N90" i="68" s="1"/>
  <c r="M221" i="68"/>
  <c r="O221" i="68" s="1"/>
  <c r="N221" i="68" s="1"/>
  <c r="M119" i="68"/>
  <c r="O119" i="68" s="1"/>
  <c r="N119" i="68" s="1"/>
  <c r="I7" i="68"/>
  <c r="M8" i="68"/>
  <c r="O8" i="68" s="1"/>
  <c r="N8" i="68" s="1"/>
  <c r="N7" i="68" s="1"/>
  <c r="M7" i="68" s="1"/>
  <c r="M370" i="68"/>
  <c r="O370" i="68" s="1"/>
  <c r="N370" i="68" s="1"/>
  <c r="M309" i="68"/>
  <c r="O309" i="68" s="1"/>
  <c r="N309" i="68" s="1"/>
  <c r="M259" i="68"/>
  <c r="O259" i="68" s="1"/>
  <c r="N259" i="68" s="1"/>
  <c r="M356" i="68"/>
  <c r="O356" i="68" s="1"/>
  <c r="N356" i="68" s="1"/>
  <c r="M9" i="68"/>
  <c r="O9" i="68" s="1"/>
  <c r="N9" i="68" s="1"/>
  <c r="M477" i="68"/>
  <c r="O477" i="68" s="1"/>
  <c r="N477" i="68" s="1"/>
  <c r="M154" i="68"/>
  <c r="O154" i="68" s="1"/>
  <c r="N154" i="68" s="1"/>
  <c r="M142" i="68"/>
  <c r="O142" i="68" s="1"/>
  <c r="N142" i="68" s="1"/>
  <c r="M204" i="68"/>
  <c r="O204" i="68" s="1"/>
  <c r="N204" i="68" s="1"/>
  <c r="M137" i="68"/>
  <c r="O137" i="68" s="1"/>
  <c r="N137" i="68" s="1"/>
  <c r="M358" i="68"/>
  <c r="O358" i="68" s="1"/>
  <c r="N358" i="68" s="1"/>
  <c r="M147" i="68"/>
  <c r="O147" i="68" s="1"/>
  <c r="N147" i="68" s="1"/>
  <c r="M10" i="68"/>
  <c r="O10" i="68" s="1"/>
  <c r="N10" i="68" s="1"/>
  <c r="M208" i="68"/>
  <c r="O208" i="68" s="1"/>
  <c r="N208" i="68" s="1"/>
  <c r="M120" i="68"/>
  <c r="O120" i="68" s="1"/>
  <c r="N120" i="68" s="1"/>
  <c r="M463" i="68"/>
  <c r="O463" i="68" s="1"/>
  <c r="N463" i="68" s="1"/>
  <c r="M495" i="68"/>
  <c r="O495" i="68" s="1"/>
  <c r="N495" i="68" s="1"/>
  <c r="M185" i="68"/>
  <c r="O185" i="68" s="1"/>
  <c r="N185" i="68" s="1"/>
  <c r="M361" i="68"/>
  <c r="O361" i="68" s="1"/>
  <c r="N361" i="68" s="1"/>
  <c r="M372" i="68"/>
  <c r="O372" i="68" s="1"/>
  <c r="N372" i="68" s="1"/>
  <c r="M233" i="68"/>
  <c r="O233" i="68" s="1"/>
  <c r="N233" i="68" s="1"/>
  <c r="M424" i="68"/>
  <c r="O424" i="68" s="1"/>
  <c r="N424" i="68" s="1"/>
  <c r="M164" i="68"/>
  <c r="O164" i="68" s="1"/>
  <c r="N164" i="68" s="1"/>
  <c r="M282" i="68"/>
  <c r="O282" i="68" s="1"/>
  <c r="N282" i="68" s="1"/>
  <c r="M61" i="68"/>
  <c r="O61" i="68" s="1"/>
  <c r="N61" i="68" s="1"/>
  <c r="M351" i="68"/>
  <c r="O351" i="68" s="1"/>
  <c r="N351" i="68" s="1"/>
  <c r="M462" i="68"/>
  <c r="O462" i="68" s="1"/>
  <c r="N462" i="68" s="1"/>
  <c r="M40" i="68"/>
  <c r="O40" i="68" s="1"/>
  <c r="N40" i="68" s="1"/>
  <c r="M267" i="68"/>
  <c r="O267" i="68" s="1"/>
  <c r="N267" i="68" s="1"/>
  <c r="M394" i="68"/>
  <c r="O394" i="68" s="1"/>
  <c r="N394" i="68" s="1"/>
  <c r="M173" i="68"/>
  <c r="O173" i="68" s="1"/>
  <c r="N173" i="68" s="1"/>
  <c r="M274" i="68"/>
  <c r="O274" i="68" s="1"/>
  <c r="N274" i="68" s="1"/>
  <c r="M473" i="68"/>
  <c r="O473" i="68" s="1"/>
  <c r="N473" i="68" s="1"/>
  <c r="M122" i="68"/>
  <c r="O122" i="68" s="1"/>
  <c r="N122" i="68" s="1"/>
  <c r="M369" i="68"/>
  <c r="O369" i="68" s="1"/>
  <c r="N369" i="68" s="1"/>
  <c r="M300" i="68"/>
  <c r="O300" i="68" s="1"/>
  <c r="N300" i="68" s="1"/>
  <c r="M329" i="68"/>
  <c r="O329" i="68" s="1"/>
  <c r="N329" i="68" s="1"/>
  <c r="M46" i="68"/>
  <c r="O46" i="68" s="1"/>
  <c r="N46" i="68" s="1"/>
  <c r="M315" i="68"/>
  <c r="O315" i="68" s="1"/>
  <c r="N315" i="68" s="1"/>
  <c r="M87" i="68"/>
  <c r="O87" i="68" s="1"/>
  <c r="N87" i="68" s="1"/>
  <c r="M225" i="68"/>
  <c r="O225" i="68" s="1"/>
  <c r="N225" i="68" s="1"/>
  <c r="M73" i="68"/>
  <c r="O73" i="68" s="1"/>
  <c r="N73" i="68" s="1"/>
  <c r="M31" i="68"/>
  <c r="O31" i="68" s="1"/>
  <c r="N31" i="68" s="1"/>
  <c r="M303" i="68"/>
  <c r="O303" i="68" s="1"/>
  <c r="N303" i="68" s="1"/>
  <c r="M403" i="68"/>
  <c r="O403" i="68" s="1"/>
  <c r="N403" i="68" s="1"/>
  <c r="M76" i="68"/>
  <c r="O76" i="68" s="1"/>
  <c r="N76" i="68" s="1"/>
  <c r="M264" i="68"/>
  <c r="O264" i="68" s="1"/>
  <c r="N264" i="68" s="1"/>
  <c r="M360" i="68"/>
  <c r="O360" i="68" s="1"/>
  <c r="N360" i="68" s="1"/>
  <c r="M497" i="68"/>
  <c r="O497" i="68" s="1"/>
  <c r="N497" i="68" s="1"/>
  <c r="M466" i="68"/>
  <c r="O466" i="68" s="1"/>
  <c r="N466" i="68" s="1"/>
  <c r="M254" i="68"/>
  <c r="O254" i="68" s="1"/>
  <c r="N254" i="68" s="1"/>
  <c r="M101" i="68"/>
  <c r="O101" i="68" s="1"/>
  <c r="N101" i="68" s="1"/>
  <c r="M165" i="68"/>
  <c r="O165" i="68" s="1"/>
  <c r="N165" i="68" s="1"/>
  <c r="M128" i="68"/>
  <c r="O128" i="68" s="1"/>
  <c r="N128" i="68" s="1"/>
  <c r="M170" i="68"/>
  <c r="O170" i="68" s="1"/>
  <c r="N170" i="68" s="1"/>
  <c r="M75" i="68"/>
  <c r="O75" i="68" s="1"/>
  <c r="N75" i="68" s="1"/>
  <c r="M271" i="68"/>
  <c r="O271" i="68" s="1"/>
  <c r="N271" i="68" s="1"/>
  <c r="M342" i="68"/>
  <c r="O342" i="68" s="1"/>
  <c r="N342" i="68" s="1"/>
  <c r="M127" i="68"/>
  <c r="O127" i="68" s="1"/>
  <c r="N127" i="68" s="1"/>
  <c r="M38" i="68"/>
  <c r="O38" i="68" s="1"/>
  <c r="N38" i="68" s="1"/>
  <c r="M228" i="68"/>
  <c r="O228" i="68" s="1"/>
  <c r="N228" i="68" s="1"/>
  <c r="M110" i="68"/>
  <c r="O110" i="68" s="1"/>
  <c r="N110" i="68" s="1"/>
  <c r="M299" i="68"/>
  <c r="O299" i="68" s="1"/>
  <c r="N299" i="68" s="1"/>
  <c r="M461" i="68"/>
  <c r="O461" i="68" s="1"/>
  <c r="N461" i="68" s="1"/>
  <c r="M103" i="68"/>
  <c r="O103" i="68" s="1"/>
  <c r="N103" i="68" s="1"/>
  <c r="M130" i="68"/>
  <c r="O130" i="68" s="1"/>
  <c r="N130" i="68" s="1"/>
  <c r="M484" i="68"/>
  <c r="O484" i="68" s="1"/>
  <c r="N484" i="68" s="1"/>
  <c r="M354" i="68"/>
  <c r="O354" i="68" s="1"/>
  <c r="N354" i="68" s="1"/>
  <c r="M258" i="68"/>
  <c r="O258" i="68" s="1"/>
  <c r="N258" i="68" s="1"/>
  <c r="M410" i="68"/>
  <c r="O410" i="68" s="1"/>
  <c r="N410" i="68" s="1"/>
  <c r="M156" i="68"/>
  <c r="O156" i="68" s="1"/>
  <c r="N156" i="68" s="1"/>
  <c r="M250" i="68"/>
  <c r="O250" i="68" s="1"/>
  <c r="N250" i="68" s="1"/>
  <c r="M431" i="68"/>
  <c r="O431" i="68" s="1"/>
  <c r="N431" i="68" s="1"/>
  <c r="M59" i="68"/>
  <c r="O59" i="68" s="1"/>
  <c r="N59" i="68" s="1"/>
  <c r="M177" i="68"/>
  <c r="O177" i="68" s="1"/>
  <c r="N177" i="68" s="1"/>
  <c r="M457" i="68"/>
  <c r="O457" i="68" s="1"/>
  <c r="N457" i="68" s="1"/>
  <c r="M107" i="68"/>
  <c r="O107" i="68" s="1"/>
  <c r="N107" i="68" s="1"/>
  <c r="M482" i="68"/>
  <c r="O482" i="68" s="1"/>
  <c r="N482" i="68" s="1"/>
  <c r="M175" i="68"/>
  <c r="O175" i="68" s="1"/>
  <c r="N175" i="68" s="1"/>
  <c r="M64" i="68"/>
  <c r="O64" i="68" s="1"/>
  <c r="N64" i="68" s="1"/>
  <c r="M446" i="68"/>
  <c r="O446" i="68" s="1"/>
  <c r="N446" i="68" s="1"/>
  <c r="M152" i="68"/>
  <c r="O152" i="68" s="1"/>
  <c r="N152" i="68" s="1"/>
  <c r="M188" i="68"/>
  <c r="O188" i="68" s="1"/>
  <c r="N188" i="68" s="1"/>
  <c r="M340" i="68"/>
  <c r="O340" i="68" s="1"/>
  <c r="N340" i="68" s="1"/>
  <c r="M109" i="68"/>
  <c r="O109" i="68" s="1"/>
  <c r="N109" i="68" s="1"/>
  <c r="M468" i="68"/>
  <c r="O468" i="68" s="1"/>
  <c r="N468" i="68" s="1"/>
  <c r="M210" i="68"/>
  <c r="O210" i="68" s="1"/>
  <c r="N210" i="68" s="1"/>
  <c r="M389" i="68"/>
  <c r="O389" i="68" s="1"/>
  <c r="N389" i="68" s="1"/>
  <c r="M420" i="68"/>
  <c r="O420" i="68" s="1"/>
  <c r="N420" i="68" s="1"/>
  <c r="M249" i="68"/>
  <c r="O249" i="68" s="1"/>
  <c r="N249" i="68" s="1"/>
  <c r="M273" i="68"/>
  <c r="O273" i="68" s="1"/>
  <c r="N273" i="68" s="1"/>
  <c r="M487" i="68"/>
  <c r="O487" i="68" s="1"/>
  <c r="N487" i="68" s="1"/>
  <c r="M448" i="68"/>
  <c r="O448" i="68" s="1"/>
  <c r="N448" i="68" s="1"/>
  <c r="M287" i="68"/>
  <c r="O287" i="68" s="1"/>
  <c r="N287" i="68" s="1"/>
  <c r="M190" i="68"/>
  <c r="O190" i="68" s="1"/>
  <c r="N190" i="68" s="1"/>
  <c r="M167" i="68"/>
  <c r="O167" i="68" s="1"/>
  <c r="N167" i="68" s="1"/>
  <c r="M213" i="68"/>
  <c r="O213" i="68" s="1"/>
  <c r="N213" i="68" s="1"/>
  <c r="M284" i="68"/>
  <c r="O284" i="68" s="1"/>
  <c r="N284" i="68" s="1"/>
  <c r="M123" i="68"/>
  <c r="O123" i="68" s="1"/>
  <c r="N123" i="68" s="1"/>
  <c r="M211" i="68"/>
  <c r="O211" i="68" s="1"/>
  <c r="N211" i="68" s="1"/>
  <c r="M115" i="68"/>
  <c r="O115" i="68" s="1"/>
  <c r="N115" i="68" s="1"/>
  <c r="M141" i="68"/>
  <c r="O141" i="68" s="1"/>
  <c r="N141" i="68" s="1"/>
  <c r="M55" i="68"/>
  <c r="O55" i="68" s="1"/>
  <c r="N55" i="68" s="1"/>
  <c r="M320" i="68"/>
  <c r="O320" i="68" s="1"/>
  <c r="N320" i="68" s="1"/>
  <c r="M238" i="68"/>
  <c r="O238" i="68" s="1"/>
  <c r="N238" i="68" s="1"/>
  <c r="M311" i="68"/>
  <c r="O311" i="68" s="1"/>
  <c r="N311" i="68" s="1"/>
  <c r="M483" i="68"/>
  <c r="O483" i="68" s="1"/>
  <c r="N483" i="68" s="1"/>
  <c r="M181" i="68"/>
  <c r="O181" i="68" s="1"/>
  <c r="N181" i="68" s="1"/>
  <c r="M187" i="68"/>
  <c r="O187" i="68" s="1"/>
  <c r="N187" i="68" s="1"/>
  <c r="M17" i="68"/>
  <c r="O17" i="68" s="1"/>
  <c r="N17" i="68" s="1"/>
  <c r="M36" i="68"/>
  <c r="O36" i="68" s="1"/>
  <c r="N36" i="68" s="1"/>
  <c r="M494" i="68"/>
  <c r="O494" i="68" s="1"/>
  <c r="N494" i="68" s="1"/>
  <c r="M212" i="68"/>
  <c r="O212" i="68" s="1"/>
  <c r="N212" i="68" s="1"/>
  <c r="M433" i="68"/>
  <c r="O433" i="68" s="1"/>
  <c r="N433" i="68" s="1"/>
  <c r="M330" i="68"/>
  <c r="O330" i="68" s="1"/>
  <c r="N330" i="68" s="1"/>
  <c r="BA12" i="91"/>
  <c r="AX8" i="91"/>
  <c r="BA8" i="9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F56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 xml:space="preserve">+53 с пантами
</t>
        </r>
      </text>
    </comment>
  </commentList>
</comments>
</file>

<file path=xl/sharedStrings.xml><?xml version="1.0" encoding="utf-8"?>
<sst xmlns="http://schemas.openxmlformats.org/spreadsheetml/2006/main" count="4680" uniqueCount="908">
  <si>
    <t>№ п/п</t>
  </si>
  <si>
    <t>Площадь, свойственная для обитания вида, тыс.га</t>
  </si>
  <si>
    <t>Общедоступные охотничьи угодья</t>
  </si>
  <si>
    <t>Эвенкийский</t>
  </si>
  <si>
    <t>Лось</t>
  </si>
  <si>
    <t>Кабарга</t>
  </si>
  <si>
    <t>Соболь</t>
  </si>
  <si>
    <t>Рысь</t>
  </si>
  <si>
    <t>Барсук</t>
  </si>
  <si>
    <t>х</t>
  </si>
  <si>
    <t>Родовая община коренных малочисленных народов Севера «Колды»</t>
  </si>
  <si>
    <t>Всего</t>
  </si>
  <si>
    <t>Медведь</t>
  </si>
  <si>
    <t>ЗОУ</t>
  </si>
  <si>
    <t>всего</t>
  </si>
  <si>
    <t>Численность  вида охотничьих ресурсов, особей</t>
  </si>
  <si>
    <t>Показатель численности, особей на 1000 га</t>
  </si>
  <si>
    <t>Квоты добычи</t>
  </si>
  <si>
    <t>старше 1 года, особей</t>
  </si>
  <si>
    <t>без подразделения по половому признаку</t>
  </si>
  <si>
    <t xml:space="preserve">% от численности </t>
  </si>
  <si>
    <t xml:space="preserve">в том числе: </t>
  </si>
  <si>
    <t>%</t>
  </si>
  <si>
    <t>самцы с пантами</t>
  </si>
  <si>
    <t xml:space="preserve">самцы во время гона </t>
  </si>
  <si>
    <t>Наименование муниципального района</t>
  </si>
  <si>
    <t>Наименование охотничьего угодья</t>
  </si>
  <si>
    <t>Заместитель министра природных ресурсов и экологии Красноярского края ____________________________ В.В. Званцев</t>
  </si>
  <si>
    <t xml:space="preserve">№ п/п </t>
  </si>
  <si>
    <t xml:space="preserve">Вид охотничьих ресурсов </t>
  </si>
  <si>
    <t>Косуля сибирская</t>
  </si>
  <si>
    <t>Благородный олень</t>
  </si>
  <si>
    <t>Овцебык</t>
  </si>
  <si>
    <t>Сибирский горный козел</t>
  </si>
  <si>
    <t>до 1 года, особей</t>
  </si>
  <si>
    <t>особей (max)</t>
  </si>
  <si>
    <t>самцы во время гона (max)</t>
  </si>
  <si>
    <t>до 1 года              (max), особей</t>
  </si>
  <si>
    <t xml:space="preserve">Заявка </t>
  </si>
  <si>
    <t>самцы (max)</t>
  </si>
  <si>
    <t xml:space="preserve">Всего, особей </t>
  </si>
  <si>
    <t xml:space="preserve">Всего, особей  </t>
  </si>
  <si>
    <t>29 апреля 2016 г.</t>
  </si>
  <si>
    <t>Норматив</t>
  </si>
  <si>
    <t>До 1 года</t>
  </si>
  <si>
    <t>Взрослых</t>
  </si>
  <si>
    <t>Числ.</t>
  </si>
  <si>
    <t>Мин. кол</t>
  </si>
  <si>
    <t>Численность, особей</t>
  </si>
  <si>
    <t>Имя файла</t>
  </si>
  <si>
    <t>Имя листа</t>
  </si>
  <si>
    <t>Источники (два года назад, год назад, текущий)</t>
  </si>
  <si>
    <t>[2016.xlsx]</t>
  </si>
  <si>
    <t>Источник</t>
  </si>
  <si>
    <t>Проект квот добычи овцебыка на территории Красноярского края в период с 1 августа 2017 года до 1 августа 2018 года</t>
  </si>
  <si>
    <t>Итого в Красноярском крае</t>
  </si>
  <si>
    <t>Площадь, тыс.га</t>
  </si>
  <si>
    <t>Плотность населения, особей на 1000 га</t>
  </si>
  <si>
    <t>Максимально возможная квота добычи</t>
  </si>
  <si>
    <t xml:space="preserve">в % от численности </t>
  </si>
  <si>
    <t>Предстоящий сезон охоты</t>
  </si>
  <si>
    <t>Предыдущий сезон охоты</t>
  </si>
  <si>
    <t>Утвержденная квота добычи</t>
  </si>
  <si>
    <t>в % от численности</t>
  </si>
  <si>
    <t>в том числе</t>
  </si>
  <si>
    <t>Взрослые животные (старше 1 года)</t>
  </si>
  <si>
    <t>до 1 года</t>
  </si>
  <si>
    <t>самцы во время гона</t>
  </si>
  <si>
    <t>Фактическая добыча</t>
  </si>
  <si>
    <t>освоение квоты, %</t>
  </si>
  <si>
    <t>Устанавливаемая квота добычи</t>
  </si>
  <si>
    <t>Наименование охотничьих угодий</t>
  </si>
  <si>
    <t>Наименование муниципальных образований (районы, округа)</t>
  </si>
  <si>
    <t>Всего (max)</t>
  </si>
  <si>
    <t xml:space="preserve">Всего </t>
  </si>
  <si>
    <t>самцы</t>
  </si>
  <si>
    <t>самки</t>
  </si>
  <si>
    <t>Балахтинский район</t>
  </si>
  <si>
    <t>Богучанский район</t>
  </si>
  <si>
    <t>Енисейский район</t>
  </si>
  <si>
    <t>Мотыгинский район</t>
  </si>
  <si>
    <t>Категория охотничьих угодий и иные территории</t>
  </si>
  <si>
    <t>Изменение лимита, в %</t>
  </si>
  <si>
    <t>Лимит, особей</t>
  </si>
  <si>
    <t>Добыча, особей</t>
  </si>
  <si>
    <t>Освоение лимита, %</t>
  </si>
  <si>
    <t>Изменение численности (рост или снижение в %)</t>
  </si>
  <si>
    <t>Устанавливаемый лимит добычи, особей</t>
  </si>
  <si>
    <t>в том числе для КМНС*</t>
  </si>
  <si>
    <t xml:space="preserve">в том числе </t>
  </si>
  <si>
    <t>взрослые животные (старше года)</t>
  </si>
  <si>
    <t>Общедоступные и иные территории</t>
  </si>
  <si>
    <t>Закрепленные</t>
  </si>
  <si>
    <t>Общедоступные</t>
  </si>
  <si>
    <t>Общедоступные, закрепленные охотничьи угодья и иные территории</t>
  </si>
  <si>
    <t>*-</t>
  </si>
  <si>
    <t xml:space="preserve"> объем добычи охотничьих ресурсов, установленный для ведения охоты в целях обеспечения ведения традиционного образа жизни и осуществления традиционной хозяйственной деятельности КМНС в пределах территорий традиционного природопользования, образованных в соответствии с Федеральным законом от 7 мая 2001 г. № 49-ФЗ "О территориях традиционного природопользования коренных малочисленных народов Севера, Сибири и Дальнего Востока Российской Федерации" (подпункт "б" пункта 17.1 приказа Минприроды России от 27.11.2020 № 981 "Об утверждении Порядка подготовки, принятия документа об утверждении лимита добычи охотничьих ресурсов, внесения в него изменений и требований к его содержанию и составу" </t>
  </si>
  <si>
    <t>Таймырский Долгано-Ненецкий</t>
  </si>
  <si>
    <t>Общество с ограниченной ответственностью «ИДЖИР»</t>
  </si>
  <si>
    <t>Ермаковский</t>
  </si>
  <si>
    <t>Заявка</t>
  </si>
  <si>
    <t>в том числе:</t>
  </si>
  <si>
    <t xml:space="preserve">Уведомление о причинах несоответствия квоты заявке </t>
  </si>
  <si>
    <t>Квота</t>
  </si>
  <si>
    <t>Добыто, особей</t>
  </si>
  <si>
    <t>Квота (10 %)</t>
  </si>
  <si>
    <t>Квота      (8 %)</t>
  </si>
  <si>
    <t>Освоение квоты в %</t>
  </si>
  <si>
    <t>взрослые животные (старше 1 года)</t>
  </si>
  <si>
    <t>до 1 года (20 % от квоты)</t>
  </si>
  <si>
    <t>1.1.</t>
  </si>
  <si>
    <t>в том числе: ООУ</t>
  </si>
  <si>
    <t>1.2.</t>
  </si>
  <si>
    <t>2.</t>
  </si>
  <si>
    <t>Итого в Эвенкии</t>
  </si>
  <si>
    <t>2.1.</t>
  </si>
  <si>
    <t>2.2.</t>
  </si>
  <si>
    <t>3.</t>
  </si>
  <si>
    <t>Итого на Таймыре</t>
  </si>
  <si>
    <t>3.2.</t>
  </si>
  <si>
    <t>3.3.</t>
  </si>
  <si>
    <t>Индивидуальный предприниматель Ботулу Владимир Терентьевич, Ессей</t>
  </si>
  <si>
    <t>Индивидуальный предприниматель Гургугир Алексей Павлович, Чиринда</t>
  </si>
  <si>
    <t>Индивидуальный предприниматель Львов Алексей Вячеславович, Ессей</t>
  </si>
  <si>
    <t>Индивидуальный предприниматель Осогосток Василий Саввич, Ессей</t>
  </si>
  <si>
    <t>Индивидуальный предприниматель Пересыпкин Денис Николаевич, Ессей</t>
  </si>
  <si>
    <t>Индивидуальный предприниматель Ридель Иван Иванович, р.Кочечум - ЮЗ от Эконды</t>
  </si>
  <si>
    <t>Индивидуальный предприниматель Усольцев Михаил Дмитриевич, Ессей</t>
  </si>
  <si>
    <t>Индивидуальный предприниматель Эспек Антон Васильевич, Ессей</t>
  </si>
  <si>
    <t>Общество с ограниченной ответственностью «Крайсеверпром+» Тембенчи, Кочечум</t>
  </si>
  <si>
    <t>Общество с ограниченной ответственностью «Регион-Сибирь», Кислоканское л-во, р. Мойеро</t>
  </si>
  <si>
    <t>Общество с ограниченной ответственностью «Таймура+», Чиринда-Ессей</t>
  </si>
  <si>
    <t>Семейная (родовая) община коренных малочисленных народов Севера «Катанга» (Твердый), Мойеро</t>
  </si>
  <si>
    <t>Семейная (родовая) община коренных малочисленных народов Севера «Онега» (Мерцающее озеро), Кислоканское л-во, р.Мойеро</t>
  </si>
  <si>
    <t>Общество с ограниченной ответственностью «Заготовительная фирма «Антур», Волочанка -Катырык</t>
  </si>
  <si>
    <t>Абанский район</t>
  </si>
  <si>
    <t xml:space="preserve">Краевое государственное бюджетное профессиональное образовательное учреждение «Эвенкийский многопрофильный техникум»     </t>
  </si>
  <si>
    <t>Площадь категорий, тыс.га</t>
  </si>
  <si>
    <t>Квота      (2,5 %)</t>
  </si>
  <si>
    <t>в т.ч. для КМНС</t>
  </si>
  <si>
    <t>в т.ч. КМНС</t>
  </si>
  <si>
    <t>объем добычи для КМНС на ТТП</t>
  </si>
  <si>
    <t>Семейная (родовая) община коренных малочисленных народов Севера «Кэргэн» (Семья) Чиринда</t>
  </si>
  <si>
    <t>н/д</t>
  </si>
  <si>
    <t>для КМНС</t>
  </si>
  <si>
    <t>Итого ООУ</t>
  </si>
  <si>
    <t>Итого ЗОУ</t>
  </si>
  <si>
    <t>Итого иные территории</t>
  </si>
  <si>
    <t>Итого ООУ и иные территории</t>
  </si>
  <si>
    <t>по разрешениям</t>
  </si>
  <si>
    <t xml:space="preserve"> без разрешений (КМНС)</t>
  </si>
  <si>
    <t>Общедоступные охотничьи угодья в районе п. Усть-Авам, п. Волочанка, с.п. Хатанга</t>
  </si>
  <si>
    <t>Плотность населения, особей /1000 га)</t>
  </si>
  <si>
    <t>А.С.Ногин</t>
  </si>
  <si>
    <t>Бирилюсский район</t>
  </si>
  <si>
    <t>Большемуртинский район</t>
  </si>
  <si>
    <t>Большеулуйский район</t>
  </si>
  <si>
    <t>Дзержинский район</t>
  </si>
  <si>
    <t>Емельяновский район</t>
  </si>
  <si>
    <t>Ермаковский район</t>
  </si>
  <si>
    <t>Идринский район</t>
  </si>
  <si>
    <t>Иланский район</t>
  </si>
  <si>
    <t>Ирбейский район</t>
  </si>
  <si>
    <t>Казачинский район</t>
  </si>
  <si>
    <t>Канский район</t>
  </si>
  <si>
    <t>Каратузский район</t>
  </si>
  <si>
    <t>Козульский район</t>
  </si>
  <si>
    <t>Краснотуранский район</t>
  </si>
  <si>
    <t>Курагинский район</t>
  </si>
  <si>
    <t>Манский район</t>
  </si>
  <si>
    <t>Нижнеингашский район</t>
  </si>
  <si>
    <t>Новоселовский район</t>
  </si>
  <si>
    <t>Партизанский район</t>
  </si>
  <si>
    <t>Рыбинский район</t>
  </si>
  <si>
    <t>Саянский район</t>
  </si>
  <si>
    <t>Северо-Енисейский район</t>
  </si>
  <si>
    <t>Сухобузимский район</t>
  </si>
  <si>
    <t>Тасеевский район</t>
  </si>
  <si>
    <t>Туруханский район</t>
  </si>
  <si>
    <t>Тюхтетский округ</t>
  </si>
  <si>
    <t>Уярский район</t>
  </si>
  <si>
    <t>Шушенский район</t>
  </si>
  <si>
    <t>Назаровский район</t>
  </si>
  <si>
    <t>Ужурский район</t>
  </si>
  <si>
    <t>Минусинский район</t>
  </si>
  <si>
    <t>Ачинский район</t>
  </si>
  <si>
    <t>Боготольский район</t>
  </si>
  <si>
    <t>А.С. Ногин</t>
  </si>
  <si>
    <t>Добыто всего</t>
  </si>
  <si>
    <t>Добыто взрослых</t>
  </si>
  <si>
    <t>Добыто до 1 года</t>
  </si>
  <si>
    <t xml:space="preserve">Заместитель министра природных ресурсов и лесного комплекса Красноярского края  </t>
  </si>
  <si>
    <t>1.3.</t>
  </si>
  <si>
    <t>2.3.</t>
  </si>
  <si>
    <t>3.1.</t>
  </si>
  <si>
    <t>КМНС без разрешений</t>
  </si>
  <si>
    <t>Индивидуальный предприниматель Жапов Батамунко Баторович (ранее ИП Сотников А.С.), Жданиха-Новорыбная</t>
  </si>
  <si>
    <t>Всего Енисейский</t>
  </si>
  <si>
    <t>Всего С-Енисейский</t>
  </si>
  <si>
    <t>Всего Эвенкийский</t>
  </si>
  <si>
    <t>Всего Туруханский</t>
  </si>
  <si>
    <t>Заместитель министра природных ресурсов и лесного комплекса Красноярского края</t>
  </si>
  <si>
    <t>Индивидуальный предприниматель Бетту Казара Васильевна</t>
  </si>
  <si>
    <t>Индивидуальный предприниматель Бетту Дмитрий Григорьевич, Волочанка</t>
  </si>
  <si>
    <t>Индивидуальный предприниматель Бетту Дмитрий Григорьевич, Усть-Авам - Волочанка)</t>
  </si>
  <si>
    <t>Индивидуальный предприниматель Болотов Батор Бабудоржиевич (ранее ИП Козак Николай Викторович), п.Новая</t>
  </si>
  <si>
    <t>Индивидуальный предприниматель Грузных Виктория Михайловна, Катырык</t>
  </si>
  <si>
    <t>Индивидуальный предприниматель Пюрбеева Виолетта Николаевна, Катырык</t>
  </si>
  <si>
    <t>Индивидуальный предприниматель Чуприн Владимир Олегович, Хета-Новая</t>
  </si>
  <si>
    <t>Индивидуальный предприниматель Чуприн Владимир Олегович, Усть-Авам - Волочанка</t>
  </si>
  <si>
    <t>Индивидуальный предприниматель Шкуратов Андрей Сергеевич, Новая - Кресты</t>
  </si>
  <si>
    <t>Общество с ограниченной ответственностью «Весна», Катырык</t>
  </si>
  <si>
    <t>Общество с ограниченной ответственностью «Весна», п. Новая</t>
  </si>
  <si>
    <t>Общество с ограниченной ответственностью «Охотник», п.Новая</t>
  </si>
  <si>
    <t>Общество с ограниченной ответственностью «Промысловик», Усть-Авам - Волочанка</t>
  </si>
  <si>
    <t>Общество с ограниченной ответственностью «Промысловое хозяйство «Пясино», Усть-Авам</t>
  </si>
  <si>
    <t>Промысловая сельскохозяйственная артель «Наско», Жданиха</t>
  </si>
  <si>
    <t>Промысловая сельскохозяйственная артель «Наско», Новорыбная</t>
  </si>
  <si>
    <t>Сельскохозяйственная промыслово-рыболовецкая артель «Новая», п. Новая</t>
  </si>
  <si>
    <t>Сельскохозяйственный потребительский снабженческо-сбытовой перерабатывающий кооператив «Катырык», п.Катырык</t>
  </si>
  <si>
    <t>Территориально-соседская община коренных малочисленных народов Крайнего Севера «Кыталык», Хатанга-Жданиха</t>
  </si>
  <si>
    <t>Семейная община Коренных Малочисленных Народов Крайнего Север-долган «Эрэбил» (Надежда), п.Катырык</t>
  </si>
  <si>
    <t>Семейная община Коренных Малочисленных Народов Крайнего Север-долган «Эрэбил» (Надежда), Хета - Новая</t>
  </si>
  <si>
    <t>Семейная община Коренных Малочисленных Народов Крайнего Север-долган «Эрэбил» (Надежда), Жданиха-Новорыбная</t>
  </si>
  <si>
    <t>Общество с ограниченной ответственностью «Заготовительная фирма «Антур», Усть-Авам</t>
  </si>
  <si>
    <t>Угодье расположено на границе обитания тундровой и лесной форм ДСО. В целях минимизации дополнительной нагрузки на тундрового оленя квота снижена до 10 %</t>
  </si>
  <si>
    <t>Эвенкийский район</t>
  </si>
  <si>
    <t>Наименование исследуемых территории, объединенных исследуемых территорий и охотничьих угодий, входящих в объединенную исследуемую территорию</t>
  </si>
  <si>
    <t>Шарыповский округ</t>
  </si>
  <si>
    <t>Заказник "Тюхтетско-Шадатский"</t>
  </si>
  <si>
    <t>Квота, особей (2,5 %)</t>
  </si>
  <si>
    <t>Семейно-родовая община коренных малочисленных народов Севера "Каллан" (Небо), Волочанка</t>
  </si>
  <si>
    <t>Семейная (родовая) община малочисленных народов Севера «Орончакан», ОХС, Чиринда (р. Койтукан)</t>
  </si>
  <si>
    <t>Индивидуальный предприниматель
Ганус Дмитрий Ефимович</t>
  </si>
  <si>
    <t>Общество с ограниченной ответственностью "Шренк"</t>
  </si>
  <si>
    <t>Общество с ограниченной ответственностью «Котуй»</t>
  </si>
  <si>
    <t>Индивидуальный предприниматель Леончиков Андрей Александрович, Чиринда, ОХС № 490</t>
  </si>
  <si>
    <t>Индивидуальный предприниматель Багаев Сергей Александрович (бышие ИП Пересыпкин Н.В.), Кислоканское л-во, р. Мойеро</t>
  </si>
  <si>
    <t>Семейная (родовая) община коренных малочисленных народов Севера «Ямбукан» (Полноводный), ОХС № 487, Чиринда</t>
  </si>
  <si>
    <t>Заказник "Тохтай"</t>
  </si>
  <si>
    <t>Наименование муниципальных образований (районы, округа), наименование охотничьих угодий</t>
  </si>
  <si>
    <t>Всего, особей (3 %)</t>
  </si>
  <si>
    <t>Индивидуальный предприниматель Ботулу Алексей Капитонович, севернее оз.Ессей</t>
  </si>
  <si>
    <t>Наименование ТТП</t>
  </si>
  <si>
    <t>Реквизиты нормативно-правовых актов, которыми образованы ТТП</t>
  </si>
  <si>
    <t>Место расположения ТТП по отношению:</t>
  </si>
  <si>
    <t>Количество членов общин, ведущих традиционный образ жизни на ТТП</t>
  </si>
  <si>
    <t>к ближайшим населенным пунктам</t>
  </si>
  <si>
    <t>к ближайшим закрепленным и общедоступным охотничьим угодьям</t>
  </si>
  <si>
    <t>к местам обитания таймырской популяции дикого северного оленя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</si>
  <si>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</si>
  <si>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«Таимба» (Кузница)</t>
  </si>
  <si>
    <t>Решение Эвенкийского районного Совета депутатов от 19.03.2021 № 4-1884-25 (с изменениями от 24.06.2021 № 4-1914-28, от 24.06.2022 № 5-2030-5)</t>
  </si>
  <si>
    <t>нет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</si>
  <si>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</si>
  <si>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«Мадра» (Чуткая)</t>
  </si>
  <si>
    <t>1 029,45</t>
  </si>
  <si>
    <t>Решение Эвенкийского районного Совета депутатов от 19.03.2021 № 4-1885-25 (с изменениями от 24.06.2021 № 4-1917-28, от 24.06.2022 № 5-2035-5)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</si>
  <si>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</si>
  <si>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«Кунноир» (Взывающий)</t>
  </si>
  <si>
    <t>1 786,33</t>
  </si>
  <si>
    <t>Решение Эвенкийского районного Совета депутатов от 19.03.2021 № 4-1886-25 (с изменениями от 24.06.2021 № 4-1919-28, от 24.06.2022 № 5-2034-5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</si>
  <si>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</si>
  <si>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«Катанга» (Твердый)</t>
  </si>
  <si>
    <t>Решение Эвенкийского районного Совета депутатов от 19.03.2021 № 4-1887-25 (с изменениями от 24.06.2021 № 4-1916-28, от 24.06.2022 № 5-2033-5)</t>
  </si>
  <si>
    <t>п. Нидым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</si>
  <si>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</si>
  <si>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«Аява» (Любимая)</t>
  </si>
  <si>
    <t>Решение Эвенкийского районного Совета депутатов от 19.03.2021 № 4-1888-25 (с изменениями от 24.06.2021 № 4-1918-28, от 24.06.2022 № 5-2028-5)</t>
  </si>
  <si>
    <t>расположено в 70 км от п. Чемдальск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</si>
  <si>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</si>
  <si>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 xml:space="preserve">Тыганов Иван Иванович </t>
  </si>
  <si>
    <t>77, 98</t>
  </si>
  <si>
    <t>Решение Эвенкийского районного Совета депутатов от 19.03.2021 № 4-1889-25 (с изменениями от 24.06.2021 № 4-1915-28, от 24.06.2022 № 5-2031-5)</t>
  </si>
  <si>
    <t>п. Суломай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</si>
  <si>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</si>
  <si>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«Сулимкай» (Красная гора)</t>
  </si>
  <si>
    <t>Решение Эвенкийского районного Совета депутатов от 25.06.2021 № 4-1932-28 (с изменениями от 24.06.2022 № 5-2029-5)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</si>
  <si>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</si>
  <si>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«Родовые земли»</t>
  </si>
  <si>
    <t>Решение Эвенкийского районного Совета депутатов от 25.06.2021 № 4-1933-28 (с изменениями от 24.06.2022 № 5-2032-5)</t>
  </si>
  <si>
    <t>п. Бурный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</si>
  <si>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</si>
  <si>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«Нэлгэси» (Коряжья речка)</t>
  </si>
  <si>
    <t>Решение Эвенкийского районного Совета депутатов от 25.03.2022 № 5-1999-3</t>
  </si>
  <si>
    <t>п. Эконда</t>
  </si>
  <si>
    <t>да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</si>
  <si>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</si>
  <si>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Ботулу Тимофей Прокопьевич</t>
  </si>
  <si>
    <t>Решение Эвенкийского районного Совета депутатов от 24.06.2022 № 5-2036-5</t>
  </si>
  <si>
    <t>п. Ессей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</si>
  <si>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</si>
  <si>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Прошкин Тимофей Ануфриевич</t>
  </si>
  <si>
    <t>Решение Эвенкийского районного Совета депутатов от 24.06.2022 № 5-2037-5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</si>
  <si>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</si>
  <si>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«Дюлоски» (Вперед)</t>
  </si>
  <si>
    <t>Решение Эвенкийского районного Совета депутатов от 15.12.2022 № 5-2082-7</t>
  </si>
  <si>
    <t>п. Чиринда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</si>
  <si>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</si>
  <si>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«Икэн» (Камень)</t>
  </si>
  <si>
    <t>Решение Эвенкийского районного Совета депутатов от 15.12.2022 № 5-2083-7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</si>
  <si>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</si>
  <si>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Ботулу Сергей Алексеевич</t>
  </si>
  <si>
    <t>Решение Эвенкийского районного Совета депутатов от 15.12.2022 № 5-2084-7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</si>
  <si>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</si>
  <si>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малочисленных народов Севера «Суриндак» (Маленькое сиговое озеро)</t>
  </si>
  <si>
    <t>Решение Эвенкийского районного Совета депутатов от 15.12.2022 № 5-2085-7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</si>
  <si>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</si>
  <si>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малочисленных народов Севера «Морокан» (Извилистое озеро)</t>
  </si>
  <si>
    <t>Решение Эвенкийского районного Совета депутатов от 15.12.2022 № 5-2086-7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</si>
  <si>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</si>
  <si>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«Сумдяк» (Тающий снег)</t>
  </si>
  <si>
    <t>Решение Эвенкийского районного Совета депутатов от 16.12.2022 № 5-2096-7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</si>
  <si>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</si>
  <si>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«Холокит» (Вверх)</t>
  </si>
  <si>
    <t>Решение Эвенкийского районного Совета депутатов от 16.12.2022 № 5-2097-7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</si>
  <si>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</si>
  <si>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малочисленных народов Севера «Амаскипты Некэнгдэ» (Старая Эконда)</t>
  </si>
  <si>
    <t>Решение Эвенкийского районного Совета депутатов от 16.12.2022 № 5-2098-7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</si>
  <si>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</si>
  <si>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 xml:space="preserve">Семейная (родовая) община коренных малочисленных народов Севера «Бат» (Медведь) </t>
  </si>
  <si>
    <t>Решение Эвенкийского районного Совета депутатов от 16.12.2022 № 5-2099-7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</si>
  <si>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</si>
  <si>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«Вилюй»</t>
  </si>
  <si>
    <t>Решение Эвенкийского районного Совета депутатов от 16.12.2022 № 5-2100-7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</si>
  <si>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</si>
  <si>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общины коренных малочисленных народов Севера «Даркин» (Твердый снег)</t>
  </si>
  <si>
    <t>Решение Эвенкийского районного Совета депутатов от 16.12.2022 № 5-2101-7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</si>
  <si>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</si>
  <si>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«Хелкин» (Молния)</t>
  </si>
  <si>
    <t>Решение Эвенкийского районного Совета депутатов от 16.12.2022 № 5-2103-7</t>
  </si>
  <si>
    <t>п. Тура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</si>
  <si>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</si>
  <si>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«Кэргэн» (Семья)</t>
  </si>
  <si>
    <t>Решение Эвенкийского районного Совета депутатов от 16.12.2022 № 5-2102-7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</si>
  <si>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</si>
  <si>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«Агияна» (Лесная)</t>
  </si>
  <si>
    <t>Решение Эвенкийского районного Совета депутатов от 23.06.2023 № 5-2169-9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</si>
  <si>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</si>
  <si>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«Кукшида»</t>
  </si>
  <si>
    <t>Решение Эвенкийского районного Совета депутатов от 15.12.2023 № 5-2253-11</t>
  </si>
  <si>
    <t>с. Байкит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</si>
  <si>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</si>
  <si>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Сафьянников Александр Иннокентьевич</t>
  </si>
  <si>
    <t>Решение Эвенкийского районного Совета депутатов от 15.12.2023 № 5-2252-11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</si>
  <si>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</si>
  <si>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«Нэльго» (Дерево)</t>
  </si>
  <si>
    <t>Решение Эвенкийского районного Совета депутатов от 15.03.2024 № 5-2278-12</t>
  </si>
  <si>
    <t>п. Юкта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</si>
  <si>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</si>
  <si>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«Мада» (Черная)</t>
  </si>
  <si>
    <t>Решение Эвенкийского районного Совета депутатов от 15.03.2024 № 5-2279-12</t>
  </si>
  <si>
    <t>п. Суринда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</si>
  <si>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</si>
  <si>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коренных малочисленных народов Севера "Хукэ" (Топор)</t>
  </si>
  <si>
    <t>Решение Эвенкийского районного Совета депутатов от 20.09.2024 № 5-2324-14</t>
  </si>
  <si>
    <r>
      <t xml:space="preserve">Общедоступные охотничьи угодья </t>
    </r>
    <r>
      <rPr>
        <sz val="10"/>
        <color theme="1"/>
        <rFont val="Times New Roman"/>
        <family val="1"/>
        <charset val="204"/>
      </rPr>
      <t>Илимпийского участкового лесничества</t>
    </r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</si>
  <si>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</si>
  <si>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Семейная (родовая) община малочисленных народов Севера «Гургугир» (Борода (усы))</t>
  </si>
  <si>
    <t>Решение Эвенкийского районного Совета депутатов от 13.12.2024 № 5-2350-16</t>
  </si>
  <si>
    <t>п Чиринда</t>
  </si>
  <si>
    <t>Площадь, тыс. га</t>
  </si>
  <si>
    <t>Внутри ТТП  расположено с. Мирюга</t>
  </si>
  <si>
    <t>Внутри ТТП  расположен п. Куюмба</t>
  </si>
  <si>
    <t>Внутри ТТП  расположен п. Ошарово</t>
  </si>
  <si>
    <t>Общедоступные охотничьи угодья (Илимпийская промысловая зона), Кислоканское участковое лесничество Эвенкийское лесничество, участок 2</t>
  </si>
  <si>
    <t>Общедоступные охотничьи угодья (Илимпийская промысловая зона), Илимпийское  участковое  лесничество Эвенкийского лесничества, участок 1</t>
  </si>
  <si>
    <t>Общедоступные охотничьи угодья (Илимпийская промысловая зона), Илимпийское и Кислоканское участковое  лесничество Эвенкийского лесничества, участки 1, 3</t>
  </si>
  <si>
    <t>Лимит ДСО по 103-п</t>
  </si>
  <si>
    <t xml:space="preserve">Квота ДСО тундровый, особей </t>
  </si>
  <si>
    <t>п. Эконда п. Чиринда</t>
  </si>
  <si>
    <t>Итого</t>
  </si>
  <si>
    <t xml:space="preserve">Квота ДСО лесной, особей </t>
  </si>
  <si>
    <t>Общедоступные охотничьи угодья (Илимпийская промысловая зона), Кислоканское участковое лесничество Эвенкийского лесничества, Участок 2</t>
  </si>
  <si>
    <t>Общедоступные охотничьи угодья (Илимпийская промысловая зона), Тутончанское участковое лесничество Эвенкийского лесничества, участок 2</t>
  </si>
  <si>
    <t>Общедоступные охотничьи угодья (Илимпийская промысловая зона), Кислоканское участковое лесничество Эвенкийское лесничество, участок 3</t>
  </si>
  <si>
    <t>84,03                              278,54</t>
  </si>
  <si>
    <t xml:space="preserve">Квота лось, особей </t>
  </si>
  <si>
    <t xml:space="preserve">Квота соболь, особей </t>
  </si>
  <si>
    <t xml:space="preserve">Квота медведь, особей </t>
  </si>
  <si>
    <t>в т.ч. ООУ</t>
  </si>
  <si>
    <t>в т.ч. ЗОУ</t>
  </si>
  <si>
    <t>Лимит соболь по 103-п</t>
  </si>
  <si>
    <t>южнее</t>
  </si>
  <si>
    <t>к северному полярному кругу</t>
  </si>
  <si>
    <t>севернее</t>
  </si>
  <si>
    <t>Количество членов общин, проживающих севернее северного полярного круга</t>
  </si>
  <si>
    <t>Количество членов общин, проживающих южнее северного полярного круга</t>
  </si>
  <si>
    <t>Общедоступные охотничьи угодья (Байкитская промысловая зона) Байкитское лесничество» Суломайского участкового лесничества, участок 12</t>
  </si>
  <si>
    <t>Общедоступные охотничьи угодья (Илимпийская промысловая зона), Тутончанское участковое лесничество Эвенкийского лесничества, участок 5</t>
  </si>
  <si>
    <t>Общедоступные охотничьи угодья (Илимпийская промысловая зона), Кислоканское участковое лесничество Эвенкийское лесничество, участок 1</t>
  </si>
  <si>
    <t>ЗОУ в границах территорий, представленных общине для осуществления деятельности в сфере охотничьего хозяйства</t>
  </si>
  <si>
    <t>ЗОУ в границах территорий, представленных общине для осуществления деятельности в сфере охотничьего хозяйства. Внутри ТТП есть общедоступные охотничьи угодья, не входящие в состав ТТП</t>
  </si>
  <si>
    <t>ЗОУ в границах территорий, представленных ИП для осуществления деятельности в сфере охотничьего хозяйства</t>
  </si>
  <si>
    <t>Общедоступные охотничьи угодья (ТТП Ботулу Тимофей Прокопьевич)</t>
  </si>
  <si>
    <t>Общедоступные охотничьи угодья (ТТП Прошкин Тимофей Ануфриевич)</t>
  </si>
  <si>
    <t>Общедоступные охотничьи угодья (ТТП Семейная (родовая) община коренных малочисленных народов Севера «Дюлоски» (Вперед))</t>
  </si>
  <si>
    <t>Общедоступные охотничьи угодья (ТТП Семейная (родовая) община коренных малочисленных народов Севера «Икэн» (Камень))</t>
  </si>
  <si>
    <t>Общедоступные охотничьи угодья (ТТП Ботулу Сергей Алексеевич)</t>
  </si>
  <si>
    <t>Общедоступные охотничьи угодья (ТТП Семейная (родовая) община малочисленных народов Севера «Морокан» (Извилистое озеро))</t>
  </si>
  <si>
    <t>Общедоступные охотничьи угодья (ТТП Семейная (родовая) община коренных малочисленных народов Севера «Вилюй»)</t>
  </si>
  <si>
    <t>Общедоступные охотничьи угодья (ТТП Семейная (родовая) общины коренных малочисленных народов Севера «Даркин» (Твердый снег))</t>
  </si>
  <si>
    <t>Общедоступные охотничьи угодья (ТТП Семейная (родовая) община коренных малочисленных народов Севера "Хукэ" (Топор))</t>
  </si>
  <si>
    <t>Общедоступные охотничьи угодья (ТТП Семейной (родовой) общины коренных малочисленных народов Севера «Нэлгэси» (Коряжья речка)) Эконда</t>
  </si>
  <si>
    <t>Общедоступные охотничьи угодья (ТТП Семейной (родовой) общины коренных малочисленных народов Севера «Суриндак» (Маленькое сиговое озеро)) Эконда</t>
  </si>
  <si>
    <t>Общедоступные охотничьи угодья (ТТП Семейной (родовой) общины коренных малочисленных народов Севера «Амаскипты Нэкэнгде» (Старая Эконда)) Эконда</t>
  </si>
  <si>
    <t>Общедоступные охотничьи угодья от п. Эконда до северной границы района, за исключением ТТП</t>
  </si>
  <si>
    <r>
      <t xml:space="preserve">Общедоступные охотничьи угодья </t>
    </r>
    <r>
      <rPr>
        <sz val="10"/>
        <color theme="1"/>
        <rFont val="Times New Roman"/>
        <family val="1"/>
        <charset val="204"/>
      </rPr>
      <t>Кислоканского участкового лесничества участок 3</t>
    </r>
  </si>
  <si>
    <r>
      <t xml:space="preserve">Общедоступные охотничьи угодья </t>
    </r>
    <r>
      <rPr>
        <sz val="10"/>
        <color theme="1"/>
        <rFont val="Times New Roman"/>
        <family val="1"/>
        <charset val="204"/>
      </rPr>
      <t>Байкитского участкового лесничества</t>
    </r>
    <r>
      <rPr>
        <sz val="10"/>
        <color rgb="FF000000"/>
        <rFont val="Times New Roman"/>
        <family val="1"/>
        <charset val="204"/>
      </rPr>
      <t>, участок 11</t>
    </r>
  </si>
  <si>
    <t>Общедоступные охотничьи угодья (Илимпийская промысловая зона), Кислоканское участковое лесничество Эвенкийского лесничества, Участок 3</t>
  </si>
  <si>
    <t>Общедоступные охотничьи угодья (Илимпийская промысловая зона), Кислоканское участковое лесничество Эвенкийского лесничества, участок 1</t>
  </si>
  <si>
    <t>Семейная (родовая) община коренных малочисленных народов Севера «Бат» (Медведь), Эконда (ТТП, ЗОУ)</t>
  </si>
  <si>
    <t>Семейная (родовая) община коренных малочисленных народов Севера «Сумдяк» (Тающий снег), Кислоканское л-во, Мойеро (ТТП, ЗОУ)</t>
  </si>
  <si>
    <t xml:space="preserve">Проект лимита добычи дикого северного оленя (тундрового подвида) на территории Красноярского края </t>
  </si>
  <si>
    <t>Дикий северный олень (лесной подвид)</t>
  </si>
  <si>
    <t>Дикий северный олень (тундровый подвид)</t>
  </si>
  <si>
    <t>Общедоступные охотничьи угодья (участок 1 “Абанский”)  Участок 1</t>
  </si>
  <si>
    <t>Общедоступные охотничьи угодья (участки 3, 7 “Абанский”)  Участки 3, 1(пз)</t>
  </si>
  <si>
    <t>Общедоступные охотничьи угодья (участок 4 “Абанский”)  Участок 4</t>
  </si>
  <si>
    <t>Общество с ограниченной ответственностью «Сибохота», ОХС № 24/ОС-134 (участок 8 «Абанский»)</t>
  </si>
  <si>
    <t>Общество с ограниченной ответственностью «Сибохота», ОХС № 24/ОС-154 (участок 9 «Абанский»)</t>
  </si>
  <si>
    <t xml:space="preserve">Местная общественная организация охотников и рыболов Абанского района, ОХС №24/ОС-130 (участок 10 "Абанский")   </t>
  </si>
  <si>
    <t>Общедоступные охотничьи угодья (участок 1 “Ачинский”)   участок 1</t>
  </si>
  <si>
    <t>Общедоступные охотничьи угодья ( участки 3, 4, 11-14 "Ачинский")   участки 3, 4, 8, 9,  1(пз)-4(пз)</t>
  </si>
  <si>
    <t xml:space="preserve">Ачинская межрайонная общественная организация охотников и рыболовов, ОХС № 24/ОС-33 (участок 17 "Ачинский")   </t>
  </si>
  <si>
    <t>Общедоступные охотничьи угодья (участок 1 "Балахтинский")   Участок 1 (левый берег)</t>
  </si>
  <si>
    <t>Общедоступные охотничьи угодья (участок 10 "Балахтинский")   Участок 10 (правый берег)</t>
  </si>
  <si>
    <t>Общедоступные охотничьи угодья (Участок 13 "Балахтинский")   Участок 13 (правый берег)</t>
  </si>
  <si>
    <t>Индивидуальный предприниматель Брацук Сергей Александрович, ОХС № 24/ОС-3 (участок 15 "Балахтинский")</t>
  </si>
  <si>
    <t xml:space="preserve">Ассоциация охотников "Тубиль", ОХС № 24/ОС-93 (участок 16 "Балахтинский")   </t>
  </si>
  <si>
    <t>Союз охотников и рыболовов "КОНЖУЛ", ОХС № 24/ОС-122 (участок 17 "Балахтинский")   участок 1</t>
  </si>
  <si>
    <t xml:space="preserve">Красноярская региональная общественная организация "Общество охотников и рыболовов "Саяны", ОХС № 24/ОС-5 (участок 18 "Балахтинский")   </t>
  </si>
  <si>
    <t xml:space="preserve">Красноярская региональная спортивная общественная организация "Клуб охотников и рыболовов "Бучило", ОХС № 24/ОС-197 (участок 19 «Балахтинский» )   </t>
  </si>
  <si>
    <t>Красноярская региональная общественная организация "Приморские охотники", ОХС № 24/ОС-25 (участок 20 “Балахтинский”)</t>
  </si>
  <si>
    <t>Некоммерческое партнерство "Спортивный охотник", ОХС № 24/ОС-13 (участок 22 «Балахтинский»)   участок 1</t>
  </si>
  <si>
    <t xml:space="preserve">Общество с ограниченной ответственностью "Александровка", ОХС № 24/ОС-60 (участок 23 "Балахтинский")    </t>
  </si>
  <si>
    <t>Общество с ограниченной ответственностью "Белогорье", ОХС № 24/ОС-31 (участок 24 «Балахтинский»)</t>
  </si>
  <si>
    <t>Общество с ограниченной ответственностью "Белогорье", ОХС № 24/ОС-30 (участок 25 "Балахтинский")</t>
  </si>
  <si>
    <t xml:space="preserve">Общество с ограниченной ответственностью "Буран", ОХС № 24/ОС-23 (участок 26 "Балахтинский")   </t>
  </si>
  <si>
    <t>Общество с ограниченной ответственностью "В.В.В.", ОХС № 24/ОС-135 (участок 27 «Балахтинский»)</t>
  </si>
  <si>
    <t xml:space="preserve">Общество с ограниченной ответственностью "Глобальный Офисный Стандарт", ОХС № 24/ОС-159 (участок 28 "Балахтинский")   </t>
  </si>
  <si>
    <t>Общество с ограниченной ответственностью "Жура", ОХС № 24/ОС-32 (участок 29 «Балахтинский»)    участок 1</t>
  </si>
  <si>
    <t>Общество с ограниченной ответственностью "Жура", ОХС № 24/ОС-32 (участок 29 «Балахтинский»)    участок 2</t>
  </si>
  <si>
    <t xml:space="preserve">Общество с ограниченной ответственностью "Имени Лопе де Вега", ОХС № 24/ОС-65 (участок 31 "Балахтинский")   </t>
  </si>
  <si>
    <t>Общество в ограниченной ответственностью "КРЕЧЕТ", ОХС 24/ОС-15 (участок 32 "Балахтинский")</t>
  </si>
  <si>
    <t xml:space="preserve">Общество с ограниченной ответственностью "КРЕЧЕТ", ОХС 24/ОС-201 (участок 33 "Балахтинский")  </t>
  </si>
  <si>
    <t xml:space="preserve">Общество с ограниченной ответственностью "Пашенка", ОХС № 24/ОС-102 (участок 34 "Балахтинский")   </t>
  </si>
  <si>
    <t xml:space="preserve">Общество с ограниченной ответственностью "СОБОЛЬ", ОХС № 24/ОС-202 (участок 35 «Балахтинский»)   </t>
  </si>
  <si>
    <t xml:space="preserve">Общество с ограниченной ответственностью «Таёжное», ОХС № 24/ОС-50 (участок 36 «Балахтинский»)   </t>
  </si>
  <si>
    <t>Берёзовский район</t>
  </si>
  <si>
    <t>Местная городская общественная организация Спортивное охотничье и рыболовное общество г. Железногорска, ОХС № 24/ОС-1 (участок 16 «Березовский»)</t>
  </si>
  <si>
    <t xml:space="preserve">Индивидуальный предприниматель Воловик Анатолий Анатольевич , ОХС № 24/ОС-20 (участок 17 «Березовский»)   </t>
  </si>
  <si>
    <t xml:space="preserve">Общество с ограниченной ответственностью "Ясные поляны", ОХС № 24/ОС-83 (участок 18 «Березовский»)   </t>
  </si>
  <si>
    <t xml:space="preserve">Красноярская региональная общественная организация охотников "Кречет", ОХС № 24/ОС-64 (участок 19 «Березовский»)   </t>
  </si>
  <si>
    <t xml:space="preserve">Общество с ограниченной ответственностью "Сибирь Авиа", ОХС № 24/ОС-27 (участок 20 «Березовский»)   </t>
  </si>
  <si>
    <t xml:space="preserve">Региональная общественная организация "Красноярское краевое общество охотников и рыболовов", ОХС № 24/ОС-90 (Участок 21 «Березовский») </t>
  </si>
  <si>
    <t>Общедоступные охотничьи угодья (участок 1 «Бирилюсский»)   участок 1</t>
  </si>
  <si>
    <t>Общедоступные охотничьи угодья (участок 2 «Бирилюсский»)   участок 2</t>
  </si>
  <si>
    <t>Общедоступные охотничьи угодья (участки 5, 10 «Бирилюсский»)   участки 5, 1(пз)</t>
  </si>
  <si>
    <t>Общедоступные охотничьи угодья (участок 7 «Бирилюсский»)   участок 7</t>
  </si>
  <si>
    <t>Индивидуальный предприниматель Милкин Николай Сергеевич, ОХС № 24/ОС-73 (Участок 11 «Бирилюсский»)</t>
  </si>
  <si>
    <t>Индивидуальный предприниматель Перминов Павел Михайлович, ОХС № 24/ОС-41 (Участок 12 "Бирилюсский")</t>
  </si>
  <si>
    <t>Местная общественная организация охотников Бирилюсского района ОХС № 24/ОС-72 (участок 13 “Бирилюсский”)   участок 1</t>
  </si>
  <si>
    <t xml:space="preserve">Общество с ограниченной ответственностью "Конда" ОХС № 24/ОС-145   </t>
  </si>
  <si>
    <t xml:space="preserve">Общество с ограниченной ответственностью "Лосиный угол", ОХС № 24/ОС-51 (участок 15 "Бирилюсский")   </t>
  </si>
  <si>
    <t xml:space="preserve">Общество с ограниченной ответственностью "Сибирский Трофейный Клуб", ОХС № 24/ОС-21 (участок 16 «Бирилюсский»)   </t>
  </si>
  <si>
    <t xml:space="preserve">Общество с ограниченной ответственностью "Фаст Фуд Поинтс", ОХС № 24/ОС-142 (участок 17 «Бирилюсский»)   </t>
  </si>
  <si>
    <t xml:space="preserve">Общество с ограниченной ответственностью "Хантер", ОХС № 24/ОС-117 (участок 18 «Бирилюсский»)   </t>
  </si>
  <si>
    <t>Общедоступные охотничьи угодья (участки 1-7 "Боготольский")   участки 1, 2, 3(пз)-7(пз)</t>
  </si>
  <si>
    <t>Общедоступные охотничьи угодья (участок 1 «Богучанский»)     участок 1</t>
  </si>
  <si>
    <t>Общедоступные охотничьи угодья (участок 3 «Богучанский»)   участок 3</t>
  </si>
  <si>
    <t>Общедоступные охотничьи угодья (участок 4 «Богучанский»)   участок 4</t>
  </si>
  <si>
    <t>Общедоступные охотничьи угодья (участок 5 «Богучанский»)   участок 5</t>
  </si>
  <si>
    <t>Общедоступные охотничьи угодья (участок 6 «Богучанский»)   участок 6</t>
  </si>
  <si>
    <t>Общедоступные охотничьи угодья (участок 7 «Богучанский», участок 8 «Богучанский»)   участки 7, 8</t>
  </si>
  <si>
    <t>Индивидуальный предприниматель Зубков Николай Юрьевич, ОХС № 24/ОС-183 (Участок 9 «Богучанский»)</t>
  </si>
  <si>
    <t xml:space="preserve">Местная общественная организация охотников и рыболовов Богучанского района Красноярского края "Белка", ОХС № 24/ОС-109 (участок 10 "Богучанский")   </t>
  </si>
  <si>
    <t xml:space="preserve">Общество с ограниченной ответственностью "КрасноярскЛесПроект", ОХС № 24/ОС-239 (участок 11 "Богучанский")   </t>
  </si>
  <si>
    <t>Общество с ограниченной ответственностью "Охотничье-промысловое хозяйство "Ояхтинское", ОХС № 24/ОС-19 (участок 12 "Богучанский")   участок 1</t>
  </si>
  <si>
    <t xml:space="preserve">Общество с ограниченной ответственностью "Региональная промысловая компания", ОХС № 24/ОС-125 (участок 13 «Богучанский»)   </t>
  </si>
  <si>
    <t xml:space="preserve">Индивидуальный предприниматель Логинов Валерий Анатольевич, ОХС № 24/ОС-160 (участок 15 «Богучанский»)   </t>
  </si>
  <si>
    <t>Общедоступные охотничьи угодья (участок 1 "Большемуртинский")   участок 1 (левый берег)</t>
  </si>
  <si>
    <t>Общедоступные охотничьи угодья (участок 7 "Большемуртинский")   участок 7 (правый берег)</t>
  </si>
  <si>
    <t>Некоммерческое партнерство "Международный институт мониторинга лесных экосистем", ОХС № 24/ОС-22 (участок 11 “Большемуртинский”)</t>
  </si>
  <si>
    <t xml:space="preserve">Общество с ограниченной ответственностью «БИР ПЕКС КРАСНОЯРСК», ОХС № 24/ОС-114 (участок 12 «Большемуртинский»)   </t>
  </si>
  <si>
    <t xml:space="preserve">Общество с ограниченной ответственностью “Заповедное 2”, ОХС 24/ОС-79 (участок 13 "Большемуртинский")   </t>
  </si>
  <si>
    <t xml:space="preserve">Общество с ограниченной ответственностью "Катух", ОХС № 24/ОС-16 (участок 14 "Большемуртинский")   </t>
  </si>
  <si>
    <t xml:space="preserve">Общество с ограниченной ответственностью "Сибирское  Возрождение", ОХС № 24/ОС-210 (участок  15 «Большемуртинский»)   </t>
  </si>
  <si>
    <t>Региональная общественная организация "Красноярское краевое общество охотников и рыболовов", ОХС № 24/ОС-128 (Участок  16 «Большемуртинский»)</t>
  </si>
  <si>
    <t>Общедоступные охотничьи угодья (участок 3 «Большеулуйский»)    участок 3</t>
  </si>
  <si>
    <t xml:space="preserve">Местная общественная организация охотников Большеулуйского района, ОХС № 24/ОС-44 (участок 4 «Большеулуйский»)   </t>
  </si>
  <si>
    <t>Общедоступные охотничьи угодья (участок 1 "Дзержинский")   участок 1</t>
  </si>
  <si>
    <t xml:space="preserve">Общество с ограниченной ответственностью "Охотничья тропа", ОХС № 24/ОС-9 (участок 7 «Дзержинский»)   </t>
  </si>
  <si>
    <t xml:space="preserve">Местная общественная организация охотников Дзержинского района, ОХС № 24/ОС-68 (участок 8 "Дзержинский")   </t>
  </si>
  <si>
    <t>Общедоступное охотничье угодье (участок 11 "Емельяновский")   участок 11</t>
  </si>
  <si>
    <t>Красноярская региональная общественная организация охотников-ветеранов, пенсионеров, сотрудников органов внутренних дел "Динамо-Можары", ОХС № 24/ОС-17 (участок 25 “Емельяновский”)</t>
  </si>
  <si>
    <t>Общество с ограниченной ответственностью "Сибирский Трофейный Клуб", ОХС № 24/ОС-58 (участок 27 «Емельяновский»)   участок 2</t>
  </si>
  <si>
    <t>Общество с ограниченной ответственностью "Сибирский Трофейный Клуб", ОХС № 24/ОС-58 (участок 27 «Емельяновский»)   участок 4</t>
  </si>
  <si>
    <t>Региональная общественная организация "Красноярское краевое общество охотников и рыболовов", ОХС № 24/ОС-123 (Участок 28 «Емельяновский»)</t>
  </si>
  <si>
    <t>Общедоступные охотничьи угодья (участок 4, 5 "Енисейский")   Участки 4, 5</t>
  </si>
  <si>
    <t>Общедоступные охотничьи угодья (участок 8-10, 28-29 "Енисейский")   участок 8-10, 3 (пз)-4 (пз)</t>
  </si>
  <si>
    <t xml:space="preserve">Общество с ограниченной ответственностью "Лесовик", ОХС № 24/ОС-244 (участок 26 "Енисейский")   </t>
  </si>
  <si>
    <t xml:space="preserve">ООО "Форест Плюс", ОХС № 24/ОС-245 (участок 27 «Енисейский»)   </t>
  </si>
  <si>
    <t xml:space="preserve">Индивидуальный предприниматель Манченко Александр Леонидович, ОХС №24/ОС-153 (участок 30 "Енисейский")   </t>
  </si>
  <si>
    <t>Местная общественная организация охотников Енисейского района, ОХС № 24/ОС-71 (участок 31 “Енисейский”)</t>
  </si>
  <si>
    <t>Местная общественная организация охотников и рыболовов Енисейского района, ОХС № 24/ОС-141 (участок 32 “Енисейский”)</t>
  </si>
  <si>
    <t xml:space="preserve">Некоммерческое партнерство охотников и рыболовов «Забава», ОХС № 24/ОС-36 (участок 33 «Енисейский»)   </t>
  </si>
  <si>
    <t xml:space="preserve">Общество с ограниченной ответственностью "Альтаир", ОХС № 24/ОС-173 (участок 34 «Енисейский»)   </t>
  </si>
  <si>
    <t xml:space="preserve">Общество с ограниченной ответственностью "Гаревка", ОХС № 24/ОС-139 (участок 35 "Енисейский")   </t>
  </si>
  <si>
    <t xml:space="preserve">Общество с ограниченной ответственностью "КРОНА", ОХС № 24/ОС-174 (участок 36 "Енисейский")   </t>
  </si>
  <si>
    <t>Общество с ограниченной ответственностью «Охотничье хозяйство «Покров», ОХС № 24/ОС-171 (участок 37 «Енисейский»)   участок 1</t>
  </si>
  <si>
    <t>Общество с ограниченной ответственностью Региональная промысловая компания, ОХС 24ОС45 (участок 38 "Енисейский")   участок 1</t>
  </si>
  <si>
    <t xml:space="preserve">Общество с ограниченной ответственностью Региональная промысловая компания, ОХС 24ОС126 (участок 39 "Енисейский")   </t>
  </si>
  <si>
    <t xml:space="preserve">Общество с ограниченной ответственностью «Сибирский промысел», ОХС № 24/ОС-223 (участок 40 «Енисейский»)   </t>
  </si>
  <si>
    <t xml:space="preserve">Общество с ограниченной ответственностью "Сибирская промысловая компания", ОХС № 24/ОС-224 (участок 41 «Енисейский»)   </t>
  </si>
  <si>
    <t xml:space="preserve">Общество с ограниченной ответственностью "СО-БР", ОХС № 24/ОС-97 (участок 42 «Енисейский»)   </t>
  </si>
  <si>
    <t xml:space="preserve">Общество с ограниченной ответственностью "СО-БР", ОХС № 24/ОС-155 (участок 43 «Енисейский»)   </t>
  </si>
  <si>
    <t xml:space="preserve">Общество с ограниченной ответственностью "Тугулан", ОХС № 24/ОС-176 (участок 44 "Енисейский")   </t>
  </si>
  <si>
    <t xml:space="preserve">Общество с ограниченной ответственностью "Фрегат", ОХС № 24/ОС-175 (участок 45 "Енисейский")   </t>
  </si>
  <si>
    <t xml:space="preserve">Промысловое общество с ограниченной ответственностью "Енисейский кряж", ОХС № 24/ОС-70 (участок 46 "Енисейский")   </t>
  </si>
  <si>
    <t>Общедоступные охотничьи угодья (участки 1, 17 "Ермаковский")   Участки 1, 1 (пз)</t>
  </si>
  <si>
    <t>Общедоступные охотничьи угодья (участок 5 "Ермаковский")   Участок 5</t>
  </si>
  <si>
    <t>Общедоступные охотничьи угодья (участок 7 "Ермаковский")   Участок 7</t>
  </si>
  <si>
    <t>Общедоступные охотничьи угодья (участок 8 "Ермаковский")   Участок 8</t>
  </si>
  <si>
    <t>Общедоступные охотничьи угодья (участок 14 "Ермаковский")   Участок 14</t>
  </si>
  <si>
    <t>Общедоступные охотничьи угодья (участок 15 "Ермаковский")   Учсток 15</t>
  </si>
  <si>
    <t xml:space="preserve">Общество с ограниченной ответственностью "КУЯРТ", ОХС № 24/ОС-247 (участок 18 «Ермаковский»)   </t>
  </si>
  <si>
    <t>Общество с ограниченной ответственностью "Ермаковский коопзверопромхоз", ОХС № 24/ОС-189 (участок 20 «Ермаковский»)   участок 1</t>
  </si>
  <si>
    <t>Общество с ограниченной ответственностью "Ермак-2009" ОХС № 24/ОС-82 (участок 22 "Ермаковский")   Участок 1</t>
  </si>
  <si>
    <t>Общество с ограниченной ответственностью "ЗАСЛОН-М", ОХС № 24/ОС-162 (участок 23 "Ермаковский")</t>
  </si>
  <si>
    <t>Общество с ограниченной ответственностью "ЗАСЛОН-М", ОХС № 24/ОС-163 (участок 24 "Ермаковский")</t>
  </si>
  <si>
    <t>Общество с ограниченной ответственностью "ЗАСЛОН-М", ОХС № 24/ОС-205 (участок 25 "Ермаковский)</t>
  </si>
  <si>
    <t xml:space="preserve">Общество с ограниченной ответственностью "ЗАСЛОН-М", ОХС № 24/ОС-206 (участок 26 "Ермаковский") </t>
  </si>
  <si>
    <t xml:space="preserve">Общество с ограниченной ответственностью "Тайны Саян", ОХС № 24/ОС-216 (участок 30 «Ермаковский»)   </t>
  </si>
  <si>
    <t>Красноярская региональная общественная организация охотников "Убрус" ОХС № 24/ОС-74 (участок 10 "Идринский)</t>
  </si>
  <si>
    <t xml:space="preserve">Общество с ограниченной ответственностью «Таежное» (участок 11 "Идринский")
   </t>
  </si>
  <si>
    <t xml:space="preserve">Общество с ограниченной ответственностью "Урап", ОХС № 24/ОС-178 (участок 12 «Идринский»)   </t>
  </si>
  <si>
    <t xml:space="preserve">Местная общественная организация охотников Иланского района, ОХС № 24/ОС-35 (участок 5 «Иланский»)   </t>
  </si>
  <si>
    <t>Общедоступные охотничьи угодья (участки 1, 3 "Ирбейский")  участки 1, 1(пз)</t>
  </si>
  <si>
    <t xml:space="preserve">Красноярская краевая общественная организация охотников "Единство", ОХС № 24/ОС-110 (участок 4 "Ирбейский")   </t>
  </si>
  <si>
    <t xml:space="preserve">Общество с ограниченной ответственностью "Агульское", ОХС № 24/ОС-18 (участок 5 «Ирбейский»)   </t>
  </si>
  <si>
    <t xml:space="preserve">Общество с ограниченной ответственностью "ТОФАЛАР", ОХС № 24/ОС-179 (участок 6 «Ирбейский»)   </t>
  </si>
  <si>
    <t xml:space="preserve">Общество с ограниченной ответственностью "Енисей Агро", ОХС № 24/ОС-218 (участок 7 «Ирбейский»)   </t>
  </si>
  <si>
    <t xml:space="preserve">Общество с ограниченной ответсвенностью «ЁРМА», ОХС № 24/ОС-217 (участок 8 «Ирбейский»)   </t>
  </si>
  <si>
    <t xml:space="preserve">Общество с ограниченной ответственностью "Территория", ОХС № 24/ОС-231 (участок 9 "Ирбейский")   </t>
  </si>
  <si>
    <t xml:space="preserve">Общество с ограниченной ответственностью «ТАГУЛ», ОХС № 24/ОС-219 (участок 10 «Ирбейский»)   </t>
  </si>
  <si>
    <t xml:space="preserve">Общество с ограниченной ответственностью «Тайбин», ОХС № 24/ОС-180 (участок 11 «Ирбейский»)   </t>
  </si>
  <si>
    <t xml:space="preserve">Общество с ограниченной ответственностью "ТЕГУР", ОХС № 24/ОС-220 (участок 12 «Ирбейский»)   </t>
  </si>
  <si>
    <t>Общедоступные охотничьи угодья (участок 3 "Казачинский")   участок 3</t>
  </si>
  <si>
    <t>Общедоступные охотничьи угодья (участок 4 "Казачинский")   участок 4</t>
  </si>
  <si>
    <t>Общедоступные охотничьи угодья (участок 12 "Казачинский")   участок 12</t>
  </si>
  <si>
    <t xml:space="preserve">Общество с ограниченной ответственностью "Альцес", ОХС № 24/ОС-246 (участок 15 "Казачинский")   </t>
  </si>
  <si>
    <t xml:space="preserve">Общество с ограниченной ответственностью "ТАЙГА", ОХС № 24/ОС-42 (участок 16 "Казачинский")   </t>
  </si>
  <si>
    <t xml:space="preserve">Красноярская региональноя общественная организация "Красноярский краевой центр развития охоты и раболовства", ОХС № 24/ОС - 54 (Участок 17 "Казачинский")   </t>
  </si>
  <si>
    <t xml:space="preserve">Общество с ограниченной ответственностью "Охотничье хозяйство Гуран", ОХС № 24/ОС-76 (участок 18 "Казачинский")   </t>
  </si>
  <si>
    <t>Индивидуальный предприниматель Васюкова Татьяна Васильевна, ОХС № 24/ОС-49 (участок 7 “Канский”) участок 1</t>
  </si>
  <si>
    <t>Индивидуальный предприниматель Удалова Любовь Григорьевна, ОХС № 24/ОС-8 (участок 8 "Канский")   участок 1</t>
  </si>
  <si>
    <t>Общедоступные охотничьи угодья (участок 2 “Каратузский”)  участок 2</t>
  </si>
  <si>
    <t>Общедоступные охотничьи угодья (участок 3 “Каратузский”) участок 3</t>
  </si>
  <si>
    <t>Каратузская районная местная общественная организация охотников и рыболовов, ОХС № 24/ОС-95 (участок 10 “Каратузский”)</t>
  </si>
  <si>
    <t>Каратузская районная местная общественная организация охотников и рыболовов, ОХС № 24/ОС-190 (участок 11 “Каратузский”)</t>
  </si>
  <si>
    <t>Красноярская региональная общественная организация охотников "ПРИРОДА", ОХС №  24/ОС-94 (участок 12 “Каратузский”)</t>
  </si>
  <si>
    <t xml:space="preserve">Общество с ограниченной ответственностью "РИФ", ОХС № 24/ОС-230 (участок 13 «Каратузский»)   </t>
  </si>
  <si>
    <t>Кежемский район</t>
  </si>
  <si>
    <t>Общедоступные охотничьи угодья (участок 10 “Кежемский”) участок 10</t>
  </si>
  <si>
    <t>Общедоступные охотничьи угодья (участок 14 “Кежемский”) участок 14</t>
  </si>
  <si>
    <t>Общественная организация районного общества охотников и рыболовов г. Кодинск, ОХС № 24/ОС-177 (участок 19 «Кежемский»)    участок 2</t>
  </si>
  <si>
    <t>Общество с ограниченной ответственностью «Охотничье хозяйство «Чадобец», ОХС  № 24/ОС-112 (участок 20 «Кежемский»)   участки 1, 5</t>
  </si>
  <si>
    <t>Общедоступные охотничьи угодия (участок 1 “Козульский”)  участок 1</t>
  </si>
  <si>
    <t>Общедоступные охотничьи угодия (участок 3 “Козульский”)  участок 3</t>
  </si>
  <si>
    <t xml:space="preserve">Местноя организация охотников и рыболовов Козульского района, ОХС № 24/ОС-91 (участок 7 «Козульский»)   </t>
  </si>
  <si>
    <t xml:space="preserve">Общество с ограниченной ответственностью "Новокозульский леспромхоз", ОХС № 24/ОС-34 (участок 8 "Козульский")   </t>
  </si>
  <si>
    <t xml:space="preserve">Общество с ограниченной ответственностью «ВладсервисСтрой», ОХС № 24/ОС-80 (участок 9 "Козульский")   </t>
  </si>
  <si>
    <t xml:space="preserve">Общество с ограниченной ответственностью "100 Друзей", ОХС № 24/ОС-241 (участок 7 "Краснотуранский")   </t>
  </si>
  <si>
    <t xml:space="preserve">Общество с ограниченной ответственностью "Русь", ОХС № 24/ОС-59 (участок 10 "Краснотуранский")   </t>
  </si>
  <si>
    <t>Общедоступные охотничьи угодья (Участок 2 "Курагинский")   Участок 2</t>
  </si>
  <si>
    <t xml:space="preserve">Общедоступные охотничьи угодья (Участок 3 "Курагинский")   Участок 3 </t>
  </si>
  <si>
    <t>Общедоступные охотничьи угодья (Участок 4 "Курагинский")   Участок 4</t>
  </si>
  <si>
    <t>Общедоступные охотничьи угодья (Участок 5 "Курагинский)   Участок 5</t>
  </si>
  <si>
    <t>Общедоступные охотничьи угодья (Участок 6 "Курагинский")   Участок 6</t>
  </si>
  <si>
    <t>Общество с ограниченной ответственностью "Курагинское промыслово-охотничье хозяйство", ОХС № 24/ОС-187 (участок 14 "Курагинский")</t>
  </si>
  <si>
    <t>Общество с ограниченной ответственностью "Курагинское промыслово-охотничье хозяйство", ОХС № 24/ОС-188 (участок 15 "Курагинский")</t>
  </si>
  <si>
    <t>Общедоступные охотничьи угодья (участок 3 «Манский»)   участок 3</t>
  </si>
  <si>
    <t xml:space="preserve">Красноярская региональная общественная организация охотников "Синер", ОХС № 24/ОС-47 (участок 6 «Манский»)   </t>
  </si>
  <si>
    <t xml:space="preserve">Манская местная районная общественная организация охотников и рыболовов, ОХС № 24/ОС-92 (участок 7 «Манский»)   </t>
  </si>
  <si>
    <t>Местная общественная организация охотников «Заманье» Манского района, ОХС № 24/ОС-157 (Участок 8 «Манский»)  участок 1</t>
  </si>
  <si>
    <t>Местная общественная организация охотников «Заманье» Манского района, ОХС № 24/ОС-157 (Участок 8 «Манский»)  участок 2</t>
  </si>
  <si>
    <t>Общедоступные охотничьи угодья (участок 3 «Мотыгинский»)   участок 3</t>
  </si>
  <si>
    <t>Общедоступные охотничьи угодья (участки 4, 6, 11, 12 «Мотыгинский»)   участок 4, 6, 1(пз), 2(пз)</t>
  </si>
  <si>
    <t>Общество с ограниченной ответственностью «Лесные машины», ОХС № 24/ОС-243 (участок 13 «Мотыгинский»)</t>
  </si>
  <si>
    <t xml:space="preserve">Общество с ограниченной ответственностью «Лесные машины»,ОХС № 24/ОС-236 (участок 15 «Мотыгинский»)   </t>
  </si>
  <si>
    <t xml:space="preserve">Общество с ограниченной ответственностью "Медведь", ОХС № 24/ОС-165 (участок 16 «Мотыгинский»)   </t>
  </si>
  <si>
    <t xml:space="preserve">Общество с ограниченной ответственностью "Медведь", ОХС № 24/ОС -166 (участок 17 «Мотыгинский»)   </t>
  </si>
  <si>
    <t xml:space="preserve">Общество с ограниченной ответственностью "Медведь", ОХС № 24/ОС-167 (участок 18 «Мотыгинский»)   </t>
  </si>
  <si>
    <t xml:space="preserve">Общество с ограниченной ответственностью "Медведь", ОХС № 24/ОС-168 (участок 19 «Мотыгинский»)   </t>
  </si>
  <si>
    <t xml:space="preserve">Общество с ограниченной ответственностью "Сибирская промысловая компания", ОХС № 24/ОС-169 (участок 20 "Мотыгинский")   </t>
  </si>
  <si>
    <t xml:space="preserve">Общество с ограниченной ответственностью “Сибирская промысловая компания” ОХС № 24/ОС-170 (участок 21 "Мотыгинский")   </t>
  </si>
  <si>
    <t xml:space="preserve">Общество с ограниченной ответсвенностью "Охотничье хозяйство Гуран", ОХС № 24/ОС-238 (участок 22 "Мотыгинский")   </t>
  </si>
  <si>
    <t xml:space="preserve">Индивидуальный предприниматель Байдуков Никита Сергеевич, ОХС № 24/ОС-146 (участок 23 "Мотыгинский")   </t>
  </si>
  <si>
    <t xml:space="preserve">Местная общественная организация охотников и рыболовов Назаровского района и города Назарово, ОХС  №  24/ОС -186 (участок 6 “Назаровский”)   </t>
  </si>
  <si>
    <t>Общедоступные охотничьи угодья (участок 1 "Нижнеингашский")   участок 1</t>
  </si>
  <si>
    <t>Общедоступные охотничьи угодья (участки 4, 11 "Нижнеингашский") участки 4, 1 (пз)</t>
  </si>
  <si>
    <t>Общедоступные охотничьи угодья (участок 5 "Нижнеингашский")   участок 5</t>
  </si>
  <si>
    <t>Ассоциация Иланских Лесопромышленников и Охотников, ОХС № 24/ОС-181 (участок 12 «Нижнеингашский»)   участок 1</t>
  </si>
  <si>
    <t xml:space="preserve">Ассоциация Иланских Лесопромышленников и Охотников, ОХС № 24/ОС-191 (участок 13 «Нижнеингашский»)   </t>
  </si>
  <si>
    <t xml:space="preserve">Общество с ограниченной ответственностью "ПАРУС ТК", ОХС №  24/ОС-143 (участок 14 «Нижнеингашский»)   </t>
  </si>
  <si>
    <t>Индивидуальный предприниматель Свиридов Эдуард Юрьевич, ОХС № 24/ОС-38 (участок 15 “Нижнеингашский”)</t>
  </si>
  <si>
    <t>Индивидуальный предприниматель Свиридов Эдуард Юрьевич, ОХС № 24/ОС-199 (участок 16 "Нижнеингашский")</t>
  </si>
  <si>
    <t xml:space="preserve">Общество с ограниченной ответственностью "Сделай сам", ОХС № 24/ОС-198 (участок 17 «Нижнеингашский»)   </t>
  </si>
  <si>
    <t xml:space="preserve">Общество с ограниченной ответственностью «Эко-ресурс», ОХС № 24/ОС-66 (участок 18 «Нижнеингашский»)    </t>
  </si>
  <si>
    <t xml:space="preserve">Общество с ограниченной ответственностью «Эко-ресурс», ОХС № 24/ОС-67 (участок 19 «Нижнеингашский»)   </t>
  </si>
  <si>
    <t>Красноярская региональная общественная организация "Приморские охотники", ОХС № 24/ОС-26 (участок 9 "Новоселовский")</t>
  </si>
  <si>
    <t xml:space="preserve">Общество с ограниченной ответственностью "Кашпай", ОХС № 24/ОС-118 (участок 10 "Новоселовский")   </t>
  </si>
  <si>
    <t xml:space="preserve">Общество с ограниченной ответственностью "Охота Рыбалка Сибири", ОХС № 24/ОС-99 (участок 11 «Новоселовский») </t>
  </si>
  <si>
    <t xml:space="preserve">Общество с ограниченной ответственностью "Охота Рыбалка Сибири", ОХС № 24/ОС-100 (участок 12 «Новоселовский»)   </t>
  </si>
  <si>
    <t xml:space="preserve">Общество с ограниченной ответственностью «Райтопсбыт», ОХС №/ОС-43 (участок 14 "Новоселовский") </t>
  </si>
  <si>
    <t xml:space="preserve">Общество с ограниченной ответственностью "Фарт", ОХС № 24/ОС-29 (участок 15 "Новоселовский")   </t>
  </si>
  <si>
    <t>Индивидуальный предприниматель Персман В.Э., ОХС № 24/ОС-77 (Участок 8 "Партизанский")</t>
  </si>
  <si>
    <t xml:space="preserve">Красноярская региональная общественная организация охотников "Кречет", ОХС № 24/ОС-63 (участок 9 «Партизанский»)   </t>
  </si>
  <si>
    <t xml:space="preserve">Красноярская региональная общественная организация охотников "Синер", ОХС № 24/ОС-48 (участок 10 «Партизанский»)   </t>
  </si>
  <si>
    <t xml:space="preserve">Общество с ограниченной ответственностью "АНТЕЙ", ОХС № 24/ОС-184 (участок 11 «Партизанский»)   </t>
  </si>
  <si>
    <t xml:space="preserve">Общество с ограниченной ответственностью "Альф Красноярск", ОХС № 24/ОС-2 (участок 12 «Партизанский»)   </t>
  </si>
  <si>
    <t xml:space="preserve">Общество с ограниченной ответственностью "Пента-Е", ОХС № 24/ОС-111 (участок 13 "Партизанский")   </t>
  </si>
  <si>
    <t>Общество с ограниченной ответственностью Региональный охотничий клуб "Сорокополье", ОХС № 24/ОС-120 (участок 15 "Партизанский")   участок 2</t>
  </si>
  <si>
    <t>Общество с ограниченной ответственностью Фирма "Рэгги", ОХС № 24/ОС-87 (участок 16 "Партизанский")</t>
  </si>
  <si>
    <t>Общество с ограниченной ответственностью Фирма "Рэгги", ОХС № 24/ОС-88 (участок 19 "Партизанский")</t>
  </si>
  <si>
    <t xml:space="preserve">Потребительское общество "Ангул", ОХС № 24/ОС-62 (участок 17 «Партизанский»)   </t>
  </si>
  <si>
    <t xml:space="preserve">Общество с ограниченной ответственностью "КрасноярскЛесПроект", ОХС № 24/ОС-185 (участок 18 "Партизанский")   </t>
  </si>
  <si>
    <t>Пировский муниципальный округ</t>
  </si>
  <si>
    <t>Общедоступные охотничьи угодья (участок 9 "Пировский")   Участок 9</t>
  </si>
  <si>
    <t>Общедоступные охотничьи угодья (участок 11 "Пировский") участок 11</t>
  </si>
  <si>
    <t xml:space="preserve">Индивидуальный предприниматель Шевлякова Ольга Евгеньевна, ОХС № 24/ОС-52 (участок 13 "Пировский")   </t>
  </si>
  <si>
    <t xml:space="preserve">Некоммерческое партнерство охотников и рыболовов «Забава», ОХС № 24/ОС-37 (участок 14 «Пировский»)   </t>
  </si>
  <si>
    <t xml:space="preserve">Общество с ограниченной отвественностью "Красресурс и К", ОХС № 24/ОС-96 (участок 15 «Пировский»)   </t>
  </si>
  <si>
    <t xml:space="preserve">Общество с ограниченной ответственностью «БИР ПЕКС КРАСНОЯРСК», ОХС № 24/ОС-113 (участок 16 «Пировский»)   </t>
  </si>
  <si>
    <t xml:space="preserve">Общественная организация Городское общество охотников и рыболовов г. Зеленогорска, ОХС № 24/ОС-116 (участок 5 "Рыбинский")   </t>
  </si>
  <si>
    <t xml:space="preserve">Красноярская региональная общественная организация "Общество охотников и рыболовов "Саяны", ОХС № 24/ОС-6 (участок 9 "Саянский")   </t>
  </si>
  <si>
    <t>Общество с ограниченной ответственностью «АВЕРС», ОХС № 24/ОС-225 (участок 10 "Саянский"</t>
  </si>
  <si>
    <t xml:space="preserve">Общество с ограниченной ответственностью "КАЛЬТА", ОХС № 24/ОС-232 (участок 12 «Саянский»)   </t>
  </si>
  <si>
    <t xml:space="preserve">Общество с ограниченной ответственностью «ОХОТУГОДЬЯ.КРСК», ОХС № 24/ОС-233 (участок 13 «Саянский»)   </t>
  </si>
  <si>
    <t xml:space="preserve">Общество с ограниченной ответственностью "САЯН", ОХС № 24/ОС-226 (участок 14 «Саянский»)   </t>
  </si>
  <si>
    <t xml:space="preserve">Общество с ограниченной ответственностью "Тугач", ОХС № 24/ОС-227 (участок 15 «Саянский»)   </t>
  </si>
  <si>
    <t>Региональная общественная организация охотников "КАН" Красноярского края,  ОХС № 24/ОС-84/  (участок 16 "Саянский")   участок 1</t>
  </si>
  <si>
    <t>Региональная общественная организация охотников "КАН" Красноярского края,  ОХС № 24/ОС-84/  (участок 16 "Саянский")   участок 2</t>
  </si>
  <si>
    <t>Общедоступные охотничьи угодья (участок 5 "Северо-Енисейский")   участок 5</t>
  </si>
  <si>
    <t>Общедоступные охотничьи угодья (участок 7 "Северо-Енисейский")   участок 7</t>
  </si>
  <si>
    <t xml:space="preserve">Общество с ограниченной ответственностью "СМАРТ ХАНТЕР", ОХС № 24/ОС-245 (участок 15 "Северо-Енисейский")   </t>
  </si>
  <si>
    <t xml:space="preserve">Индивидуальный предприниматель Накрохин Александр Сергеевич, ОХС № 24/ОС-242 (участок 16 «Северо-Енисейский» )   </t>
  </si>
  <si>
    <t xml:space="preserve">Индивидуальный предприниматель Величко Дмитрий Михайлович, ОХС № 24/ОС-215 (участок 17 "Северо-Енисейский")   </t>
  </si>
  <si>
    <t>Индивидуальный предприниматель Жираков Сергей Александрович, ОХС № 24/ОС-105 (участок 18 «Северо-Енисейский»)</t>
  </si>
  <si>
    <t xml:space="preserve">Индивидуальный предприниматель Жираков Сергей Александрович, ОХС № 24/ОС-212 (участок 19 «Северо-Енисейский»)   </t>
  </si>
  <si>
    <t xml:space="preserve">Индивидуальный предприниматель Исмагилов Халиль Ширеевич, ОХС № 24/ОС-229 (участок 20 "Северо-Енисейский")   </t>
  </si>
  <si>
    <t xml:space="preserve">Индивидуальный предприниматель Медведев Евгений Владимирович ОХС 24/ОС-228 (участок 21 "Северо-Енисейский")   </t>
  </si>
  <si>
    <t xml:space="preserve">Индивидуальный предприниматель Новоселов Николай Николаевич, ОХС № 24/ОС-108 (участок 22 "Северо-Енисейский")   </t>
  </si>
  <si>
    <t xml:space="preserve">Индивидуальный предприниматель Подоляк Андрей Васильевич, ОХС № 24/ОС-124 (участок 23 "Северо-Енисейский")   </t>
  </si>
  <si>
    <t>Общество с ограниченной ответственностью "Вершина" ОХС № 24/ОС-200 (участок 24 "Северо-Енисейский")</t>
  </si>
  <si>
    <t>Общество с ограниченной ответственностью "Охотничье-промысловое хозяйство Север", ОХС № 24/ОС-193 (участок 25 "Северо-Енисейский")   участок 2</t>
  </si>
  <si>
    <t>Общедоступные охотничьи угодья (участок 2 "Сухобузимский")   участок 2 (правый берег)</t>
  </si>
  <si>
    <t>Местная городская общественная организация Спортивное охотничье и рыболовное общество г. Железногорска, ОХС № 24/ОС-196 (участок 5 «Сухобузимский»)</t>
  </si>
  <si>
    <t>Региональная общественная организация "Красноярское краевое общество охотников и рыболовов", ОХС № 24/ОС-129 (Участок 6 «Сухобузимский»)</t>
  </si>
  <si>
    <t>Таймырский Долгано-Ненецкий муниципальный район</t>
  </si>
  <si>
    <t>Общедоступные охотничьи угодья (участки 13, 14, 16-19, 61, 65 "Таймырский") бассейн реки Пясина, р. Агапа, р. Дудыпта, оз. Половинное</t>
  </si>
  <si>
    <t>Общедоступные охотничьи угодья (участки 21, 22, 24, 29, 30, 38 "Таймырский") бассейн реки Енисей, р. Дудинка (острова Леонтьевские, Песчаный)</t>
  </si>
  <si>
    <t>Общедоступные охотничьи угодья (участки 23, 28) бассейн оз.Мелкое, оз. Лама, р.Чопко, оз.Собачье, оз. Рыбное</t>
  </si>
  <si>
    <t>Общество с ограниченной ответственностью "Котуй" (Участок 247 «Таймырский»)</t>
  </si>
  <si>
    <t>Общедоступные охотничьи угодья (участок 1 "Тасеевский")   участок 1</t>
  </si>
  <si>
    <t>Общество с ограниченной ответственностью "Охотничья тропа", ОХС № 24/ОС-10 (участок 7 «Тасеевский»)</t>
  </si>
  <si>
    <t xml:space="preserve">Общество с ограниченной ответственностью "БЕЛИСКАЗ", ОХС № 24/ОС-69 (участок 8 "Тасеевский")   </t>
  </si>
  <si>
    <t xml:space="preserve">Общество с ограниченной ответственностью "ВЕЛЕС", ОХС № 24/ОС-211 (участок 9 "Тасеевский")   </t>
  </si>
  <si>
    <t xml:space="preserve">Общество с ограниченной ответственностью "Лидер", ОХС № 24/ОС-214 (участок 10 "Тасеевский")   </t>
  </si>
  <si>
    <t xml:space="preserve">Общество с ограниченной ответственностью «САПСАН», ОХС № 24/ОС-213 (участок 11 «Тасеевский»)   </t>
  </si>
  <si>
    <t xml:space="preserve">Общество с ограниченной ответственностью "Север", ОХС № 24/ОС-119 (участок 12 "Тасеевский")   </t>
  </si>
  <si>
    <t xml:space="preserve">Общество с ограниченной ответственностью "СУТЯГА", ОХС № 24/ОС-221 (участок 13 «Тасеевский»)   </t>
  </si>
  <si>
    <t>Некоммерческое партнерство "Туруханское промысловое хозяйство", ОХС № 24/ОС-158 (участок 20 “Туруханский”)</t>
  </si>
  <si>
    <t>Общество с ограниченной ответственностью "Берег", ОХС № 24/ОС-195 (участок 21 «Туруханский»)   участок 1</t>
  </si>
  <si>
    <t xml:space="preserve">Общество с ограниченной ответственностью "Рыбхоз", ОХС № 24/ОС-53 (участок 23 "Туруханский")   </t>
  </si>
  <si>
    <t xml:space="preserve">Общество с ограниченной ответственностью "Лесовик", ОХС № 24/ОС-194 (участок 24 «Туруханский»)    </t>
  </si>
  <si>
    <t>Общедоступные охотничьи угодья (участок 1 «Тюхтетский»)   участок 1</t>
  </si>
  <si>
    <t>Общедоступные охотничьи угодья (участки 2, 7 «Тюхтетский»)   участок 2, 1(пз)</t>
  </si>
  <si>
    <t>Общедоступные охотничьи угодья (участки 4, 8-13 «Тюхтетский»)   Участки 4, 2 (пз)-7 (пз)</t>
  </si>
  <si>
    <t xml:space="preserve">Общество с ограниченной ответсвенностью "Межгород", ОХС № 24/ОС-78 (участок 14 "Тюхтетский")   </t>
  </si>
  <si>
    <t xml:space="preserve">Общество с ограниченной ответственностью "Аксет", ОХС № 24/ОС-203 (участок 15 «Тюхтетский»)   </t>
  </si>
  <si>
    <t xml:space="preserve">Общество с ограниченной ответственностью "Вепрь", ОХС № 24/ОС-234 (участок 16 "Тюхтетский")   </t>
  </si>
  <si>
    <t xml:space="preserve">Общество с ограниченной ответственностью "Заповедное", ОХС № 24/ОС-56 (участок 17 «Тюхтетский»)   </t>
  </si>
  <si>
    <t xml:space="preserve">Общество с ограниченной ответственностью "ЛесПромСтрой", ОХС 24/ОС-55 (участок 18 «Тюхтетский») </t>
  </si>
  <si>
    <t>Общество с ограниченной ответственностью "ЛесПромСтрой", ОХС 24/ОС-237 (участок 19 «Тюхтетский»)</t>
  </si>
  <si>
    <t xml:space="preserve">Общество с ограниченной ответственностью "Модуль-Б", ОХС № 24/ОС-57 (участок 20 "Тюхтетский")   </t>
  </si>
  <si>
    <t xml:space="preserve">Общество с ограниченной ответственностью "НИКОЛАЕВКА", ОХС № 24/ОС-182 (участок 21 «Тюхтетский»)   </t>
  </si>
  <si>
    <t xml:space="preserve">Общество с ограниченной ответственностью "КрасЭкоНадзор", ОХС № 24/ОС-240 (участок 22 "Тюхтетский")   </t>
  </si>
  <si>
    <t xml:space="preserve">Общество с ограниченной ответственностью "Форест", ОХС № 24/ОС-103 (участок 23 "Тюхтетский")   </t>
  </si>
  <si>
    <t>Региональная общественная организация "Красноярское краевое общество охотников и рыболовов", ОХС № 24/ОС-104 (участок 7 «Уярский»)</t>
  </si>
  <si>
    <t xml:space="preserve">Общество с ограниченной ответственностью "СолДан", ОХС № 24/ОС-133 (участок 9 "Шарыповский")   </t>
  </si>
  <si>
    <t>Индивидуальный предприниматель Ярыгина Кристина Сергеевна, ОХС № 24/ОС-138 (участок 5 “Шушенский”)</t>
  </si>
  <si>
    <t>Местная общественная организация охотников и рыболовов Шушенского района (участок 6 “Шушенский”)</t>
  </si>
  <si>
    <t>Эвенкийский  район</t>
  </si>
  <si>
    <t>Общедоступное охотничье угодье (участки 1-3 "Эвенкийский")   участки 1 (Чиринда, Ессей), 2 (Ногинск, Учами), 3 (северная часть, Тура, Кислокан, Эконда)</t>
  </si>
  <si>
    <t>Общедоступные охотничьи угодья (участки 3, 23, 24, 31-35 "Эвенкийский")   Участки 3 (южная часть, Стрелка-Чуня), 23, 24 (Ванавара, Чемдальск), 7(пз) – 11(пз)</t>
  </si>
  <si>
    <t>Общедоступные охотничьи угодья (участок 4 "Эвенкийский")    участок 4 (Тутончаны)</t>
  </si>
  <si>
    <t>Общедоступные охотничьи угодья (участок 6 "Эвенкийский")    участок 6 (Кузьмовка)</t>
  </si>
  <si>
    <t>общедоступные охотничьи угодья (участок 11 "Эвенкийский")   участок 11</t>
  </si>
  <si>
    <t>Общедоступные охотничьи угодья (участки 14, 15, 22 "Эвенкийский")   участки 14, 15 (Байкит), 22</t>
  </si>
  <si>
    <t>Семейная (родовая) община коренных малочисленных народов Севера "Тайулоп" (Исток), ОХС № 251 (участок 25 “Эвенкийский”)</t>
  </si>
  <si>
    <t xml:space="preserve">Общество с ограниченной ответственностью "Север", ОХС № 87 (участок 31 «Эвенкийский»)   </t>
  </si>
  <si>
    <t>Общество с ограниченной ответственностью "Компания Эвенкия", ОХС № 479 (участок 39 "Эвенкийский")</t>
  </si>
  <si>
    <t xml:space="preserve">Индивидуальный предприниматель Гургугир Алексей Павлович, ОХС № 220 (участок 40 "Эвенкийский")   </t>
  </si>
  <si>
    <t>Индивидуальный предприниматель Донцов Эдуард Николаевич, ОХС № 486 (участок 41 "Эвенкийский")</t>
  </si>
  <si>
    <t>Индивидуальный предприниматель Донцов Эдуард Николаевич, ОХС № 489, (участок 42 "Эвенкийский")</t>
  </si>
  <si>
    <t>Семейная (родовая) община коренных малочисленных народов Севера "Кэргэн" (Семья), ОХС № 481 (участок 43 "Эвенкийский")</t>
  </si>
  <si>
    <t>Индивидуальный предприниматель Леончиков Андрей Александрович, ОХС № 56 (участок 45 "Эвенкийский")   урочище Таймура</t>
  </si>
  <si>
    <t>Индивидуальный предприниматель Леончиков Андрей Александрович, ОХС № 490 (участок 46 "Эвенкийский")   урочище Котуй</t>
  </si>
  <si>
    <t>Индивидуальный предприниматель Львов Алексей Вячеславович, ОХС № 221, (участок 47 "Эвенкийский")   урочище Котуйкан</t>
  </si>
  <si>
    <t xml:space="preserve">Индивидуальный предприниматель Пересыпкин Денис Николаевич, ОХС № 234 (участок 50 "Эвенкийский")   </t>
  </si>
  <si>
    <t xml:space="preserve">Индивидульный предприниматель Багаев Сергей Александрович, ОХС № 483 (участок 51 "Эвенкийский")   </t>
  </si>
  <si>
    <t xml:space="preserve">Индивидуальный предприниматель Ридель Иван Иванович, ОХС № 484 (участок 52 "Эвенкийский")   </t>
  </si>
  <si>
    <t xml:space="preserve">Семейная (родовая) община коренных малочисленных народов Севера "Холокит" (Вверх), ОХС № 254 (участок 54 «Эвенкийский»)   </t>
  </si>
  <si>
    <t>Семейная (родовая) община коренных малочисленных народов Севера "Тайулоп" (Исток), ОХС № 305 (участок 57 “Эвенкийский”)</t>
  </si>
  <si>
    <t xml:space="preserve">Индивидуальный предприниматель Эспек Антон Васильевич, ОХС № 222 (участок 58 "Эвенкийский")   </t>
  </si>
  <si>
    <t>КГБПОУ «Эвенкийский многопрофильный техникум», ОХС № 115, (участок 60 "Эвенкийский")</t>
  </si>
  <si>
    <t xml:space="preserve">Муниципальное предприятие Эвенкийского муниципального района оленеводческо-племенное хозяйство "Суриндинский", ДЛ 24 № 0000130 (участок 61 "Эвенкийский")   </t>
  </si>
  <si>
    <t xml:space="preserve">Муниципальное предприятие Эвенкийского муниципального района оленеводческо-племенное хозяйство "Суриндинский", ДЛ 24 № 0000079 (участок 62 "Эвенкийский")   </t>
  </si>
  <si>
    <t xml:space="preserve">Муниципальное предприятие Эвенкийского муниципального района оленеводческо-племенное хозяйство "Суриндинский", ОХС № 144 (участок 63 "Эвенкийский")   </t>
  </si>
  <si>
    <t xml:space="preserve">Муниципальное предприятие Эвенкийского муниципального района оленеводческо-племенное хозяйство "Суриндинский", ОХС № 145 (участок 64 "Эвенкийский")   </t>
  </si>
  <si>
    <t xml:space="preserve">Местная общественная организация "Куюмбинское общество охотников Эвенкийского муниципального района",  ДЛ 24 № 0000132, (участок 66 "Эвенкийский")   </t>
  </si>
  <si>
    <t xml:space="preserve">Индивидуальный предприниматель Бетту Казара Васильевна, ОХС № 482 (участок 67 «Эвенкийский»)   </t>
  </si>
  <si>
    <t xml:space="preserve">Общество с ограниченной ответственностью "Крайсеверпром+", ОХС № 77 (участок 68 "Эвенкийский")   </t>
  </si>
  <si>
    <t xml:space="preserve">Общество с ограниченной ответственностью "Красноярский Центр Строительства", ОХС № 311 (участок 69 «Эвенкийский»)   </t>
  </si>
  <si>
    <t>Общество с ограниченной ответственностью "Компания Эвенкия", ОХС 298, (участок 70 "Эвенкийский")   участок 3</t>
  </si>
  <si>
    <t xml:space="preserve">Общество с ограниченной ответственностью "Промысловик", ОХС № 286 (участок 71 "Эвенкийский")   </t>
  </si>
  <si>
    <t xml:space="preserve">Общество с ограниченной ответственностью “Региональная промысловая компания”, ОХС № 84  (участок 72 "Эвенкийский")   </t>
  </si>
  <si>
    <t xml:space="preserve">Общество с ограниченной ответственностью “Региональная промысловая компания”, ОХС № 277 (участок 73 "Эвенкийский")   </t>
  </si>
  <si>
    <t xml:space="preserve">Общество с ограниченной ответственностью "Регион-Сибирь", ОХС № 232 (участок 74 «Эвенкийский»)   </t>
  </si>
  <si>
    <t xml:space="preserve">Общество с ограниченной ответственностью "Север", ОХС № 299 (участок 75 «Эвенкийский»)   </t>
  </si>
  <si>
    <t xml:space="preserve">Общество  с  ограниченной   ответственностью «Сибирская Пушная Компания»,  ОХС № 300 (участок 77 «Эвенкийский»)   </t>
  </si>
  <si>
    <t xml:space="preserve">Общество с ограниченной ответственностью "Сибирская Пушная Компания", ОХС № 178 (участок 78 «Эвенкийский»)   </t>
  </si>
  <si>
    <t>Общество с ограниченной ответственностью "Тайга", ДЛ 24 № 0000067 (участок 79 «Эвенкийский»)</t>
  </si>
  <si>
    <t>Общество с ограниченной ответственностью "Тайга", ОХС № 134 (участок 80 «Эвенкийский»)</t>
  </si>
  <si>
    <t xml:space="preserve">Общество с ограниченной ответственностью "Таймура+", ОХС № 229 (участок 81 "Эвенкийский")   </t>
  </si>
  <si>
    <t>Семейная (родовая) община коренных малочисленных народов Севера "Мадра" (Чуткая), ДЛ 24 № 0000085 (участок 82 “Эвенкийский”)</t>
  </si>
  <si>
    <t>Потребительское охотничье общество «Ванаварское», ОХС № 89 (участок 83 «Эвенкийский»)</t>
  </si>
  <si>
    <t xml:space="preserve">Потребительское охотничье общество «Ванаварское», ОХС № 90 (участок 84 «Эвенкийский»)   </t>
  </si>
  <si>
    <t xml:space="preserve">Потребительское охотничье общество «Ванаварское», ОХС № 91 (участок 85 «Эвенкийский»)   </t>
  </si>
  <si>
    <t xml:space="preserve">Потребительское охотничье общество "Ванаварское", ОХС № 297 (участок 86 «Эвенкийский»)   </t>
  </si>
  <si>
    <t>Семейная родовая община коренных малочисленных народов Севера "Кунноир" (Взывающий), ОХС № 567 (Участок 89 " Эвенкийский")</t>
  </si>
  <si>
    <t xml:space="preserve">Семейная (родовая) община коренных малочисленных народов Севера "Сулимкай" (Красная гора), ОХС № 185 (участок 91 "Эвенкийский")   </t>
  </si>
  <si>
    <t xml:space="preserve">Семейная община коренных малочисленных народов Севера "Аява" (Любимая), ОХС № 450 (участок 92 "Эвенкийский")   </t>
  </si>
  <si>
    <t xml:space="preserve">Семейная община "Уркэ", ОХС № 7 (участок 93 "Эвенкийский")   </t>
  </si>
  <si>
    <t>Семейная (родовая) община коренных малочисленных народов Севера "Бат" (Медведь), ОХС № 230 (участок 94 "Эвенкийский")</t>
  </si>
  <si>
    <t xml:space="preserve">Семейная (родовая) община коренных малочисленных народов Севера "Онега" (Мерцающее озеро), ОХС № 485 (участок 103 "Эвенкийский")   </t>
  </si>
  <si>
    <t>Семейная (родовая) община коренных малочисленных народов Севера "Орончакан", ДЛ 24 № 0000238 (участок 104 "Эвенкийский") урочище Ириткангна</t>
  </si>
  <si>
    <t>Семейная (родовая) община коренных малочисленных народов Севера "Орончакан", ДЛ  24 № 0000239 (участок 105 "Эвенкийский") урочище Ейка</t>
  </si>
  <si>
    <t>Семейная (родовая) община коренных малочисленных народов Севера "Орончакан" ОХС № 488 (участок 106 "Эвенкийский") урочище Котуйкан</t>
  </si>
  <si>
    <t>Семейная (родовая) община коренных малочисленных народов Севера "Сумдяк" (Тающий снег), ОХС № 228  (участок 107 "Эвенкийский")</t>
  </si>
  <si>
    <t>Семейная родовая община коренных малочисленных нароов Севера "Таимба" (Кузница), ДЛ 24 № 0000070 (участок 108 "Эвенкийский")</t>
  </si>
  <si>
    <t xml:space="preserve">Семейная (родовая) община коренных малочисленных народов Севера "Учами" (Верховой олень), ОХС № 573 (участок 109 "Эвенкийский")   </t>
  </si>
  <si>
    <t>Семейная (родовая) община коренных малочисленных народов Севера "Ямбукан" (Полноводный), ДЛ 24 № 0000071 (участок 110 «Эвенкийский»)</t>
  </si>
  <si>
    <t>Семейная (родовая) община коренных малочисленных народов Севера "Ямбукан" (Полноводный), ОХС № 487 (участок 111 «Эвенкийский»)</t>
  </si>
  <si>
    <t>Общество с ограниченной ответственностью "Компания Эвенкия" ОХС № 487 (Участок 112 "Эвенкийский")</t>
  </si>
  <si>
    <t>Проект квот добычи лося на территории Красноярского края в период с 1 августа 2026 года по 1 августа 2027 года</t>
  </si>
  <si>
    <t>Общедоступные охотничьи угодья  (участок 4 "Балахтинский")   Участок 4 (левый берег)</t>
  </si>
  <si>
    <t>Общедоступные охотничьи угодья (участок 5 "Балахтинский")   Участок 5 (левый берег)</t>
  </si>
  <si>
    <t>Общедоступные охотничьи угодья (Участок 6 "Балахтинский")   Участок 6 (правый берег)</t>
  </si>
  <si>
    <t>Общедоступные охотничьи угодья (Участок 9 "Балахтинский")   Участок 9 (правый берег)</t>
  </si>
  <si>
    <t xml:space="preserve">Общество с ограниченной ответственностью "Езагаш", ОХС № 24/ОС-12 (участок 30 «Балахтинский»)   </t>
  </si>
  <si>
    <t xml:space="preserve">Общество с ограниченной ответственностью "Большая речка", ОХС № 24/ОС - 81 (участок 19 "Ермаковский")   </t>
  </si>
  <si>
    <t>Общество с ограниченной ответственностью "Ермак-2009", ОХС № 24/ОС - 82 ( участок 22 "Ермаковский")   участок 2</t>
  </si>
  <si>
    <t>Общество с ограниченной ответственностью "Иджир", ОХС № 24/ОС-46 (участок 27 “Ермаковский”)</t>
  </si>
  <si>
    <t xml:space="preserve">Общество с ограниченной ответственностью "КАЗЫР-СУГ", ОХС № 24/ОС-235 (участок 28 «Ермаковский»)   </t>
  </si>
  <si>
    <t>Общество с ограниченной ответственностью "Спецэлектромонтаж", ОХС № 24/ОС-137 (участок 29 “Ермаковский”)</t>
  </si>
  <si>
    <t xml:space="preserve">Природный парк "Ергаки"   </t>
  </si>
  <si>
    <t>Общедоступные охотничьи угодья (участки 1, 7, 8 "Новоселовский")   участки 1, 1 (пз), 2 (пз)</t>
  </si>
  <si>
    <t>Общество с ограниченной ответственностью "Охотничье хозяйство Гуран", ОХС № 24/ОС-86 (участок 13 "Новоселовский")   участок 2</t>
  </si>
  <si>
    <t>Общество с ограниченной ответственностью Региональный охотничий клуб "Сорокополье", ОХС № 24/ОС-101 (участок 14 "Партизанский")   участок 1</t>
  </si>
  <si>
    <t>Общедоступные охотничьи угодья (участок 6 "Саянский")   Участок 6</t>
  </si>
  <si>
    <t>Индивидуальный предприниматель Орлов Максим Вадимович, ОХС № 24/ОС-7 (участок 8 “Саянский”)</t>
  </si>
  <si>
    <t xml:space="preserve">Общество с ограниченной ответственностью "Белогория", ОХС № 24/ОС-14 (участок 11 "Саянский")   </t>
  </si>
  <si>
    <t xml:space="preserve">Местная общественная организация "Общество охотников и рыбаков по Ужурскому району" ОХС № 24/ОС-132 (участок 7 "Ужурский")   </t>
  </si>
  <si>
    <t xml:space="preserve">Региональная общественная организация охотников и рыболовов Шарыповского, Ужурского, Назаровского, Новоселовского районов, ОХС № 24/ОС-85 (участок 11 «Шарыповский»)   </t>
  </si>
  <si>
    <t xml:space="preserve">Региональная общественная организация охотников и рыболовов Шарыповского, Ужурского, Назаровского, Новоселовского районов, ОХС №24/ОС-89 (участок 12 «Шарыповский»)   </t>
  </si>
  <si>
    <t xml:space="preserve">Местная общественная организация охотников и рыболовов Балахтинского района, ОХС № 24/ОС-136 (участок 21 "Балахтинский")   </t>
  </si>
  <si>
    <t>Общедоступные охотничьи угодья (участок 2 «Березовский»)   участок 2</t>
  </si>
  <si>
    <t xml:space="preserve">Общедоступные охотничьи угодья (участки 5, 14 «Березовский»)   участки 5, 14 </t>
  </si>
  <si>
    <t>Общедоступные охотничьи угодья (участок 15 «Березовский»)   участок 15</t>
  </si>
  <si>
    <t>Общедоступное охотничье угодье (участок 16 "Емельяновский")   участок 16</t>
  </si>
  <si>
    <t>Общедоступные охотничьи угодья (участок 16 "Ермаковский")   Участок 16</t>
  </si>
  <si>
    <t>Общедоступные охотничьи угодья (участки 1, 9 “Идринский”)   Участки 1 и 1(пз)</t>
  </si>
  <si>
    <t>Общедоступные охотничьи угодья (участок 6 “Идринский”)   Участок 6</t>
  </si>
  <si>
    <t>Общедоступные охотничьи угодья (участки 1, 2 "Канский")  участки 1, 2</t>
  </si>
  <si>
    <t>Общедоступные охотничьи угодья (Участки 2, 3, 8 "Краснотуранский)   Участки 2, 3, 2 (пз)</t>
  </si>
  <si>
    <t xml:space="preserve">Общество с ограниченной ответственностью «УГОДЬЯ «У БОРИСЫЧА», ОХС № 24/ОС-140 (участок 9 "Манский") </t>
  </si>
  <si>
    <t xml:space="preserve">Общедоступные охотничьи угодья (участок 1 "Минусинский)   Участок 1 </t>
  </si>
  <si>
    <t>Красноярская региональная общественная организация охотников "Убрус", ОХС № 24/ОС - 75 (Участок 6 "Минусинский")</t>
  </si>
  <si>
    <t xml:space="preserve">Общество с ограниченной ответственностью "Вепрь", ОХС № 24/ОС-164 ( Участок 7 "Минусинский")   </t>
  </si>
  <si>
    <t>Общедоступные охотничьи угодья (участки 1, 2, 5 “Назаровский”)   участок 1, 2, 5</t>
  </si>
  <si>
    <t xml:space="preserve">Общедоступные охотничьи угодья (участок 4 "Назаровский")   </t>
  </si>
  <si>
    <t>Общедоступные охотничьи угодья (участок 2 "Новоселовский")   участок 2</t>
  </si>
  <si>
    <t>Общество с ограниченной ответственностью "Охотничье хозяйство Гуран", ОХС № 24/ОС-86 (участок 13 "Новоселовский")   участок 1</t>
  </si>
  <si>
    <t>Общедоступные охотничьи угодья (участок 1 «Партизанский»)   участок 1</t>
  </si>
  <si>
    <t>Общедоступные охотничьи угодья (участок 3 «Партизанский»)   участок 3</t>
  </si>
  <si>
    <t>Общедоступные охотничьи угодья (участок 7 "Пировский")   Участок 7</t>
  </si>
  <si>
    <t>Общедоступные охотничьи угодья (участок 1 "Саянский")   Участок 1</t>
  </si>
  <si>
    <t>Общедоступные охотничьи угодья (участок 3 "Сухобузимский")   участок 3 (левый берег)</t>
  </si>
  <si>
    <t>Общедоступные охотничьи угодья (участок 1 "Ужурский")   участок 1</t>
  </si>
  <si>
    <t>Общедоступные охотничьи угодья (участок 4 "Ужурский")   участок 4</t>
  </si>
  <si>
    <t>Региональная общественная организация "Красноярское краевое общество охотников и рыболовов", ОХС № 24/ОС-131 (Участок 8 «Ужурский»)</t>
  </si>
  <si>
    <t>Общедоступные охотничьи угодья (участок 2 «Уярский»)   участок 2</t>
  </si>
  <si>
    <t>Общедоступные охотничьи угодья (участок 3 «Шарыповский»)   участок 3</t>
  </si>
  <si>
    <t>Общедоступные охотничьи угодья (участок 4 «Шарыповский»)   участок 4</t>
  </si>
  <si>
    <t>Общедоступные охотничьи угодья (участок 6 «Шарыповский»)   участок 6</t>
  </si>
  <si>
    <t xml:space="preserve">Общество с ограниченной ответственностью "Фортуна Плюс", ОХС № 24/ОС-4 (участок 10 «Шарыповский»)   </t>
  </si>
  <si>
    <t>Индивидуальный предприниматель Новиков Олег Геннадьевич, ОХС № 24/ОС-152 (Участок 11 «Курагинский» )</t>
  </si>
  <si>
    <t>Общество с ограниченной ответственностью "Рыбхоз", ОХС № 24/ОС-53 (участок 23 "Туруханский")</t>
  </si>
  <si>
    <t>Общество с ограниченной ответственностью "Шренк", ОХС № ПУ-13-01 (Участок 245 «Таймырский»)</t>
  </si>
  <si>
    <t>Общество с ограниченной ответственностью "Шренк", ОХС № ПУ-14-01 (Участок 246 «Таймырский»)</t>
  </si>
  <si>
    <t>Общедоступные охотничьи угодья (Участок 1 «Шушенский»)</t>
  </si>
  <si>
    <t xml:space="preserve">Общедоступные охотничьи угодья (участок 76 «Эвенкийский»)   </t>
  </si>
  <si>
    <t>Заказник "Чулымский"</t>
  </si>
  <si>
    <t>Проект квот добычи ДСО на сезон охоты                                 2026-2027 годов</t>
  </si>
  <si>
    <t>Общество с ограниченной ответственностью Региональная промысловая компания, ОХС 24ОС45 (участок 38 "Енисейский")</t>
  </si>
  <si>
    <t>Общество с ограниченной ответственностью "Охотничье-промысловое хозяйство "Ояхтинское", ОХС № 24/ОС-19 (участок 12 "Богучанский")</t>
  </si>
  <si>
    <t>Индивидуальный предприниматель Удалова Любовь Григорьевна, ОХС № 24/ОС-8 (участок 8 "Канский")</t>
  </si>
  <si>
    <t>Индивидуальный предприниматель Донцов Эдуард Николаевич, ОХС № 486 (участок 41 "Эвенкийский") (западная часть Эвенкии севернее Эконды)</t>
  </si>
  <si>
    <t>Региональная Общественная Организация "Красноярское краевое общество охотников и рыболовов", ОХС № 24/ОС-127 (Участок 19 «Казачинский»)</t>
  </si>
  <si>
    <t>Индивидуальный предприниматель Леончиков Андрей Александрович, ОХС № 56</t>
  </si>
  <si>
    <t>Общедоступные охотничьи угодья (ТТП Семейная (родовая) община малочисленных народов Севера «Гургугир» (Борода (усы))</t>
  </si>
  <si>
    <t>Общество с ограниченной ответственностью «Заготовительная фирма «Антур»</t>
  </si>
  <si>
    <t>Общество с ограниченной ответственностью "Россомаха"</t>
  </si>
  <si>
    <t>Квота, особей (3 %)</t>
  </si>
  <si>
    <t>Индивидуальный предприниматель Агеев, ОХС № ПУ-621-03</t>
  </si>
  <si>
    <t xml:space="preserve"> -</t>
  </si>
  <si>
    <t>Освоение квот добычи в сезоне охоты 2023-2024 годов</t>
  </si>
  <si>
    <t>Освоение квот добычи в сезоне охоты 2024-2025 годов</t>
  </si>
  <si>
    <t>Освоение квот добычи в сезоне охоты 2025-2026 годов</t>
  </si>
  <si>
    <t>Общество с ограниченной ответственностью «Промысловик», ОХС № ПУ-27-01 (Западный Таймыр)</t>
  </si>
  <si>
    <t>Общество с ограниченной ответственностью «Промысловое хозяйство «Пясино», ОХС № ПУ-1029-03 (Западный Таймыр)</t>
  </si>
  <si>
    <t>Общество с ограниченной ответственностью «Промысловое хозяйство «Пясино», ОХС № ПУ-2589-10 (Западный Таймыр)</t>
  </si>
  <si>
    <t>Общество с ограниченной ответственностью «Промысловое хозяйство «Пясино», ОХС № ПУ-1023-03 (Западный Таймыр)</t>
  </si>
  <si>
    <t>Общество с ограниченной ответственностью «Промысловое хозяйство «Пясино», ОХС № ПУ-1028-03 (Западный Таймыр)</t>
  </si>
  <si>
    <t>Семейная (родовая) община коренных малочисленных народов Севера «Майгунда» (Ленковый) Ессей</t>
  </si>
  <si>
    <t>Некоммерческое партнерство "Международный институт мониторинга лесных экосистем", ОХС № 24/ОС-22 (участок 11 “Большемуртинский”), левый берег</t>
  </si>
  <si>
    <t>Общество с ограниченной ответственностью «БИР ПЕКС КРАСНОЯРСК», ОХС № 24/ОС-114 (участок 12 «Большемуртинский»), левый берег</t>
  </si>
  <si>
    <t>Общество с ограниченной ответственностью “Заповедное 2”, ОХС 24/ОС-79 (участок 13 "Большемуртинский", левый берег</t>
  </si>
  <si>
    <t>Общество с ограниченной ответственностью "Сибирское  Возрождение", ОХС № 24/ОС-210 (участок  15 «Большемуртинский»), правый берег</t>
  </si>
  <si>
    <t>Региональная общественная организация "Красноярское краевое общество охотников и рыболовов", ОХС № 24/ОС-128 (Участок  16 «Большемуртинский»), левый и правый берега</t>
  </si>
  <si>
    <t>Красноярская региональноя общественная организация "Красноярский краевой центр развития охоты и раболовства", ОХС № 24/ОС - 54 (Участок 17 "Казачинский"), левый берег</t>
  </si>
  <si>
    <t>Региональная Общественная Организация "Красноярское краевое общество охотников и рыболовов", ОХС № 24/ОС-127 (Участок 19 «Казачинский»), левый и правый берега</t>
  </si>
  <si>
    <t>Местная городская общественная организация Спортивное охотничье и рыболовное общество г. Железногорска, ОХС № 24/ОС-196 (участок 5 «Сухобузимский»), правый берег</t>
  </si>
  <si>
    <t>Региональная общественная организация "Красноярское краевое общество охотников и рыболовов", ОХС № 24/ОС-129 (Участок 6 «Сухобузимский»), левый и правый берега</t>
  </si>
  <si>
    <t>Общедоступные охотничьи угодья (участок 5 "Северо-Енисейский") участок 5</t>
  </si>
  <si>
    <t xml:space="preserve">Снижение численности ДСО, снижение лимита добычи до 3 % в целях восстановления численности, распределение квот добычи по решению комиссии администрации Эвенкийского муниципального района от  </t>
  </si>
  <si>
    <t>Угодье расположено за пределами ареала тундровой популяции ДСО</t>
  </si>
  <si>
    <r>
      <t>Снижение численности ДСО, отсутствие ДСО в западной части Таймыра, снижение лимита добычи ДСО до 3 % от численности в целях восстановления численности дикого северного оленя, распределение квот добычи ДСО администрацией Таймырского Долгано-Ненецкого муниципального района о</t>
    </r>
    <r>
      <rPr>
        <sz val="12"/>
        <color rgb="FF000000"/>
        <rFont val="Times New Roman"/>
        <family val="1"/>
        <charset val="204"/>
      </rPr>
      <t xml:space="preserve">т </t>
    </r>
  </si>
  <si>
    <t>Проект квот добычи благородного оленя на территории Красноярского края в период с 1 августа 2026 года по 1 августа 2027 года</t>
  </si>
  <si>
    <t>Проект квот добычи косули сибирской на территории Красноярского края в период  с 1 августа 2026 года по 1 августа 2027 года</t>
  </si>
  <si>
    <t>Проект квот добычи кабарги на территории Красноярского края в период  с 1 августа 2026 года по 1 августа 2027 года</t>
  </si>
  <si>
    <t>Проект квот добычи дикого северного оленя (лесного подвида) на территории Красноярского края в период  с 1 августа 2026 года по 1 августа 2027 года</t>
  </si>
  <si>
    <t>в период  с 1 августа 2026 года по 1 августа 2027 года</t>
  </si>
  <si>
    <t>Проект квот добычи овцебыка на территории Красноярского края в период  с 1 августа 2026 года по 1 августа 2027 года</t>
  </si>
  <si>
    <t>Проект квот добычи сибирского горного козла на территории Красноярского края в период  с 1 августа 2026 года по 1 августа 2027 года</t>
  </si>
  <si>
    <t>Проект квот добычи соболя на территории Красноярского края в период  с 1 августа 2026 года по 1 августа 2027 года</t>
  </si>
  <si>
    <t>Проект квот добычи рыси на территории Красноярского края в период с 1 августа 2026 года по 1 августа 2027 года</t>
  </si>
  <si>
    <t>Проект квот добычи бурого медведя на территории Красноярского края в период  с 1 августа 2026 года по 1 августа 2027 года</t>
  </si>
  <si>
    <t>Проект квот добычи барсука на территории Красноярского края в период  с 1 августа 2026 года по 1 августа 2027 года</t>
  </si>
  <si>
    <t>Проект лимита добычи охотничьих ресурсов в Красноярском крае на период  с 1 августа 2026 года по 1 августа 2027 года</t>
  </si>
  <si>
    <t>Общество с ограниченной ответственностью "Ермак-2009" ОХС № 24/ОС-82 (участок 22 "Ермаковский")</t>
  </si>
  <si>
    <t>Общество с ограниченной ответственностью "Белогорье", ОХС 24/ОС-39 (Участок 9 "Краснотуранский")</t>
  </si>
  <si>
    <t>Общество с ограниченной ответственностью "Белогорье", ОХС № 24/ОС-39 (Участок 9 "Краснотуранский")</t>
  </si>
  <si>
    <t>нет в ОХС</t>
  </si>
  <si>
    <t>,</t>
  </si>
  <si>
    <t xml:space="preserve">Местная общественная организация охотников «Заманье» Манского района, ОХС № 24/ОС-157 (Участок 8 «Манский») </t>
  </si>
  <si>
    <t>Местная общественная организация охотников «Заманье» Манского района, ОХС № 24/ОС-157 (Участок 8 «Манский»)</t>
  </si>
  <si>
    <t>Некоммерческое партнерство охотников-промысловиков ОХС № 24/ОС-151 (Участок 12 "Курагинский")   Участок 3</t>
  </si>
  <si>
    <t>Некоммерческое партнерство охотников-промысловиков ОХС № 24/ОС-150 (участок 13 "Курагинский")</t>
  </si>
  <si>
    <t>Некоммерческое партнерство охотников-промысловиков ОХС № 24/ОС-151 (Участок 12 "Курагинский")</t>
  </si>
  <si>
    <t>Общество с ограниченной ответственностью «Таежное» (участок 11 "Идринский")</t>
  </si>
  <si>
    <t xml:space="preserve">Общество с ограниченной ответственностью «Таежное» (участок 11 "Идринский") </t>
  </si>
  <si>
    <t>Общество с ограниченной ответственностью "Сибирский Трофейный Клуб", ОХС № 24/ОС-58 (участок 27 «Емельяновский»)   участки 2, 4</t>
  </si>
  <si>
    <t>Местная общественная организация «Емельяновское районное общество охотников и рыболовов», ОХС № 24/ОС-115 (участок 26 «Емельяновский»)</t>
  </si>
  <si>
    <t>Местная общественная организация «Емельяновское районное общество охотников и рыболовов», ОХС № 24/ОС-115 (участок 26 «Емельяновский»)   участки 1, 2, 7, 8</t>
  </si>
  <si>
    <t>Местная общественная организация «Емельяновское районное общество охотников и рыболовов», ОХС № 24/ОС-115 (участок 26 «Емельяновский»)   участки 7, 8</t>
  </si>
  <si>
    <t>Местная общественная организация «Емельяновское районное общество охотников и рыболовов», ОХС № 24/ОС-115 (участок 26 «Емельяновский»), участки 1, 2, 7, 8</t>
  </si>
  <si>
    <t>Общество с ограниченной ответственностью "Сибирский Трофейный Клуб", ОХС № 24/ОС-58 (участок 27 «Емельяновский»)</t>
  </si>
  <si>
    <t>Региональная общественная организация охотников "КАН" Красноярского края,  ОХС № 24/ОС-84/  (участок 16 "Саянский")</t>
  </si>
  <si>
    <t xml:space="preserve">Региональная общественная организация охотников "КАН" Красноярского края,  ОХС № 24/ОС-84/  (участок 16 "Саянский") </t>
  </si>
  <si>
    <t>Ассоциация Иланских Лесопромышленников и Охотников, ОХС № 24/ОС-181 (участок 12 «Нижнеингашский»)</t>
  </si>
  <si>
    <t xml:space="preserve">Общество с ограниченной ответственностью "Берег", ОХС № 24/ОС-195 (участок 21 «Туруханский») </t>
  </si>
  <si>
    <t>Общество с ограниченной ответственностью "Берег", ОХС № 24/ОС-195 (участок 21 «Туруханский»)</t>
  </si>
  <si>
    <t>Некоммерческое партнерство "Спортивный охотник", ОХС № 24/ОС-13 (участок 22 «Балахтинский»)</t>
  </si>
  <si>
    <t>Союз охотников и рыболовов "КОНЖУЛ", ОХС № 24/ОС-122 (участок 17 "Балахтинский")</t>
  </si>
  <si>
    <t>Общество с ограниченной ответственностью «Медведь», ОХС № 24/ОС-121 (участок 14 «Богучанский»)</t>
  </si>
  <si>
    <t>Общество с ограниченной ответственностью "Ермаковский коопзверопромхоз", ОХС № 24/ОС-189 (участок 20 «Ермаковский»)</t>
  </si>
  <si>
    <t>Общество с ограниченной ответственностью "Охотничья тропа", ОХС № 24/ОС-11 (участок 14 «Мотыгинский»)   участки 1, 3, 7, 8</t>
  </si>
  <si>
    <t>Общество с ограниченной ответственностью "Охотничья тропа", ОХС № 24/ОС-11 (участок 14 «Мотыгинский»)</t>
  </si>
  <si>
    <t>Общество с ограниченной ответственностью «Охотничье хозяйство «Чадобец», ОХС  № 24/ОС-112 (участок 20 «Кежемский»)</t>
  </si>
  <si>
    <t>Общество с ограниченной ответственностью "Жура", ОХС № 24/ОС-32 (участок 29 «Балахтинский»)</t>
  </si>
  <si>
    <t>Общество с ограниченной ответственностью "Охотничье-промысловое хозяйство Север", ОХС № 24/ОС-193 (участок 25 "Северо-Енисейский")</t>
  </si>
  <si>
    <t>Общедоступные охотничьи угодья (участок 1 "Иланский") участок 1</t>
  </si>
  <si>
    <t>Общедоступные охотничьи угодья (участки 2, 4 "Иланский") участки 1(пз), 3(пз)</t>
  </si>
  <si>
    <t>Семейная родовая община коренных малочисленых народов Севера "Кунноир" (Взывающий), ДЛ 24 № 0000081 (Участок 88 "Эвенкийский")</t>
  </si>
  <si>
    <t>Семейная родовая община коренных малочисленых народов Севера "Кунноир" (Взывающий), ОХС № 385 (Участок 90 "Эвенкийский")</t>
  </si>
  <si>
    <t>158 выдано</t>
  </si>
  <si>
    <t>163 выдано</t>
  </si>
  <si>
    <t>Общедоступные охотничьи угодья (Участки 2, 3, 8 "Краснотуранский")   Участки 2, 3, 2 (пз)</t>
  </si>
  <si>
    <t>Общедоступные охотничьи угодья (участок 11 "Эвенкийский")   участок 11</t>
  </si>
  <si>
    <t>самцы - 104</t>
  </si>
  <si>
    <t>выдано 51</t>
  </si>
  <si>
    <t>выдано 160</t>
  </si>
  <si>
    <t>выдано 1176</t>
  </si>
  <si>
    <t>А.В. Коробкин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</si>
</sst>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"/>
      <family val="2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Calibri"/>
      <family val="2"/>
    </font>
    <font>
      <sz val="9"/>
      <color indexed="81"/>
      <name val="Tahoma"/>
      <family val="2"/>
      <charset val="204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Arial"/>
      <family val="2"/>
      <charset val="204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A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14" fillId="0" borderId="0"/>
    <xf numFmtId="0" fontId="15" fillId="0" borderId="0"/>
    <xf numFmtId="0" fontId="1" fillId="0" borderId="0"/>
    <xf numFmtId="0" fontId="16" fillId="0" borderId="0"/>
  </cellStyleXfs>
  <cellXfs count="564">
    <xf numFmtId="0" fontId="0" fillId="0" borderId="0" xfId="0"/>
    <xf numFmtId="0" fontId="18" fillId="0" borderId="0" xfId="0" applyFont="1" applyAlignment="1">
      <alignment horizontal="right"/>
    </xf>
    <xf numFmtId="0" fontId="19" fillId="0" borderId="0" xfId="0" applyFont="1"/>
    <xf numFmtId="2" fontId="19" fillId="0" borderId="0" xfId="0" applyNumberFormat="1" applyFont="1"/>
    <xf numFmtId="1" fontId="17" fillId="0" borderId="0" xfId="0" applyNumberFormat="1" applyFont="1"/>
    <xf numFmtId="165" fontId="17" fillId="0" borderId="0" xfId="0" applyNumberFormat="1" applyFont="1"/>
    <xf numFmtId="2" fontId="17" fillId="0" borderId="0" xfId="0" applyNumberFormat="1" applyFont="1"/>
    <xf numFmtId="0" fontId="18" fillId="0" borderId="0" xfId="0" applyFont="1" applyAlignment="1">
      <alignment horizontal="left"/>
    </xf>
    <xf numFmtId="0" fontId="18" fillId="0" borderId="0" xfId="0" applyFont="1"/>
    <xf numFmtId="1" fontId="18" fillId="0" borderId="0" xfId="0" applyNumberFormat="1" applyFont="1"/>
    <xf numFmtId="2" fontId="18" fillId="0" borderId="0" xfId="0" applyNumberFormat="1" applyFont="1"/>
    <xf numFmtId="165" fontId="18" fillId="0" borderId="0" xfId="0" applyNumberFormat="1" applyFont="1"/>
    <xf numFmtId="0" fontId="18" fillId="0" borderId="0" xfId="0" applyFont="1" applyAlignment="1">
      <alignment horizontal="center"/>
    </xf>
    <xf numFmtId="0" fontId="20" fillId="0" borderId="0" xfId="0" applyFont="1"/>
    <xf numFmtId="1" fontId="19" fillId="0" borderId="0" xfId="0" applyNumberFormat="1" applyFont="1"/>
    <xf numFmtId="165" fontId="19" fillId="0" borderId="0" xfId="0" applyNumberFormat="1" applyFont="1"/>
    <xf numFmtId="0" fontId="19" fillId="0" borderId="0" xfId="0" applyFont="1" applyAlignment="1">
      <alignment vertical="center"/>
    </xf>
    <xf numFmtId="1" fontId="21" fillId="2" borderId="1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1" fontId="21" fillId="2" borderId="2" xfId="0" applyNumberFormat="1" applyFont="1" applyFill="1" applyBorder="1" applyAlignment="1">
      <alignment horizontal="center" wrapText="1"/>
    </xf>
    <xf numFmtId="1" fontId="21" fillId="2" borderId="3" xfId="0" applyNumberFormat="1" applyFont="1" applyFill="1" applyBorder="1" applyAlignment="1">
      <alignment horizontal="center" wrapText="1"/>
    </xf>
    <xf numFmtId="1" fontId="21" fillId="2" borderId="1" xfId="0" applyNumberFormat="1" applyFont="1" applyFill="1" applyBorder="1" applyAlignment="1">
      <alignment horizontal="center" wrapText="1"/>
    </xf>
    <xf numFmtId="1" fontId="21" fillId="2" borderId="3" xfId="0" applyNumberFormat="1" applyFont="1" applyFill="1" applyBorder="1" applyAlignment="1">
      <alignment horizontal="center" vertical="center" wrapText="1"/>
    </xf>
    <xf numFmtId="1" fontId="21" fillId="0" borderId="2" xfId="0" applyNumberFormat="1" applyFont="1" applyBorder="1" applyAlignment="1">
      <alignment vertical="top" wrapText="1"/>
    </xf>
    <xf numFmtId="1" fontId="21" fillId="0" borderId="0" xfId="0" applyNumberFormat="1" applyFont="1" applyAlignment="1">
      <alignment vertical="top" wrapText="1"/>
    </xf>
    <xf numFmtId="1" fontId="21" fillId="2" borderId="1" xfId="0" applyNumberFormat="1" applyFont="1" applyFill="1" applyBorder="1" applyAlignment="1">
      <alignment wrapText="1"/>
    </xf>
    <xf numFmtId="165" fontId="21" fillId="2" borderId="1" xfId="0" applyNumberFormat="1" applyFont="1" applyFill="1" applyBorder="1" applyAlignment="1">
      <alignment horizontal="center" wrapText="1"/>
    </xf>
    <xf numFmtId="165" fontId="21" fillId="2" borderId="1" xfId="0" applyNumberFormat="1" applyFont="1" applyFill="1" applyBorder="1" applyAlignment="1">
      <alignment wrapText="1"/>
    </xf>
    <xf numFmtId="2" fontId="21" fillId="2" borderId="1" xfId="0" applyNumberFormat="1" applyFont="1" applyFill="1" applyBorder="1" applyAlignment="1">
      <alignment wrapText="1"/>
    </xf>
    <xf numFmtId="1" fontId="22" fillId="3" borderId="0" xfId="0" applyNumberFormat="1" applyFont="1" applyFill="1" applyAlignment="1">
      <alignment vertical="top" wrapText="1"/>
    </xf>
    <xf numFmtId="165" fontId="21" fillId="2" borderId="1" xfId="0" applyNumberFormat="1" applyFont="1" applyFill="1" applyBorder="1"/>
    <xf numFmtId="1" fontId="21" fillId="2" borderId="1" xfId="0" applyNumberFormat="1" applyFont="1" applyFill="1" applyBorder="1"/>
    <xf numFmtId="2" fontId="21" fillId="2" borderId="1" xfId="0" applyNumberFormat="1" applyFont="1" applyFill="1" applyBorder="1"/>
    <xf numFmtId="0" fontId="19" fillId="0" borderId="0" xfId="0" applyFont="1" applyAlignment="1">
      <alignment horizontal="right"/>
    </xf>
    <xf numFmtId="0" fontId="19" fillId="2" borderId="1" xfId="0" applyFont="1" applyFill="1" applyBorder="1"/>
    <xf numFmtId="1" fontId="19" fillId="2" borderId="1" xfId="0" applyNumberFormat="1" applyFont="1" applyFill="1" applyBorder="1"/>
    <xf numFmtId="0" fontId="21" fillId="2" borderId="0" xfId="0" applyFont="1" applyFill="1" applyAlignment="1">
      <alignment horizontal="left"/>
    </xf>
    <xf numFmtId="0" fontId="19" fillId="2" borderId="0" xfId="0" applyFont="1" applyFill="1"/>
    <xf numFmtId="1" fontId="19" fillId="2" borderId="0" xfId="0" applyNumberFormat="1" applyFont="1" applyFill="1"/>
    <xf numFmtId="0" fontId="19" fillId="0" borderId="0" xfId="0" applyFont="1" applyAlignment="1">
      <alignment horizontal="center"/>
    </xf>
    <xf numFmtId="165" fontId="19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1" fontId="21" fillId="2" borderId="1" xfId="0" applyNumberFormat="1" applyFont="1" applyFill="1" applyBorder="1" applyAlignment="1">
      <alignment horizontal="left" wrapText="1"/>
    </xf>
    <xf numFmtId="2" fontId="21" fillId="2" borderId="3" xfId="0" applyNumberFormat="1" applyFont="1" applyFill="1" applyBorder="1" applyAlignment="1">
      <alignment horizontal="center" vertical="center" wrapText="1"/>
    </xf>
    <xf numFmtId="165" fontId="21" fillId="2" borderId="3" xfId="0" applyNumberFormat="1" applyFont="1" applyFill="1" applyBorder="1" applyAlignment="1">
      <alignment horizontal="center" vertical="center" wrapText="1"/>
    </xf>
    <xf numFmtId="1" fontId="21" fillId="2" borderId="4" xfId="0" applyNumberFormat="1" applyFont="1" applyFill="1" applyBorder="1" applyAlignment="1">
      <alignment vertical="center" wrapText="1"/>
    </xf>
    <xf numFmtId="165" fontId="21" fillId="2" borderId="5" xfId="0" applyNumberFormat="1" applyFont="1" applyFill="1" applyBorder="1" applyAlignment="1">
      <alignment wrapText="1"/>
    </xf>
    <xf numFmtId="1" fontId="21" fillId="2" borderId="5" xfId="0" applyNumberFormat="1" applyFont="1" applyFill="1" applyBorder="1" applyAlignment="1">
      <alignment wrapText="1"/>
    </xf>
    <xf numFmtId="2" fontId="21" fillId="2" borderId="5" xfId="0" applyNumberFormat="1" applyFont="1" applyFill="1" applyBorder="1" applyAlignment="1">
      <alignment wrapText="1"/>
    </xf>
    <xf numFmtId="1" fontId="21" fillId="2" borderId="5" xfId="0" applyNumberFormat="1" applyFont="1" applyFill="1" applyBorder="1"/>
    <xf numFmtId="1" fontId="21" fillId="2" borderId="1" xfId="0" applyNumberFormat="1" applyFont="1" applyFill="1" applyBorder="1" applyAlignment="1">
      <alignment horizontal="right"/>
    </xf>
    <xf numFmtId="0" fontId="19" fillId="0" borderId="0" xfId="0" applyFont="1" applyAlignment="1">
      <alignment horizontal="left"/>
    </xf>
    <xf numFmtId="0" fontId="21" fillId="2" borderId="0" xfId="0" applyFont="1" applyFill="1" applyAlignment="1">
      <alignment horizontal="left" wrapText="1"/>
    </xf>
    <xf numFmtId="0" fontId="19" fillId="0" borderId="1" xfId="0" applyFont="1" applyBorder="1" applyAlignment="1">
      <alignment horizontal="left" vertical="center" wrapText="1"/>
    </xf>
    <xf numFmtId="0" fontId="19" fillId="0" borderId="1" xfId="0" quotePrefix="1" applyFont="1" applyBorder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1" fontId="21" fillId="0" borderId="1" xfId="0" applyNumberFormat="1" applyFont="1" applyBorder="1" applyAlignment="1">
      <alignment horizontal="right" vertical="center" wrapText="1"/>
    </xf>
    <xf numFmtId="165" fontId="21" fillId="0" borderId="1" xfId="0" applyNumberFormat="1" applyFont="1" applyBorder="1" applyAlignment="1">
      <alignment horizontal="right" vertical="center" wrapText="1"/>
    </xf>
    <xf numFmtId="0" fontId="21" fillId="0" borderId="1" xfId="0" applyFont="1" applyBorder="1" applyAlignment="1">
      <alignment horizontal="right" vertical="center" wrapText="1"/>
    </xf>
    <xf numFmtId="1" fontId="21" fillId="0" borderId="3" xfId="0" applyNumberFormat="1" applyFont="1" applyBorder="1" applyAlignment="1">
      <alignment horizontal="center" wrapText="1"/>
    </xf>
    <xf numFmtId="1" fontId="21" fillId="0" borderId="1" xfId="0" applyNumberFormat="1" applyFont="1" applyBorder="1" applyAlignment="1">
      <alignment horizontal="center" wrapText="1"/>
    </xf>
    <xf numFmtId="1" fontId="21" fillId="0" borderId="1" xfId="0" applyNumberFormat="1" applyFont="1" applyBorder="1" applyAlignment="1">
      <alignment horizontal="left" wrapText="1"/>
    </xf>
    <xf numFmtId="2" fontId="21" fillId="0" borderId="1" xfId="0" applyNumberFormat="1" applyFont="1" applyBorder="1" applyAlignment="1">
      <alignment wrapText="1"/>
    </xf>
    <xf numFmtId="1" fontId="21" fillId="0" borderId="1" xfId="0" applyNumberFormat="1" applyFont="1" applyBorder="1" applyAlignment="1">
      <alignment wrapText="1"/>
    </xf>
    <xf numFmtId="165" fontId="21" fillId="0" borderId="1" xfId="0" applyNumberFormat="1" applyFont="1" applyBorder="1" applyAlignment="1">
      <alignment wrapText="1"/>
    </xf>
    <xf numFmtId="165" fontId="21" fillId="0" borderId="1" xfId="0" applyNumberFormat="1" applyFont="1" applyBorder="1"/>
    <xf numFmtId="1" fontId="21" fillId="0" borderId="1" xfId="0" applyNumberFormat="1" applyFont="1" applyBorder="1"/>
    <xf numFmtId="2" fontId="21" fillId="0" borderId="1" xfId="0" applyNumberFormat="1" applyFont="1" applyBorder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left" wrapText="1"/>
    </xf>
    <xf numFmtId="2" fontId="19" fillId="0" borderId="1" xfId="0" applyNumberFormat="1" applyFont="1" applyBorder="1" applyAlignment="1">
      <alignment horizontal="center"/>
    </xf>
    <xf numFmtId="0" fontId="18" fillId="0" borderId="0" xfId="0" applyFont="1" applyAlignment="1">
      <alignment horizontal="left" wrapText="1"/>
    </xf>
    <xf numFmtId="1" fontId="18" fillId="0" borderId="0" xfId="0" applyNumberFormat="1" applyFont="1" applyAlignment="1">
      <alignment wrapText="1"/>
    </xf>
    <xf numFmtId="1" fontId="21" fillId="0" borderId="1" xfId="0" applyNumberFormat="1" applyFont="1" applyBorder="1" applyAlignment="1">
      <alignment horizontal="right" wrapText="1"/>
    </xf>
    <xf numFmtId="1" fontId="21" fillId="0" borderId="1" xfId="0" applyNumberFormat="1" applyFont="1" applyBorder="1" applyAlignment="1">
      <alignment horizontal="right"/>
    </xf>
    <xf numFmtId="1" fontId="21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 applyProtection="1">
      <alignment wrapText="1"/>
      <protection locked="0"/>
    </xf>
    <xf numFmtId="1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horizontal="left" wrapText="1"/>
    </xf>
    <xf numFmtId="1" fontId="5" fillId="0" borderId="3" xfId="0" applyNumberFormat="1" applyFont="1" applyBorder="1" applyAlignment="1">
      <alignment horizontal="right"/>
    </xf>
    <xf numFmtId="2" fontId="5" fillId="0" borderId="1" xfId="0" applyNumberFormat="1" applyFont="1" applyBorder="1" applyAlignment="1" applyProtection="1">
      <alignment wrapText="1"/>
      <protection locked="0"/>
    </xf>
    <xf numFmtId="1" fontId="5" fillId="0" borderId="1" xfId="0" applyNumberFormat="1" applyFont="1" applyBorder="1" applyAlignment="1">
      <alignment horizontal="right"/>
    </xf>
    <xf numFmtId="1" fontId="5" fillId="0" borderId="1" xfId="0" applyNumberFormat="1" applyFont="1" applyBorder="1" applyAlignment="1" applyProtection="1">
      <alignment horizontal="right"/>
      <protection locked="0"/>
    </xf>
    <xf numFmtId="1" fontId="19" fillId="0" borderId="0" xfId="0" applyNumberFormat="1" applyFont="1" applyAlignment="1">
      <alignment wrapText="1"/>
    </xf>
    <xf numFmtId="165" fontId="21" fillId="0" borderId="1" xfId="0" applyNumberFormat="1" applyFont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center" vertical="center" wrapText="1"/>
    </xf>
    <xf numFmtId="2" fontId="21" fillId="0" borderId="5" xfId="0" applyNumberFormat="1" applyFont="1" applyBorder="1" applyAlignment="1">
      <alignment horizontal="center" vertical="center" wrapText="1"/>
    </xf>
    <xf numFmtId="1" fontId="21" fillId="0" borderId="3" xfId="0" applyNumberFormat="1" applyFont="1" applyBorder="1" applyAlignment="1">
      <alignment horizontal="center" vertical="center" wrapText="1"/>
    </xf>
    <xf numFmtId="1" fontId="21" fillId="0" borderId="1" xfId="2" applyNumberFormat="1" applyFont="1" applyBorder="1" applyAlignment="1">
      <alignment wrapText="1"/>
    </xf>
    <xf numFmtId="1" fontId="21" fillId="0" borderId="3" xfId="2" applyNumberFormat="1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1" fontId="21" fillId="0" borderId="1" xfId="0" applyNumberFormat="1" applyFont="1" applyBorder="1" applyAlignment="1">
      <alignment vertical="center" wrapText="1"/>
    </xf>
    <xf numFmtId="1" fontId="21" fillId="0" borderId="6" xfId="0" applyNumberFormat="1" applyFont="1" applyBorder="1" applyAlignment="1">
      <alignment vertical="center" wrapText="1"/>
    </xf>
    <xf numFmtId="1" fontId="21" fillId="0" borderId="7" xfId="0" applyNumberFormat="1" applyFont="1" applyBorder="1" applyAlignment="1">
      <alignment vertical="center" wrapText="1"/>
    </xf>
    <xf numFmtId="1" fontId="21" fillId="0" borderId="3" xfId="0" applyNumberFormat="1" applyFont="1" applyBorder="1" applyAlignment="1">
      <alignment wrapText="1"/>
    </xf>
    <xf numFmtId="1" fontId="5" fillId="0" borderId="1" xfId="0" applyNumberFormat="1" applyFont="1" applyBorder="1" applyAlignment="1" applyProtection="1">
      <alignment horizontal="center" wrapText="1"/>
      <protection locked="0"/>
    </xf>
    <xf numFmtId="1" fontId="21" fillId="0" borderId="5" xfId="0" applyNumberFormat="1" applyFont="1" applyBorder="1" applyAlignment="1">
      <alignment wrapText="1"/>
    </xf>
    <xf numFmtId="1" fontId="21" fillId="2" borderId="8" xfId="0" applyNumberFormat="1" applyFont="1" applyFill="1" applyBorder="1" applyAlignment="1">
      <alignment horizontal="center" vertical="center" wrapText="1"/>
    </xf>
    <xf numFmtId="1" fontId="21" fillId="0" borderId="5" xfId="0" applyNumberFormat="1" applyFont="1" applyBorder="1" applyAlignment="1">
      <alignment horizontal="center" wrapText="1"/>
    </xf>
    <xf numFmtId="1" fontId="21" fillId="0" borderId="5" xfId="0" applyNumberFormat="1" applyFont="1" applyBorder="1" applyAlignment="1">
      <alignment horizontal="left" wrapText="1"/>
    </xf>
    <xf numFmtId="2" fontId="21" fillId="0" borderId="5" xfId="0" applyNumberFormat="1" applyFont="1" applyBorder="1" applyAlignment="1">
      <alignment wrapText="1"/>
    </xf>
    <xf numFmtId="165" fontId="21" fillId="0" borderId="5" xfId="0" applyNumberFormat="1" applyFont="1" applyBorder="1" applyAlignment="1">
      <alignment wrapText="1"/>
    </xf>
    <xf numFmtId="1" fontId="22" fillId="0" borderId="0" xfId="0" applyNumberFormat="1" applyFont="1" applyAlignment="1">
      <alignment vertical="top" wrapText="1"/>
    </xf>
    <xf numFmtId="1" fontId="19" fillId="0" borderId="0" xfId="0" applyNumberFormat="1" applyFont="1" applyAlignment="1">
      <alignment horizontal="right"/>
    </xf>
    <xf numFmtId="1" fontId="21" fillId="0" borderId="9" xfId="0" applyNumberFormat="1" applyFont="1" applyBorder="1" applyAlignment="1">
      <alignment horizontal="left" wrapText="1"/>
    </xf>
    <xf numFmtId="165" fontId="21" fillId="0" borderId="3" xfId="0" applyNumberFormat="1" applyFont="1" applyBorder="1" applyAlignment="1">
      <alignment horizontal="center" vertical="center" wrapText="1"/>
    </xf>
    <xf numFmtId="0" fontId="23" fillId="0" borderId="0" xfId="6" applyFont="1"/>
    <xf numFmtId="0" fontId="4" fillId="0" borderId="0" xfId="6" applyFont="1"/>
    <xf numFmtId="1" fontId="21" fillId="0" borderId="1" xfId="2" applyNumberFormat="1" applyFont="1" applyBorder="1" applyAlignment="1">
      <alignment horizontal="center" vertical="center" wrapText="1"/>
    </xf>
    <xf numFmtId="1" fontId="21" fillId="0" borderId="1" xfId="2" applyNumberFormat="1" applyFont="1" applyBorder="1"/>
    <xf numFmtId="2" fontId="21" fillId="0" borderId="1" xfId="2" applyNumberFormat="1" applyFont="1" applyBorder="1"/>
    <xf numFmtId="1" fontId="21" fillId="0" borderId="4" xfId="0" applyNumberFormat="1" applyFont="1" applyBorder="1" applyAlignment="1">
      <alignment horizontal="center" vertical="center" wrapText="1"/>
    </xf>
    <xf numFmtId="1" fontId="21" fillId="0" borderId="0" xfId="0" applyNumberFormat="1" applyFont="1"/>
    <xf numFmtId="2" fontId="21" fillId="0" borderId="0" xfId="0" applyNumberFormat="1" applyFont="1"/>
    <xf numFmtId="165" fontId="21" fillId="0" borderId="0" xfId="0" applyNumberFormat="1" applyFont="1"/>
    <xf numFmtId="0" fontId="21" fillId="0" borderId="1" xfId="0" applyFont="1" applyBorder="1"/>
    <xf numFmtId="2" fontId="21" fillId="0" borderId="10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 applyProtection="1">
      <alignment horizontal="center" vertical="center" wrapText="1"/>
      <protection locked="0"/>
    </xf>
    <xf numFmtId="1" fontId="21" fillId="0" borderId="11" xfId="0" applyNumberFormat="1" applyFont="1" applyBorder="1" applyAlignment="1">
      <alignment wrapText="1"/>
    </xf>
    <xf numFmtId="1" fontId="21" fillId="0" borderId="1" xfId="2" applyNumberFormat="1" applyFont="1" applyBorder="1" applyAlignment="1">
      <alignment horizontal="center" wrapText="1"/>
    </xf>
    <xf numFmtId="1" fontId="19" fillId="0" borderId="1" xfId="0" applyNumberFormat="1" applyFont="1" applyBorder="1" applyAlignment="1">
      <alignment horizontal="center" vertical="center"/>
    </xf>
    <xf numFmtId="0" fontId="6" fillId="0" borderId="0" xfId="6" applyFont="1" applyAlignment="1">
      <alignment horizontal="center" vertical="center" wrapText="1"/>
    </xf>
    <xf numFmtId="0" fontId="4" fillId="0" borderId="0" xfId="6" applyFont="1" applyAlignment="1">
      <alignment wrapText="1"/>
    </xf>
    <xf numFmtId="0" fontId="21" fillId="0" borderId="0" xfId="0" applyFont="1" applyAlignment="1">
      <alignment horizontal="right" vertical="top"/>
    </xf>
    <xf numFmtId="1" fontId="21" fillId="0" borderId="0" xfId="0" applyNumberFormat="1" applyFont="1" applyAlignment="1">
      <alignment horizontal="right" vertical="top"/>
    </xf>
    <xf numFmtId="0" fontId="21" fillId="0" borderId="0" xfId="0" applyFont="1"/>
    <xf numFmtId="0" fontId="21" fillId="0" borderId="0" xfId="0" applyFont="1" applyAlignment="1">
      <alignment horizontal="center"/>
    </xf>
    <xf numFmtId="2" fontId="21" fillId="0" borderId="1" xfId="0" applyNumberFormat="1" applyFont="1" applyBorder="1" applyAlignment="1">
      <alignment horizontal="center" vertical="center" wrapText="1"/>
    </xf>
    <xf numFmtId="2" fontId="21" fillId="0" borderId="3" xfId="0" applyNumberFormat="1" applyFont="1" applyBorder="1" applyAlignment="1">
      <alignment horizontal="center" vertical="center" wrapText="1"/>
    </xf>
    <xf numFmtId="2" fontId="21" fillId="0" borderId="1" xfId="2" applyNumberFormat="1" applyFont="1" applyBorder="1" applyAlignment="1">
      <alignment horizontal="center" vertical="center" wrapText="1"/>
    </xf>
    <xf numFmtId="0" fontId="23" fillId="0" borderId="3" xfId="4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4" fontId="18" fillId="0" borderId="0" xfId="0" applyNumberFormat="1" applyFont="1" applyAlignment="1">
      <alignment horizontal="right" vertical="top"/>
    </xf>
    <xf numFmtId="2" fontId="6" fillId="0" borderId="0" xfId="6" applyNumberFormat="1" applyFont="1"/>
    <xf numFmtId="1" fontId="6" fillId="0" borderId="0" xfId="6" applyNumberFormat="1" applyFont="1"/>
    <xf numFmtId="0" fontId="16" fillId="0" borderId="0" xfId="6"/>
    <xf numFmtId="1" fontId="4" fillId="0" borderId="1" xfId="2" applyNumberFormat="1" applyFont="1" applyBorder="1" applyAlignment="1">
      <alignment horizontal="center" vertical="center" wrapText="1"/>
    </xf>
    <xf numFmtId="165" fontId="21" fillId="0" borderId="1" xfId="2" applyNumberFormat="1" applyFont="1" applyBorder="1" applyAlignment="1">
      <alignment horizontal="center" vertical="center" wrapText="1"/>
    </xf>
    <xf numFmtId="0" fontId="4" fillId="0" borderId="0" xfId="6" applyFont="1" applyAlignment="1">
      <alignment horizontal="center" vertical="center"/>
    </xf>
    <xf numFmtId="165" fontId="21" fillId="0" borderId="1" xfId="2" applyNumberFormat="1" applyFont="1" applyBorder="1"/>
    <xf numFmtId="2" fontId="4" fillId="0" borderId="0" xfId="6" applyNumberFormat="1" applyFont="1" applyAlignment="1">
      <alignment horizontal="center" wrapText="1"/>
    </xf>
    <xf numFmtId="1" fontId="4" fillId="0" borderId="0" xfId="6" applyNumberFormat="1" applyFont="1" applyAlignment="1">
      <alignment horizontal="center" wrapText="1"/>
    </xf>
    <xf numFmtId="0" fontId="4" fillId="0" borderId="1" xfId="2" applyFont="1" applyBorder="1" applyAlignment="1">
      <alignment horizontal="center" vertical="center" wrapText="1"/>
    </xf>
    <xf numFmtId="0" fontId="23" fillId="0" borderId="1" xfId="4" applyFont="1" applyBorder="1" applyAlignment="1">
      <alignment horizontal="center" vertical="center" wrapText="1"/>
    </xf>
    <xf numFmtId="2" fontId="4" fillId="0" borderId="1" xfId="2" applyNumberFormat="1" applyFont="1" applyBorder="1" applyAlignment="1">
      <alignment horizontal="center" vertical="center" wrapText="1"/>
    </xf>
    <xf numFmtId="0" fontId="23" fillId="0" borderId="1" xfId="4" applyFont="1" applyBorder="1" applyAlignment="1">
      <alignment horizontal="left" vertical="center" wrapText="1"/>
    </xf>
    <xf numFmtId="1" fontId="19" fillId="0" borderId="1" xfId="0" applyNumberFormat="1" applyFont="1" applyBorder="1" applyAlignment="1">
      <alignment horizontal="center"/>
    </xf>
    <xf numFmtId="0" fontId="24" fillId="0" borderId="0" xfId="0" applyFont="1"/>
    <xf numFmtId="1" fontId="21" fillId="0" borderId="0" xfId="0" applyNumberFormat="1" applyFont="1" applyAlignment="1">
      <alignment horizontal="right"/>
    </xf>
    <xf numFmtId="1" fontId="18" fillId="0" borderId="0" xfId="0" applyNumberFormat="1" applyFont="1" applyAlignment="1">
      <alignment horizontal="right"/>
    </xf>
    <xf numFmtId="1" fontId="22" fillId="0" borderId="0" xfId="0" applyNumberFormat="1" applyFont="1"/>
    <xf numFmtId="0" fontId="25" fillId="0" borderId="0" xfId="0" applyFont="1"/>
    <xf numFmtId="0" fontId="22" fillId="0" borderId="0" xfId="0" applyFont="1" applyAlignment="1">
      <alignment horizontal="right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1" fontId="21" fillId="0" borderId="5" xfId="0" applyNumberFormat="1" applyFont="1" applyBorder="1" applyAlignment="1">
      <alignment vertical="center" wrapText="1"/>
    </xf>
    <xf numFmtId="3" fontId="21" fillId="0" borderId="1" xfId="0" applyNumberFormat="1" applyFont="1" applyBorder="1" applyAlignment="1">
      <alignment horizontal="right" vertical="center" wrapText="1"/>
    </xf>
    <xf numFmtId="0" fontId="21" fillId="0" borderId="0" xfId="0" applyFont="1" applyAlignment="1">
      <alignment horizontal="center" vertical="top" wrapText="1"/>
    </xf>
    <xf numFmtId="1" fontId="21" fillId="0" borderId="0" xfId="0" applyNumberFormat="1" applyFont="1" applyAlignment="1">
      <alignment horizontal="left"/>
    </xf>
    <xf numFmtId="0" fontId="26" fillId="0" borderId="12" xfId="0" applyFont="1" applyBorder="1" applyAlignment="1">
      <alignment vertical="center" wrapText="1"/>
    </xf>
    <xf numFmtId="164" fontId="21" fillId="0" borderId="1" xfId="0" applyNumberFormat="1" applyFont="1" applyBorder="1"/>
    <xf numFmtId="0" fontId="21" fillId="0" borderId="1" xfId="0" applyFont="1" applyBorder="1" applyAlignment="1">
      <alignment wrapText="1"/>
    </xf>
    <xf numFmtId="164" fontId="21" fillId="0" borderId="1" xfId="0" applyNumberFormat="1" applyFont="1" applyBorder="1" applyAlignment="1">
      <alignment horizontal="center" vertical="center" wrapText="1"/>
    </xf>
    <xf numFmtId="164" fontId="21" fillId="0" borderId="0" xfId="0" applyNumberFormat="1" applyFont="1"/>
    <xf numFmtId="1" fontId="21" fillId="4" borderId="5" xfId="0" applyNumberFormat="1" applyFont="1" applyFill="1" applyBorder="1" applyAlignment="1">
      <alignment wrapText="1"/>
    </xf>
    <xf numFmtId="1" fontId="21" fillId="4" borderId="1" xfId="0" applyNumberFormat="1" applyFont="1" applyFill="1" applyBorder="1"/>
    <xf numFmtId="0" fontId="23" fillId="4" borderId="3" xfId="4" applyFont="1" applyFill="1" applyBorder="1" applyAlignment="1">
      <alignment horizontal="center" vertical="center" wrapText="1"/>
    </xf>
    <xf numFmtId="1" fontId="21" fillId="4" borderId="1" xfId="2" applyNumberFormat="1" applyFont="1" applyFill="1" applyBorder="1" applyAlignment="1">
      <alignment horizontal="center" wrapText="1"/>
    </xf>
    <xf numFmtId="1" fontId="21" fillId="4" borderId="3" xfId="2" applyNumberFormat="1" applyFont="1" applyFill="1" applyBorder="1" applyAlignment="1">
      <alignment horizontal="center" vertical="center" wrapText="1"/>
    </xf>
    <xf numFmtId="1" fontId="21" fillId="4" borderId="1" xfId="2" applyNumberFormat="1" applyFont="1" applyFill="1" applyBorder="1"/>
    <xf numFmtId="1" fontId="21" fillId="0" borderId="7" xfId="0" applyNumberFormat="1" applyFont="1" applyBorder="1"/>
    <xf numFmtId="1" fontId="21" fillId="4" borderId="3" xfId="0" applyNumberFormat="1" applyFont="1" applyFill="1" applyBorder="1" applyAlignment="1">
      <alignment horizontal="center" vertical="center" wrapText="1"/>
    </xf>
    <xf numFmtId="1" fontId="19" fillId="0" borderId="0" xfId="0" applyNumberFormat="1" applyFont="1" applyAlignment="1">
      <alignment horizontal="center" vertical="center"/>
    </xf>
    <xf numFmtId="1" fontId="23" fillId="0" borderId="1" xfId="4" applyNumberFormat="1" applyFont="1" applyBorder="1" applyAlignment="1">
      <alignment horizontal="center" vertical="center" wrapText="1"/>
    </xf>
    <xf numFmtId="164" fontId="19" fillId="0" borderId="0" xfId="0" applyNumberFormat="1" applyFont="1"/>
    <xf numFmtId="164" fontId="21" fillId="0" borderId="5" xfId="0" applyNumberFormat="1" applyFont="1" applyBorder="1" applyAlignment="1">
      <alignment wrapText="1"/>
    </xf>
    <xf numFmtId="164" fontId="21" fillId="0" borderId="11" xfId="0" applyNumberFormat="1" applyFont="1" applyBorder="1" applyAlignment="1">
      <alignment wrapText="1"/>
    </xf>
    <xf numFmtId="1" fontId="21" fillId="4" borderId="1" xfId="0" applyNumberFormat="1" applyFont="1" applyFill="1" applyBorder="1" applyAlignment="1">
      <alignment horizontal="center" vertical="center" wrapText="1"/>
    </xf>
    <xf numFmtId="1" fontId="21" fillId="4" borderId="1" xfId="0" applyNumberFormat="1" applyFont="1" applyFill="1" applyBorder="1" applyAlignment="1">
      <alignment horizontal="right"/>
    </xf>
    <xf numFmtId="1" fontId="21" fillId="4" borderId="1" xfId="0" applyNumberFormat="1" applyFont="1" applyFill="1" applyBorder="1" applyAlignment="1">
      <alignment horizontal="right" wrapText="1"/>
    </xf>
    <xf numFmtId="0" fontId="21" fillId="4" borderId="1" xfId="0" applyFont="1" applyFill="1" applyBorder="1" applyAlignment="1">
      <alignment horizontal="right" vertical="center" wrapText="1"/>
    </xf>
    <xf numFmtId="1" fontId="21" fillId="4" borderId="1" xfId="0" applyNumberFormat="1" applyFont="1" applyFill="1" applyBorder="1" applyAlignment="1">
      <alignment horizontal="right" vertical="center" wrapText="1"/>
    </xf>
    <xf numFmtId="165" fontId="21" fillId="4" borderId="1" xfId="0" applyNumberFormat="1" applyFont="1" applyFill="1" applyBorder="1" applyAlignment="1">
      <alignment horizontal="right" vertical="center" wrapText="1"/>
    </xf>
    <xf numFmtId="1" fontId="21" fillId="4" borderId="5" xfId="0" applyNumberFormat="1" applyFont="1" applyFill="1" applyBorder="1" applyAlignment="1">
      <alignment vertical="center" wrapText="1"/>
    </xf>
    <xf numFmtId="1" fontId="23" fillId="0" borderId="0" xfId="6" applyNumberFormat="1" applyFont="1"/>
    <xf numFmtId="165" fontId="21" fillId="0" borderId="3" xfId="2" applyNumberFormat="1" applyFont="1" applyBorder="1" applyAlignment="1">
      <alignment horizontal="center" vertical="center" wrapText="1"/>
    </xf>
    <xf numFmtId="165" fontId="21" fillId="0" borderId="1" xfId="2" applyNumberFormat="1" applyFont="1" applyBorder="1" applyAlignment="1">
      <alignment wrapText="1"/>
    </xf>
    <xf numFmtId="1" fontId="21" fillId="4" borderId="1" xfId="0" applyNumberFormat="1" applyFont="1" applyFill="1" applyBorder="1" applyAlignment="1">
      <alignment wrapText="1"/>
    </xf>
    <xf numFmtId="165" fontId="21" fillId="0" borderId="3" xfId="0" applyNumberFormat="1" applyFont="1" applyBorder="1" applyAlignment="1">
      <alignment wrapText="1"/>
    </xf>
    <xf numFmtId="2" fontId="21" fillId="0" borderId="1" xfId="0" applyNumberFormat="1" applyFont="1" applyBorder="1" applyAlignment="1">
      <alignment horizontal="right" wrapText="1"/>
    </xf>
    <xf numFmtId="1" fontId="21" fillId="4" borderId="1" xfId="0" applyNumberFormat="1" applyFont="1" applyFill="1" applyBorder="1" applyAlignment="1">
      <alignment vertical="center" wrapText="1"/>
    </xf>
    <xf numFmtId="1" fontId="21" fillId="6" borderId="1" xfId="0" applyNumberFormat="1" applyFont="1" applyFill="1" applyBorder="1" applyAlignment="1">
      <alignment horizontal="right"/>
    </xf>
    <xf numFmtId="1" fontId="22" fillId="6" borderId="1" xfId="0" applyNumberFormat="1" applyFont="1" applyFill="1" applyBorder="1" applyAlignment="1">
      <alignment horizontal="right"/>
    </xf>
    <xf numFmtId="0" fontId="19" fillId="6" borderId="1" xfId="0" applyFont="1" applyFill="1" applyBorder="1" applyAlignment="1">
      <alignment horizontal="left" wrapText="1"/>
    </xf>
    <xf numFmtId="1" fontId="5" fillId="0" borderId="3" xfId="0" applyNumberFormat="1" applyFont="1" applyBorder="1" applyAlignment="1" applyProtection="1">
      <alignment wrapText="1"/>
      <protection locked="0"/>
    </xf>
    <xf numFmtId="3" fontId="5" fillId="7" borderId="1" xfId="0" applyNumberFormat="1" applyFont="1" applyFill="1" applyBorder="1" applyAlignment="1" applyProtection="1">
      <alignment horizontal="left" wrapText="1"/>
      <protection locked="0"/>
    </xf>
    <xf numFmtId="1" fontId="3" fillId="0" borderId="1" xfId="0" applyNumberFormat="1" applyFont="1" applyBorder="1" applyAlignment="1" applyProtection="1">
      <alignment horizontal="center" vertical="center" wrapText="1"/>
      <protection locked="0"/>
    </xf>
    <xf numFmtId="1" fontId="21" fillId="0" borderId="3" xfId="0" applyNumberFormat="1" applyFont="1" applyBorder="1" applyAlignment="1">
      <alignment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1" fontId="17" fillId="0" borderId="0" xfId="0" applyNumberFormat="1" applyFont="1" applyAlignment="1">
      <alignment horizontal="right"/>
    </xf>
    <xf numFmtId="1" fontId="21" fillId="6" borderId="3" xfId="0" applyNumberFormat="1" applyFont="1" applyFill="1" applyBorder="1" applyAlignment="1">
      <alignment horizontal="right" wrapText="1"/>
    </xf>
    <xf numFmtId="1" fontId="21" fillId="6" borderId="1" xfId="0" applyNumberFormat="1" applyFont="1" applyFill="1" applyBorder="1" applyAlignment="1">
      <alignment horizontal="right" wrapText="1"/>
    </xf>
    <xf numFmtId="1" fontId="21" fillId="0" borderId="3" xfId="0" applyNumberFormat="1" applyFont="1" applyBorder="1" applyAlignment="1">
      <alignment horizontal="right" wrapText="1"/>
    </xf>
    <xf numFmtId="2" fontId="21" fillId="0" borderId="1" xfId="0" applyNumberFormat="1" applyFont="1" applyBorder="1" applyAlignment="1">
      <alignment horizontal="right"/>
    </xf>
    <xf numFmtId="1" fontId="21" fillId="0" borderId="7" xfId="0" applyNumberFormat="1" applyFont="1" applyBorder="1" applyAlignment="1">
      <alignment horizontal="right" wrapText="1"/>
    </xf>
    <xf numFmtId="1" fontId="4" fillId="0" borderId="1" xfId="0" applyNumberFormat="1" applyFont="1" applyBorder="1" applyAlignment="1">
      <alignment horizontal="right" wrapText="1"/>
    </xf>
    <xf numFmtId="1" fontId="5" fillId="0" borderId="3" xfId="0" applyNumberFormat="1" applyFont="1" applyBorder="1" applyAlignment="1" applyProtection="1">
      <alignment horizontal="right"/>
      <protection locked="0"/>
    </xf>
    <xf numFmtId="2" fontId="21" fillId="0" borderId="0" xfId="0" applyNumberFormat="1" applyFont="1" applyAlignment="1">
      <alignment horizontal="right"/>
    </xf>
    <xf numFmtId="1" fontId="21" fillId="0" borderId="10" xfId="0" applyNumberFormat="1" applyFont="1" applyBorder="1" applyAlignment="1">
      <alignment horizontal="right" wrapText="1"/>
    </xf>
    <xf numFmtId="1" fontId="21" fillId="0" borderId="5" xfId="0" applyNumberFormat="1" applyFont="1" applyBorder="1" applyAlignment="1">
      <alignment horizontal="right" wrapText="1"/>
    </xf>
    <xf numFmtId="0" fontId="26" fillId="0" borderId="0" xfId="0" applyFont="1" applyAlignment="1">
      <alignment horizontal="right" wrapText="1"/>
    </xf>
    <xf numFmtId="1" fontId="21" fillId="7" borderId="1" xfId="0" applyNumberFormat="1" applyFont="1" applyFill="1" applyBorder="1" applyAlignment="1">
      <alignment horizontal="left" wrapText="1"/>
    </xf>
    <xf numFmtId="1" fontId="20" fillId="0" borderId="0" xfId="0" applyNumberFormat="1" applyFont="1"/>
    <xf numFmtId="1" fontId="19" fillId="0" borderId="0" xfId="0" applyNumberFormat="1" applyFont="1" applyAlignment="1">
      <alignment vertical="center"/>
    </xf>
    <xf numFmtId="1" fontId="24" fillId="0" borderId="0" xfId="0" applyNumberFormat="1" applyFont="1"/>
    <xf numFmtId="165" fontId="4" fillId="0" borderId="0" xfId="6" applyNumberFormat="1" applyFont="1"/>
    <xf numFmtId="165" fontId="23" fillId="0" borderId="0" xfId="6" applyNumberFormat="1" applyFont="1"/>
    <xf numFmtId="1" fontId="21" fillId="0" borderId="8" xfId="0" applyNumberFormat="1" applyFont="1" applyBorder="1" applyAlignment="1">
      <alignment horizontal="center" vertical="center" wrapText="1"/>
    </xf>
    <xf numFmtId="1" fontId="22" fillId="6" borderId="1" xfId="0" applyNumberFormat="1" applyFont="1" applyFill="1" applyBorder="1" applyAlignment="1">
      <alignment horizontal="left" wrapText="1"/>
    </xf>
    <xf numFmtId="1" fontId="21" fillId="8" borderId="1" xfId="0" applyNumberFormat="1" applyFont="1" applyFill="1" applyBorder="1" applyAlignment="1">
      <alignment horizontal="right" wrapText="1"/>
    </xf>
    <xf numFmtId="1" fontId="21" fillId="8" borderId="1" xfId="0" applyNumberFormat="1" applyFont="1" applyFill="1" applyBorder="1" applyAlignment="1">
      <alignment horizontal="right"/>
    </xf>
    <xf numFmtId="1" fontId="22" fillId="9" borderId="1" xfId="0" applyNumberFormat="1" applyFont="1" applyFill="1" applyBorder="1" applyAlignment="1">
      <alignment horizontal="left" wrapText="1"/>
    </xf>
    <xf numFmtId="1" fontId="21" fillId="9" borderId="1" xfId="0" applyNumberFormat="1" applyFont="1" applyFill="1" applyBorder="1" applyAlignment="1">
      <alignment horizontal="right" wrapText="1"/>
    </xf>
    <xf numFmtId="1" fontId="22" fillId="9" borderId="1" xfId="0" applyNumberFormat="1" applyFont="1" applyFill="1" applyBorder="1" applyAlignment="1">
      <alignment horizontal="right"/>
    </xf>
    <xf numFmtId="1" fontId="22" fillId="9" borderId="1" xfId="0" applyNumberFormat="1" applyFont="1" applyFill="1" applyBorder="1" applyAlignment="1">
      <alignment horizontal="right" wrapText="1"/>
    </xf>
    <xf numFmtId="1" fontId="21" fillId="9" borderId="1" xfId="0" applyNumberFormat="1" applyFont="1" applyFill="1" applyBorder="1" applyAlignment="1">
      <alignment horizontal="right"/>
    </xf>
    <xf numFmtId="1" fontId="21" fillId="10" borderId="1" xfId="0" applyNumberFormat="1" applyFont="1" applyFill="1" applyBorder="1" applyAlignment="1">
      <alignment horizontal="right" wrapText="1"/>
    </xf>
    <xf numFmtId="1" fontId="21" fillId="10" borderId="1" xfId="0" applyNumberFormat="1" applyFont="1" applyFill="1" applyBorder="1" applyAlignment="1">
      <alignment horizontal="right"/>
    </xf>
    <xf numFmtId="1" fontId="21" fillId="11" borderId="1" xfId="0" applyNumberFormat="1" applyFont="1" applyFill="1" applyBorder="1" applyAlignment="1">
      <alignment horizontal="right" wrapText="1"/>
    </xf>
    <xf numFmtId="1" fontId="7" fillId="11" borderId="1" xfId="0" applyNumberFormat="1" applyFont="1" applyFill="1" applyBorder="1" applyAlignment="1" applyProtection="1">
      <alignment horizontal="right"/>
      <protection locked="0"/>
    </xf>
    <xf numFmtId="1" fontId="22" fillId="11" borderId="1" xfId="0" applyNumberFormat="1" applyFont="1" applyFill="1" applyBorder="1" applyAlignment="1">
      <alignment horizontal="right"/>
    </xf>
    <xf numFmtId="1" fontId="22" fillId="11" borderId="1" xfId="0" applyNumberFormat="1" applyFont="1" applyFill="1" applyBorder="1" applyAlignment="1">
      <alignment horizontal="right" wrapText="1"/>
    </xf>
    <xf numFmtId="1" fontId="21" fillId="11" borderId="1" xfId="0" applyNumberFormat="1" applyFont="1" applyFill="1" applyBorder="1" applyAlignment="1">
      <alignment horizontal="right"/>
    </xf>
    <xf numFmtId="1" fontId="22" fillId="11" borderId="1" xfId="0" applyNumberFormat="1" applyFont="1" applyFill="1" applyBorder="1" applyAlignment="1">
      <alignment horizontal="left" wrapText="1"/>
    </xf>
    <xf numFmtId="1" fontId="21" fillId="12" borderId="1" xfId="0" applyNumberFormat="1" applyFont="1" applyFill="1" applyBorder="1" applyAlignment="1">
      <alignment horizontal="right"/>
    </xf>
    <xf numFmtId="1" fontId="22" fillId="12" borderId="1" xfId="0" applyNumberFormat="1" applyFont="1" applyFill="1" applyBorder="1" applyAlignment="1">
      <alignment horizontal="right"/>
    </xf>
    <xf numFmtId="3" fontId="3" fillId="0" borderId="1" xfId="0" applyNumberFormat="1" applyFont="1" applyBorder="1" applyAlignment="1" applyProtection="1">
      <alignment horizontal="left" wrapText="1"/>
      <protection locked="0"/>
    </xf>
    <xf numFmtId="3" fontId="5" fillId="0" borderId="1" xfId="0" applyNumberFormat="1" applyFont="1" applyBorder="1" applyAlignment="1" applyProtection="1">
      <alignment horizontal="left" wrapText="1"/>
      <protection locked="0"/>
    </xf>
    <xf numFmtId="0" fontId="27" fillId="0" borderId="1" xfId="0" applyFont="1" applyBorder="1" applyAlignment="1">
      <alignment horizontal="left" wrapText="1"/>
    </xf>
    <xf numFmtId="2" fontId="27" fillId="0" borderId="1" xfId="0" applyNumberFormat="1" applyFont="1" applyBorder="1"/>
    <xf numFmtId="2" fontId="17" fillId="0" borderId="0" xfId="0" applyNumberFormat="1" applyFont="1" applyAlignment="1">
      <alignment horizontal="right"/>
    </xf>
    <xf numFmtId="2" fontId="18" fillId="0" borderId="0" xfId="0" applyNumberFormat="1" applyFont="1" applyAlignment="1">
      <alignment horizontal="right"/>
    </xf>
    <xf numFmtId="2" fontId="19" fillId="0" borderId="0" xfId="0" applyNumberFormat="1" applyFont="1" applyAlignment="1">
      <alignment horizontal="right"/>
    </xf>
    <xf numFmtId="164" fontId="21" fillId="0" borderId="1" xfId="0" applyNumberFormat="1" applyFont="1" applyBorder="1" applyAlignment="1">
      <alignment horizontal="right" wrapText="1"/>
    </xf>
    <xf numFmtId="0" fontId="26" fillId="0" borderId="6" xfId="0" applyFont="1" applyBorder="1" applyAlignment="1">
      <alignment horizontal="center" vertical="center" wrapText="1"/>
    </xf>
    <xf numFmtId="2" fontId="21" fillId="0" borderId="1" xfId="0" applyNumberFormat="1" applyFont="1" applyBorder="1" applyAlignment="1">
      <alignment horizontal="right" vertical="center"/>
    </xf>
    <xf numFmtId="1" fontId="21" fillId="0" borderId="1" xfId="0" applyNumberFormat="1" applyFont="1" applyBorder="1" applyAlignment="1">
      <alignment horizontal="right" vertical="center"/>
    </xf>
    <xf numFmtId="1" fontId="22" fillId="6" borderId="1" xfId="0" applyNumberFormat="1" applyFont="1" applyFill="1" applyBorder="1" applyAlignment="1">
      <alignment horizontal="right" wrapText="1"/>
    </xf>
    <xf numFmtId="1" fontId="22" fillId="4" borderId="1" xfId="0" applyNumberFormat="1" applyFont="1" applyFill="1" applyBorder="1" applyAlignment="1">
      <alignment horizontal="right"/>
    </xf>
    <xf numFmtId="1" fontId="3" fillId="11" borderId="1" xfId="0" applyNumberFormat="1" applyFont="1" applyFill="1" applyBorder="1" applyAlignment="1" applyProtection="1">
      <alignment horizontal="right"/>
      <protection locked="0"/>
    </xf>
    <xf numFmtId="1" fontId="21" fillId="0" borderId="0" xfId="0" applyNumberFormat="1" applyFont="1" applyAlignment="1">
      <alignment horizontal="center" vertical="center" wrapText="1"/>
    </xf>
    <xf numFmtId="1" fontId="3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right" vertical="center" wrapText="1" indent="2"/>
    </xf>
    <xf numFmtId="0" fontId="28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right" vertical="center" wrapText="1"/>
    </xf>
    <xf numFmtId="0" fontId="29" fillId="0" borderId="3" xfId="0" applyFont="1" applyBorder="1" applyAlignment="1">
      <alignment horizontal="right" vertical="center" wrapText="1" indent="2"/>
    </xf>
    <xf numFmtId="0" fontId="28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9" fillId="5" borderId="1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vertical="center" wrapText="1"/>
    </xf>
    <xf numFmtId="2" fontId="17" fillId="2" borderId="0" xfId="0" applyNumberFormat="1" applyFont="1" applyFill="1"/>
    <xf numFmtId="2" fontId="18" fillId="2" borderId="0" xfId="0" applyNumberFormat="1" applyFont="1" applyFill="1"/>
    <xf numFmtId="2" fontId="19" fillId="2" borderId="0" xfId="0" applyNumberFormat="1" applyFont="1" applyFill="1"/>
    <xf numFmtId="2" fontId="19" fillId="2" borderId="1" xfId="0" applyNumberFormat="1" applyFont="1" applyFill="1" applyBorder="1" applyAlignment="1">
      <alignment horizontal="center" vertical="center"/>
    </xf>
    <xf numFmtId="1" fontId="21" fillId="0" borderId="1" xfId="0" applyNumberFormat="1" applyFont="1" applyFill="1" applyBorder="1" applyAlignment="1">
      <alignment wrapText="1"/>
    </xf>
    <xf numFmtId="1" fontId="19" fillId="0" borderId="0" xfId="0" applyNumberFormat="1" applyFont="1" applyFill="1" applyAlignment="1">
      <alignment horizontal="left"/>
    </xf>
    <xf numFmtId="0" fontId="29" fillId="0" borderId="1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0" fillId="0" borderId="0" xfId="0" applyFill="1"/>
    <xf numFmtId="0" fontId="29" fillId="0" borderId="3" xfId="0" applyFont="1" applyFill="1" applyBorder="1" applyAlignment="1">
      <alignment horizontal="center" vertical="center" wrapText="1"/>
    </xf>
    <xf numFmtId="1" fontId="21" fillId="0" borderId="5" xfId="0" applyNumberFormat="1" applyFont="1" applyFill="1" applyBorder="1" applyAlignment="1">
      <alignment horizontal="right" wrapText="1"/>
    </xf>
    <xf numFmtId="165" fontId="21" fillId="0" borderId="5" xfId="0" applyNumberFormat="1" applyFont="1" applyFill="1" applyBorder="1" applyAlignment="1">
      <alignment horizontal="right" wrapText="1"/>
    </xf>
    <xf numFmtId="1" fontId="21" fillId="0" borderId="5" xfId="0" applyNumberFormat="1" applyFont="1" applyFill="1" applyBorder="1" applyAlignment="1">
      <alignment wrapText="1"/>
    </xf>
    <xf numFmtId="0" fontId="21" fillId="0" borderId="1" xfId="0" applyFont="1" applyFill="1" applyBorder="1" applyAlignment="1">
      <alignment wrapText="1"/>
    </xf>
    <xf numFmtId="0" fontId="29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8" fillId="4" borderId="1" xfId="0" applyFont="1" applyFill="1" applyBorder="1" applyAlignment="1">
      <alignment vertical="center" wrapText="1"/>
    </xf>
    <xf numFmtId="0" fontId="28" fillId="12" borderId="1" xfId="0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12" borderId="3" xfId="0" applyFont="1" applyFill="1" applyBorder="1" applyAlignment="1">
      <alignment horizontal="center" vertical="center" wrapText="1"/>
    </xf>
    <xf numFmtId="0" fontId="29" fillId="5" borderId="3" xfId="0" applyFont="1" applyFill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right" wrapText="1"/>
    </xf>
    <xf numFmtId="2" fontId="5" fillId="0" borderId="3" xfId="0" applyNumberFormat="1" applyFont="1" applyFill="1" applyBorder="1" applyAlignment="1" applyProtection="1">
      <alignment horizontal="left" wrapText="1"/>
      <protection locked="0"/>
    </xf>
    <xf numFmtId="1" fontId="21" fillId="0" borderId="5" xfId="0" applyNumberFormat="1" applyFont="1" applyBorder="1" applyAlignment="1">
      <alignment horizontal="center" wrapText="1"/>
    </xf>
    <xf numFmtId="3" fontId="21" fillId="0" borderId="1" xfId="0" applyNumberFormat="1" applyFont="1" applyFill="1" applyBorder="1" applyAlignment="1">
      <alignment horizontal="right" vertical="center" wrapText="1"/>
    </xf>
    <xf numFmtId="165" fontId="21" fillId="0" borderId="1" xfId="0" applyNumberFormat="1" applyFont="1" applyFill="1" applyBorder="1" applyAlignment="1">
      <alignment horizontal="right" vertical="center" wrapText="1"/>
    </xf>
    <xf numFmtId="1" fontId="21" fillId="0" borderId="1" xfId="0" applyNumberFormat="1" applyFont="1" applyFill="1" applyBorder="1" applyAlignment="1">
      <alignment horizontal="right" vertical="center" wrapText="1"/>
    </xf>
    <xf numFmtId="1" fontId="21" fillId="0" borderId="1" xfId="0" applyNumberFormat="1" applyFont="1" applyFill="1" applyBorder="1"/>
    <xf numFmtId="0" fontId="21" fillId="0" borderId="1" xfId="0" applyFont="1" applyFill="1" applyBorder="1"/>
    <xf numFmtId="164" fontId="21" fillId="0" borderId="1" xfId="0" applyNumberFormat="1" applyFont="1" applyFill="1" applyBorder="1"/>
    <xf numFmtId="1" fontId="21" fillId="0" borderId="1" xfId="0" applyNumberFormat="1" applyFont="1" applyFill="1" applyBorder="1" applyAlignment="1">
      <alignment horizontal="right" wrapText="1"/>
    </xf>
    <xf numFmtId="165" fontId="21" fillId="0" borderId="1" xfId="0" applyNumberFormat="1" applyFont="1" applyFill="1" applyBorder="1" applyAlignment="1">
      <alignment horizontal="right" wrapText="1"/>
    </xf>
    <xf numFmtId="1" fontId="21" fillId="0" borderId="0" xfId="0" applyNumberFormat="1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center" vertical="center" wrapText="1"/>
    </xf>
    <xf numFmtId="1" fontId="21" fillId="0" borderId="5" xfId="0" applyNumberFormat="1" applyFont="1" applyBorder="1" applyAlignment="1">
      <alignment horizontal="center" wrapText="1"/>
    </xf>
    <xf numFmtId="1" fontId="21" fillId="0" borderId="1" xfId="0" applyNumberFormat="1" applyFont="1" applyBorder="1" applyAlignment="1">
      <alignment horizontal="right" wrapText="1"/>
    </xf>
    <xf numFmtId="1" fontId="21" fillId="0" borderId="3" xfId="0" applyNumberFormat="1" applyFont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center" vertical="center" wrapText="1"/>
    </xf>
    <xf numFmtId="2" fontId="21" fillId="0" borderId="1" xfId="0" applyNumberFormat="1" applyFont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right" wrapText="1"/>
    </xf>
    <xf numFmtId="0" fontId="26" fillId="0" borderId="0" xfId="0" applyFont="1" applyAlignment="1">
      <alignment horizontal="right" wrapText="1"/>
    </xf>
    <xf numFmtId="1" fontId="21" fillId="0" borderId="11" xfId="0" applyNumberFormat="1" applyFont="1" applyBorder="1" applyAlignment="1">
      <alignment horizontal="left" wrapText="1"/>
    </xf>
    <xf numFmtId="0" fontId="21" fillId="13" borderId="1" xfId="0" applyFont="1" applyFill="1" applyBorder="1" applyAlignment="1">
      <alignment wrapText="1"/>
    </xf>
    <xf numFmtId="1" fontId="21" fillId="13" borderId="1" xfId="0" applyNumberFormat="1" applyFont="1" applyFill="1" applyBorder="1" applyAlignment="1">
      <alignment wrapText="1"/>
    </xf>
    <xf numFmtId="1" fontId="21" fillId="6" borderId="1" xfId="0" applyNumberFormat="1" applyFont="1" applyFill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 wrapText="1"/>
    </xf>
    <xf numFmtId="1" fontId="21" fillId="0" borderId="3" xfId="0" applyNumberFormat="1" applyFont="1" applyBorder="1" applyAlignment="1">
      <alignment horizontal="right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1" fontId="5" fillId="0" borderId="5" xfId="0" applyNumberFormat="1" applyFont="1" applyBorder="1" applyAlignment="1" applyProtection="1">
      <alignment horizontal="right" vertical="center"/>
      <protection locked="0"/>
    </xf>
    <xf numFmtId="1" fontId="21" fillId="0" borderId="3" xfId="0" applyNumberFormat="1" applyFont="1" applyBorder="1" applyAlignment="1">
      <alignment horizontal="right" wrapText="1"/>
    </xf>
    <xf numFmtId="1" fontId="21" fillId="0" borderId="10" xfId="0" applyNumberFormat="1" applyFont="1" applyBorder="1" applyAlignment="1">
      <alignment horizontal="right" wrapText="1"/>
    </xf>
    <xf numFmtId="1" fontId="21" fillId="0" borderId="5" xfId="0" applyNumberFormat="1" applyFont="1" applyBorder="1" applyAlignment="1">
      <alignment horizontal="right" wrapText="1"/>
    </xf>
    <xf numFmtId="1" fontId="21" fillId="0" borderId="1" xfId="0" applyNumberFormat="1" applyFont="1" applyBorder="1" applyAlignment="1">
      <alignment horizontal="right" wrapText="1"/>
    </xf>
    <xf numFmtId="1" fontId="21" fillId="0" borderId="3" xfId="0" applyNumberFormat="1" applyFont="1" applyBorder="1" applyAlignment="1">
      <alignment horizontal="right"/>
    </xf>
    <xf numFmtId="1" fontId="21" fillId="14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1" fontId="4" fillId="0" borderId="3" xfId="0" applyNumberFormat="1" applyFont="1" applyBorder="1" applyAlignment="1">
      <alignment horizontal="left" wrapText="1"/>
    </xf>
    <xf numFmtId="1" fontId="4" fillId="0" borderId="3" xfId="0" applyNumberFormat="1" applyFont="1" applyBorder="1" applyAlignment="1">
      <alignment horizontal="right" wrapText="1"/>
    </xf>
    <xf numFmtId="164" fontId="17" fillId="0" borderId="0" xfId="0" applyNumberFormat="1" applyFont="1" applyAlignment="1">
      <alignment horizontal="right"/>
    </xf>
    <xf numFmtId="164" fontId="21" fillId="6" borderId="3" xfId="0" applyNumberFormat="1" applyFont="1" applyFill="1" applyBorder="1" applyAlignment="1">
      <alignment horizontal="right" wrapText="1"/>
    </xf>
    <xf numFmtId="164" fontId="21" fillId="0" borderId="3" xfId="0" applyNumberFormat="1" applyFont="1" applyBorder="1" applyAlignment="1">
      <alignment horizontal="right" wrapText="1"/>
    </xf>
    <xf numFmtId="164" fontId="21" fillId="9" borderId="1" xfId="0" applyNumberFormat="1" applyFont="1" applyFill="1" applyBorder="1" applyAlignment="1">
      <alignment horizontal="right" wrapText="1"/>
    </xf>
    <xf numFmtId="164" fontId="21" fillId="8" borderId="1" xfId="0" applyNumberFormat="1" applyFont="1" applyFill="1" applyBorder="1" applyAlignment="1">
      <alignment horizontal="right" wrapText="1"/>
    </xf>
    <xf numFmtId="164" fontId="21" fillId="11" borderId="1" xfId="0" applyNumberFormat="1" applyFont="1" applyFill="1" applyBorder="1" applyAlignment="1">
      <alignment horizontal="right" wrapText="1"/>
    </xf>
    <xf numFmtId="164" fontId="21" fillId="10" borderId="1" xfId="0" applyNumberFormat="1" applyFont="1" applyFill="1" applyBorder="1" applyAlignment="1">
      <alignment horizontal="right" wrapText="1"/>
    </xf>
    <xf numFmtId="164" fontId="23" fillId="0" borderId="1" xfId="0" applyNumberFormat="1" applyFont="1" applyBorder="1" applyAlignment="1">
      <alignment horizontal="right" wrapText="1"/>
    </xf>
    <xf numFmtId="164" fontId="21" fillId="0" borderId="5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164" fontId="5" fillId="0" borderId="1" xfId="0" applyNumberFormat="1" applyFont="1" applyBorder="1" applyAlignment="1" applyProtection="1">
      <alignment horizontal="right"/>
      <protection locked="0"/>
    </xf>
    <xf numFmtId="164" fontId="19" fillId="0" borderId="0" xfId="0" applyNumberFormat="1" applyFont="1" applyAlignment="1">
      <alignment horizontal="right"/>
    </xf>
    <xf numFmtId="1" fontId="5" fillId="0" borderId="10" xfId="0" applyNumberFormat="1" applyFont="1" applyBorder="1" applyAlignment="1" applyProtection="1">
      <alignment horizontal="right"/>
      <protection locked="0"/>
    </xf>
    <xf numFmtId="1" fontId="3" fillId="0" borderId="1" xfId="0" applyNumberFormat="1" applyFont="1" applyBorder="1" applyAlignment="1" applyProtection="1">
      <alignment horizontal="right"/>
      <protection locked="0"/>
    </xf>
    <xf numFmtId="1" fontId="21" fillId="0" borderId="1" xfId="0" applyNumberFormat="1" applyFont="1" applyBorder="1" applyAlignment="1">
      <alignment horizontal="center" vertical="center" wrapText="1"/>
    </xf>
    <xf numFmtId="1" fontId="21" fillId="0" borderId="3" xfId="0" applyNumberFormat="1" applyFont="1" applyBorder="1" applyAlignment="1">
      <alignment horizontal="right" wrapText="1"/>
    </xf>
    <xf numFmtId="1" fontId="21" fillId="0" borderId="1" xfId="0" applyNumberFormat="1" applyFont="1" applyBorder="1" applyAlignment="1">
      <alignment horizontal="right" wrapText="1"/>
    </xf>
    <xf numFmtId="1" fontId="21" fillId="0" borderId="1" xfId="0" applyNumberFormat="1" applyFont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right" wrapText="1"/>
    </xf>
    <xf numFmtId="0" fontId="18" fillId="0" borderId="0" xfId="0" applyFont="1" applyFill="1"/>
    <xf numFmtId="0" fontId="20" fillId="0" borderId="0" xfId="0" applyFont="1" applyFill="1"/>
    <xf numFmtId="0" fontId="19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1" fontId="21" fillId="0" borderId="0" xfId="0" applyNumberFormat="1" applyFont="1" applyFill="1" applyAlignment="1">
      <alignment vertical="top" wrapText="1"/>
    </xf>
    <xf numFmtId="1" fontId="22" fillId="0" borderId="0" xfId="0" applyNumberFormat="1" applyFont="1" applyFill="1" applyAlignment="1">
      <alignment vertical="top" wrapText="1"/>
    </xf>
    <xf numFmtId="1" fontId="19" fillId="0" borderId="0" xfId="0" applyNumberFormat="1" applyFont="1" applyFill="1" applyAlignment="1">
      <alignment horizontal="right"/>
    </xf>
    <xf numFmtId="0" fontId="19" fillId="0" borderId="0" xfId="0" applyFont="1" applyFill="1"/>
    <xf numFmtId="0" fontId="21" fillId="5" borderId="1" xfId="0" applyFont="1" applyFill="1" applyBorder="1" applyAlignment="1">
      <alignment wrapText="1"/>
    </xf>
    <xf numFmtId="1" fontId="21" fillId="0" borderId="4" xfId="0" applyNumberFormat="1" applyFont="1" applyBorder="1" applyAlignment="1">
      <alignment vertical="center" wrapText="1"/>
    </xf>
    <xf numFmtId="1" fontId="21" fillId="0" borderId="12" xfId="0" applyNumberFormat="1" applyFont="1" applyBorder="1" applyAlignment="1">
      <alignment vertical="center" wrapText="1"/>
    </xf>
    <xf numFmtId="1" fontId="21" fillId="0" borderId="15" xfId="0" applyNumberFormat="1" applyFont="1" applyBorder="1" applyAlignment="1">
      <alignment vertical="center" wrapText="1"/>
    </xf>
    <xf numFmtId="1" fontId="21" fillId="0" borderId="13" xfId="0" applyNumberFormat="1" applyFont="1" applyBorder="1" applyAlignment="1">
      <alignment vertical="center" wrapText="1"/>
    </xf>
    <xf numFmtId="1" fontId="21" fillId="0" borderId="11" xfId="0" applyNumberFormat="1" applyFont="1" applyBorder="1" applyAlignment="1">
      <alignment vertical="center" wrapText="1"/>
    </xf>
    <xf numFmtId="1" fontId="21" fillId="0" borderId="1" xfId="0" applyNumberFormat="1" applyFont="1" applyBorder="1" applyAlignment="1"/>
    <xf numFmtId="1" fontId="21" fillId="9" borderId="1" xfId="0" applyNumberFormat="1" applyFont="1" applyFill="1" applyBorder="1" applyAlignment="1"/>
    <xf numFmtId="1" fontId="21" fillId="8" borderId="1" xfId="0" applyNumberFormat="1" applyFont="1" applyFill="1" applyBorder="1" applyAlignment="1"/>
    <xf numFmtId="1" fontId="3" fillId="11" borderId="1" xfId="0" applyNumberFormat="1" applyFont="1" applyFill="1" applyBorder="1" applyAlignment="1" applyProtection="1">
      <protection locked="0"/>
    </xf>
    <xf numFmtId="1" fontId="21" fillId="10" borderId="1" xfId="0" applyNumberFormat="1" applyFont="1" applyFill="1" applyBorder="1" applyAlignment="1"/>
    <xf numFmtId="1" fontId="21" fillId="10" borderId="1" xfId="0" applyNumberFormat="1" applyFont="1" applyFill="1" applyBorder="1" applyAlignment="1">
      <alignment wrapText="1"/>
    </xf>
    <xf numFmtId="1" fontId="5" fillId="0" borderId="1" xfId="0" applyNumberFormat="1" applyFont="1" applyBorder="1" applyAlignment="1" applyProtection="1">
      <protection locked="0"/>
    </xf>
    <xf numFmtId="3" fontId="3" fillId="5" borderId="1" xfId="0" applyNumberFormat="1" applyFont="1" applyFill="1" applyBorder="1" applyAlignment="1" applyProtection="1">
      <alignment horizontal="left" wrapText="1"/>
      <protection locked="0"/>
    </xf>
    <xf numFmtId="1" fontId="21" fillId="5" borderId="1" xfId="0" applyNumberFormat="1" applyFont="1" applyFill="1" applyBorder="1" applyAlignment="1">
      <alignment horizontal="left" wrapText="1"/>
    </xf>
    <xf numFmtId="1" fontId="4" fillId="5" borderId="1" xfId="0" applyNumberFormat="1" applyFont="1" applyFill="1" applyBorder="1" applyAlignment="1">
      <alignment horizontal="left" wrapText="1"/>
    </xf>
    <xf numFmtId="0" fontId="19" fillId="0" borderId="0" xfId="0" applyFont="1" applyFill="1" applyAlignment="1">
      <alignment horizontal="right"/>
    </xf>
    <xf numFmtId="0" fontId="19" fillId="0" borderId="0" xfId="0" applyFont="1" applyFill="1" applyAlignment="1">
      <alignment horizontal="left"/>
    </xf>
    <xf numFmtId="1" fontId="19" fillId="0" borderId="0" xfId="0" applyNumberFormat="1" applyFont="1" applyFill="1"/>
    <xf numFmtId="1" fontId="21" fillId="5" borderId="1" xfId="0" applyNumberFormat="1" applyFont="1" applyFill="1" applyBorder="1" applyAlignment="1">
      <alignment wrapText="1"/>
    </xf>
    <xf numFmtId="1" fontId="21" fillId="5" borderId="3" xfId="0" applyNumberFormat="1" applyFont="1" applyFill="1" applyBorder="1" applyAlignment="1">
      <alignment wrapText="1"/>
    </xf>
    <xf numFmtId="1" fontId="21" fillId="5" borderId="1" xfId="0" applyNumberFormat="1" applyFont="1" applyFill="1" applyBorder="1" applyAlignment="1">
      <alignment horizontal="right" wrapText="1"/>
    </xf>
    <xf numFmtId="1" fontId="21" fillId="5" borderId="1" xfId="2" applyNumberFormat="1" applyFont="1" applyFill="1" applyBorder="1" applyAlignment="1">
      <alignment wrapText="1"/>
    </xf>
    <xf numFmtId="0" fontId="21" fillId="7" borderId="1" xfId="0" applyFont="1" applyFill="1" applyBorder="1" applyAlignment="1">
      <alignment wrapText="1"/>
    </xf>
    <xf numFmtId="2" fontId="17" fillId="0" borderId="0" xfId="0" applyNumberFormat="1" applyFont="1" applyAlignment="1"/>
    <xf numFmtId="1" fontId="17" fillId="0" borderId="0" xfId="0" applyNumberFormat="1" applyFont="1" applyAlignment="1"/>
    <xf numFmtId="2" fontId="18" fillId="0" borderId="0" xfId="0" applyNumberFormat="1" applyFont="1" applyAlignment="1"/>
    <xf numFmtId="1" fontId="18" fillId="0" borderId="0" xfId="0" applyNumberFormat="1" applyFont="1" applyAlignment="1"/>
    <xf numFmtId="2" fontId="21" fillId="0" borderId="1" xfId="0" applyNumberFormat="1" applyFont="1" applyBorder="1" applyAlignment="1"/>
    <xf numFmtId="164" fontId="21" fillId="0" borderId="0" xfId="0" applyNumberFormat="1" applyFont="1" applyAlignment="1"/>
    <xf numFmtId="1" fontId="21" fillId="0" borderId="0" xfId="0" applyNumberFormat="1" applyFont="1" applyAlignment="1"/>
    <xf numFmtId="0" fontId="21" fillId="0" borderId="0" xfId="0" applyFont="1" applyAlignment="1"/>
    <xf numFmtId="2" fontId="21" fillId="0" borderId="0" xfId="0" applyNumberFormat="1" applyFont="1" applyAlignment="1"/>
    <xf numFmtId="2" fontId="19" fillId="0" borderId="0" xfId="0" applyNumberFormat="1" applyFont="1" applyAlignment="1"/>
    <xf numFmtId="1" fontId="19" fillId="0" borderId="0" xfId="0" applyNumberFormat="1" applyFont="1" applyAlignment="1"/>
    <xf numFmtId="0" fontId="23" fillId="5" borderId="0" xfId="6" applyFont="1" applyFill="1"/>
    <xf numFmtId="0" fontId="21" fillId="5" borderId="1" xfId="0" applyFont="1" applyFill="1" applyBorder="1" applyAlignment="1">
      <alignment horizontal="center" wrapText="1"/>
    </xf>
    <xf numFmtId="2" fontId="21" fillId="5" borderId="1" xfId="0" applyNumberFormat="1" applyFont="1" applyFill="1" applyBorder="1" applyAlignment="1"/>
    <xf numFmtId="165" fontId="21" fillId="5" borderId="1" xfId="0" applyNumberFormat="1" applyFont="1" applyFill="1" applyBorder="1"/>
    <xf numFmtId="1" fontId="21" fillId="5" borderId="1" xfId="0" applyNumberFormat="1" applyFont="1" applyFill="1" applyBorder="1"/>
    <xf numFmtId="1" fontId="21" fillId="5" borderId="5" xfId="0" applyNumberFormat="1" applyFont="1" applyFill="1" applyBorder="1" applyAlignment="1">
      <alignment wrapText="1"/>
    </xf>
    <xf numFmtId="1" fontId="21" fillId="8" borderId="3" xfId="0" applyNumberFormat="1" applyFont="1" applyFill="1" applyBorder="1" applyAlignment="1">
      <alignment wrapText="1"/>
    </xf>
    <xf numFmtId="1" fontId="21" fillId="8" borderId="1" xfId="0" applyNumberFormat="1" applyFont="1" applyFill="1" applyBorder="1" applyAlignment="1">
      <alignment wrapText="1"/>
    </xf>
    <xf numFmtId="1" fontId="21" fillId="0" borderId="1" xfId="0" applyNumberFormat="1" applyFont="1" applyBorder="1" applyAlignment="1">
      <alignment horizontal="center" vertical="center" wrapText="1"/>
    </xf>
    <xf numFmtId="1" fontId="21" fillId="4" borderId="1" xfId="2" applyNumberFormat="1" applyFont="1" applyFill="1" applyBorder="1" applyAlignment="1">
      <alignment wrapText="1"/>
    </xf>
    <xf numFmtId="1" fontId="21" fillId="0" borderId="1" xfId="0" applyNumberFormat="1" applyFont="1" applyBorder="1" applyAlignment="1">
      <alignment horizontal="right" wrapText="1"/>
    </xf>
    <xf numFmtId="1" fontId="21" fillId="0" borderId="0" xfId="0" applyNumberFormat="1" applyFont="1" applyFill="1" applyAlignment="1">
      <alignment vertical="top"/>
    </xf>
    <xf numFmtId="1" fontId="21" fillId="6" borderId="1" xfId="0" applyNumberFormat="1" applyFont="1" applyFill="1" applyBorder="1" applyAlignment="1">
      <alignment wrapText="1"/>
    </xf>
    <xf numFmtId="0" fontId="21" fillId="0" borderId="12" xfId="0" applyFont="1" applyBorder="1" applyAlignment="1">
      <alignment horizontal="left" vertical="center" wrapText="1"/>
    </xf>
    <xf numFmtId="1" fontId="21" fillId="0" borderId="9" xfId="0" applyNumberFormat="1" applyFont="1" applyBorder="1" applyAlignment="1">
      <alignment horizontal="center" vertical="center" wrapText="1"/>
    </xf>
    <xf numFmtId="1" fontId="21" fillId="0" borderId="7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left" vertical="center" wrapText="1"/>
    </xf>
    <xf numFmtId="1" fontId="21" fillId="0" borderId="3" xfId="0" applyNumberFormat="1" applyFont="1" applyBorder="1" applyAlignment="1">
      <alignment horizontal="right" vertical="center" wrapText="1"/>
    </xf>
    <xf numFmtId="1" fontId="21" fillId="0" borderId="5" xfId="0" applyNumberFormat="1" applyFont="1" applyBorder="1" applyAlignment="1">
      <alignment horizontal="right" vertical="center" wrapText="1"/>
    </xf>
    <xf numFmtId="0" fontId="21" fillId="0" borderId="5" xfId="0" applyFont="1" applyBorder="1" applyAlignment="1">
      <alignment horizontal="right" vertical="center" wrapText="1"/>
    </xf>
    <xf numFmtId="1" fontId="21" fillId="0" borderId="3" xfId="0" applyNumberFormat="1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1" fontId="21" fillId="0" borderId="5" xfId="0" applyNumberFormat="1" applyFont="1" applyBorder="1" applyAlignment="1">
      <alignment horizontal="center" vertical="center" wrapText="1"/>
    </xf>
    <xf numFmtId="1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5" xfId="0" applyNumberFormat="1" applyFont="1" applyBorder="1" applyAlignment="1">
      <alignment horizontal="center" vertical="center" wrapText="1"/>
    </xf>
    <xf numFmtId="3" fontId="21" fillId="0" borderId="3" xfId="0" applyNumberFormat="1" applyFont="1" applyBorder="1" applyAlignment="1">
      <alignment horizontal="center" vertical="center" wrapText="1"/>
    </xf>
    <xf numFmtId="3" fontId="21" fillId="0" borderId="10" xfId="0" applyNumberFormat="1" applyFont="1" applyBorder="1" applyAlignment="1">
      <alignment horizontal="center" vertical="center" wrapText="1"/>
    </xf>
    <xf numFmtId="3" fontId="21" fillId="0" borderId="5" xfId="0" applyNumberFormat="1" applyFont="1" applyBorder="1" applyAlignment="1">
      <alignment horizontal="center" vertical="center" wrapText="1"/>
    </xf>
    <xf numFmtId="2" fontId="21" fillId="0" borderId="1" xfId="0" applyNumberFormat="1" applyFont="1" applyBorder="1" applyAlignment="1">
      <alignment horizontal="center" vertical="center" wrapText="1"/>
    </xf>
    <xf numFmtId="2" fontId="21" fillId="0" borderId="3" xfId="0" applyNumberFormat="1" applyFont="1" applyBorder="1" applyAlignment="1">
      <alignment horizontal="center" vertical="center" wrapText="1"/>
    </xf>
    <xf numFmtId="2" fontId="21" fillId="0" borderId="10" xfId="0" applyNumberFormat="1" applyFont="1" applyBorder="1" applyAlignment="1">
      <alignment horizontal="center" vertical="center" wrapText="1"/>
    </xf>
    <xf numFmtId="2" fontId="21" fillId="0" borderId="4" xfId="0" applyNumberFormat="1" applyFont="1" applyBorder="1" applyAlignment="1">
      <alignment horizontal="center" vertical="center" wrapText="1"/>
    </xf>
    <xf numFmtId="2" fontId="21" fillId="0" borderId="12" xfId="0" applyNumberFormat="1" applyFont="1" applyBorder="1" applyAlignment="1">
      <alignment horizontal="center" vertical="center" wrapText="1"/>
    </xf>
    <xf numFmtId="2" fontId="21" fillId="0" borderId="8" xfId="0" applyNumberFormat="1" applyFont="1" applyBorder="1" applyAlignment="1">
      <alignment horizontal="center" vertical="center" wrapText="1"/>
    </xf>
    <xf numFmtId="2" fontId="21" fillId="0" borderId="15" xfId="0" applyNumberFormat="1" applyFont="1" applyBorder="1" applyAlignment="1">
      <alignment horizontal="center" vertical="center" wrapText="1"/>
    </xf>
    <xf numFmtId="2" fontId="21" fillId="0" borderId="13" xfId="0" applyNumberFormat="1" applyFont="1" applyBorder="1" applyAlignment="1">
      <alignment horizontal="center" vertical="center" wrapText="1"/>
    </xf>
    <xf numFmtId="2" fontId="21" fillId="0" borderId="1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165" fontId="21" fillId="0" borderId="1" xfId="0" applyNumberFormat="1" applyFont="1" applyBorder="1" applyAlignment="1">
      <alignment horizontal="center" vertical="center" wrapText="1"/>
    </xf>
    <xf numFmtId="2" fontId="21" fillId="0" borderId="14" xfId="0" applyNumberFormat="1" applyFont="1" applyBorder="1" applyAlignment="1">
      <alignment horizontal="center" vertical="center" wrapText="1"/>
    </xf>
    <xf numFmtId="2" fontId="21" fillId="0" borderId="5" xfId="0" applyNumberFormat="1" applyFont="1" applyBorder="1" applyAlignment="1">
      <alignment horizontal="center" vertical="center" wrapText="1"/>
    </xf>
    <xf numFmtId="3" fontId="21" fillId="0" borderId="1" xfId="0" applyNumberFormat="1" applyFont="1" applyBorder="1" applyAlignment="1">
      <alignment horizontal="center" vertical="center" wrapText="1"/>
    </xf>
    <xf numFmtId="165" fontId="21" fillId="0" borderId="4" xfId="0" applyNumberFormat="1" applyFont="1" applyBorder="1" applyAlignment="1">
      <alignment horizontal="center" vertical="center" wrapText="1"/>
    </xf>
    <xf numFmtId="165" fontId="21" fillId="0" borderId="8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1" fillId="0" borderId="14" xfId="0" applyNumberFormat="1" applyFont="1" applyBorder="1" applyAlignment="1">
      <alignment horizontal="center" vertical="center" wrapText="1"/>
    </xf>
    <xf numFmtId="165" fontId="21" fillId="0" borderId="15" xfId="0" applyNumberFormat="1" applyFont="1" applyBorder="1" applyAlignment="1">
      <alignment horizontal="center" vertical="center" wrapText="1"/>
    </xf>
    <xf numFmtId="165" fontId="21" fillId="0" borderId="11" xfId="0" applyNumberFormat="1" applyFont="1" applyBorder="1" applyAlignment="1">
      <alignment horizontal="center" vertical="center" wrapText="1"/>
    </xf>
    <xf numFmtId="165" fontId="21" fillId="0" borderId="9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7" xfId="0" applyNumberFormat="1" applyFont="1" applyBorder="1" applyAlignment="1">
      <alignment horizontal="center" vertical="center" wrapText="1"/>
    </xf>
    <xf numFmtId="165" fontId="21" fillId="0" borderId="10" xfId="0" applyNumberFormat="1" applyFont="1" applyBorder="1" applyAlignment="1">
      <alignment horizontal="center" vertical="center" wrapText="1"/>
    </xf>
    <xf numFmtId="165" fontId="21" fillId="0" borderId="12" xfId="0" applyNumberFormat="1" applyFont="1" applyBorder="1" applyAlignment="1">
      <alignment horizontal="center" vertical="center" wrapText="1"/>
    </xf>
    <xf numFmtId="2" fontId="21" fillId="2" borderId="3" xfId="0" applyNumberFormat="1" applyFont="1" applyFill="1" applyBorder="1" applyAlignment="1">
      <alignment horizontal="center" vertical="center" wrapText="1"/>
    </xf>
    <xf numFmtId="2" fontId="21" fillId="2" borderId="10" xfId="0" applyNumberFormat="1" applyFont="1" applyFill="1" applyBorder="1" applyAlignment="1">
      <alignment horizontal="center" vertical="center" wrapText="1"/>
    </xf>
    <xf numFmtId="2" fontId="21" fillId="4" borderId="10" xfId="0" applyNumberFormat="1" applyFont="1" applyFill="1" applyBorder="1" applyAlignment="1">
      <alignment horizontal="center" vertical="center" wrapText="1"/>
    </xf>
    <xf numFmtId="165" fontId="21" fillId="0" borderId="13" xfId="0" applyNumberFormat="1" applyFont="1" applyBorder="1" applyAlignment="1">
      <alignment horizontal="center" vertical="center" wrapText="1"/>
    </xf>
    <xf numFmtId="1" fontId="21" fillId="0" borderId="4" xfId="0" applyNumberFormat="1" applyFont="1" applyBorder="1" applyAlignment="1">
      <alignment horizontal="center" vertical="center" wrapText="1"/>
    </xf>
    <xf numFmtId="1" fontId="21" fillId="0" borderId="12" xfId="0" applyNumberFormat="1" applyFont="1" applyBorder="1" applyAlignment="1">
      <alignment horizontal="center" vertical="center" wrapText="1"/>
    </xf>
    <xf numFmtId="1" fontId="21" fillId="0" borderId="8" xfId="0" applyNumberFormat="1" applyFont="1" applyBorder="1" applyAlignment="1">
      <alignment horizontal="center" vertical="center" wrapText="1"/>
    </xf>
    <xf numFmtId="1" fontId="21" fillId="0" borderId="2" xfId="0" applyNumberFormat="1" applyFont="1" applyBorder="1" applyAlignment="1">
      <alignment horizontal="center" vertical="center" wrapText="1"/>
    </xf>
    <xf numFmtId="1" fontId="21" fillId="0" borderId="14" xfId="0" applyNumberFormat="1" applyFont="1" applyBorder="1" applyAlignment="1">
      <alignment horizontal="center" vertical="center" wrapText="1"/>
    </xf>
    <xf numFmtId="1" fontId="20" fillId="0" borderId="0" xfId="0" applyNumberFormat="1" applyFont="1" applyAlignment="1">
      <alignment horizontal="center"/>
    </xf>
    <xf numFmtId="0" fontId="8" fillId="0" borderId="0" xfId="6" applyFont="1" applyAlignment="1">
      <alignment horizontal="center"/>
    </xf>
    <xf numFmtId="0" fontId="6" fillId="0" borderId="0" xfId="6" applyFont="1" applyAlignment="1">
      <alignment horizontal="center"/>
    </xf>
    <xf numFmtId="1" fontId="21" fillId="0" borderId="1" xfId="2" applyNumberFormat="1" applyFont="1" applyBorder="1" applyAlignment="1">
      <alignment horizontal="center" vertical="center" wrapText="1"/>
    </xf>
    <xf numFmtId="2" fontId="21" fillId="0" borderId="1" xfId="2" applyNumberFormat="1" applyFont="1" applyBorder="1" applyAlignment="1">
      <alignment horizontal="center" vertical="center" wrapText="1"/>
    </xf>
    <xf numFmtId="165" fontId="21" fillId="0" borderId="1" xfId="2" applyNumberFormat="1" applyFont="1" applyBorder="1" applyAlignment="1">
      <alignment horizontal="center" vertical="center" wrapText="1"/>
    </xf>
    <xf numFmtId="2" fontId="21" fillId="4" borderId="1" xfId="2" applyNumberFormat="1" applyFont="1" applyFill="1" applyBorder="1" applyAlignment="1">
      <alignment horizontal="center" vertical="center" wrapText="1"/>
    </xf>
    <xf numFmtId="0" fontId="23" fillId="0" borderId="3" xfId="4" applyFont="1" applyBorder="1" applyAlignment="1">
      <alignment horizontal="center" vertical="center" wrapText="1"/>
    </xf>
    <xf numFmtId="0" fontId="23" fillId="0" borderId="10" xfId="4" applyFont="1" applyBorder="1" applyAlignment="1">
      <alignment horizontal="center" vertical="center" wrapText="1"/>
    </xf>
    <xf numFmtId="0" fontId="23" fillId="0" borderId="5" xfId="4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4" fillId="0" borderId="10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2" fontId="4" fillId="0" borderId="3" xfId="2" applyNumberFormat="1" applyFont="1" applyBorder="1" applyAlignment="1">
      <alignment horizontal="center" vertical="center" wrapText="1"/>
    </xf>
    <xf numFmtId="2" fontId="4" fillId="0" borderId="10" xfId="2" applyNumberFormat="1" applyFont="1" applyBorder="1" applyAlignment="1">
      <alignment horizontal="center" vertical="center" wrapText="1"/>
    </xf>
    <xf numFmtId="2" fontId="4" fillId="0" borderId="5" xfId="2" applyNumberFormat="1" applyFont="1" applyBorder="1" applyAlignment="1">
      <alignment horizontal="center" vertical="center" wrapText="1"/>
    </xf>
    <xf numFmtId="164" fontId="4" fillId="0" borderId="1" xfId="2" applyNumberFormat="1" applyFont="1" applyBorder="1" applyAlignment="1">
      <alignment horizontal="center" vertical="center" wrapText="1"/>
    </xf>
    <xf numFmtId="1" fontId="4" fillId="0" borderId="4" xfId="2" applyNumberFormat="1" applyFont="1" applyBorder="1" applyAlignment="1">
      <alignment horizontal="center" vertical="center" wrapText="1"/>
    </xf>
    <xf numFmtId="1" fontId="4" fillId="0" borderId="8" xfId="2" applyNumberFormat="1" applyFont="1" applyBorder="1" applyAlignment="1">
      <alignment horizontal="center" vertical="center" wrapText="1"/>
    </xf>
    <xf numFmtId="1" fontId="4" fillId="0" borderId="2" xfId="2" applyNumberFormat="1" applyFont="1" applyBorder="1" applyAlignment="1">
      <alignment horizontal="center" vertical="center" wrapText="1"/>
    </xf>
    <xf numFmtId="1" fontId="4" fillId="0" borderId="14" xfId="2" applyNumberFormat="1" applyFont="1" applyBorder="1" applyAlignment="1">
      <alignment horizontal="center" vertical="center" wrapText="1"/>
    </xf>
    <xf numFmtId="1" fontId="4" fillId="0" borderId="15" xfId="2" applyNumberFormat="1" applyFont="1" applyBorder="1" applyAlignment="1">
      <alignment horizontal="center" vertical="center" wrapText="1"/>
    </xf>
    <xf numFmtId="1" fontId="4" fillId="0" borderId="11" xfId="2" applyNumberFormat="1" applyFont="1" applyBorder="1" applyAlignment="1">
      <alignment horizontal="center" vertical="center" wrapText="1"/>
    </xf>
    <xf numFmtId="2" fontId="21" fillId="4" borderId="1" xfId="0" applyNumberFormat="1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right" vertical="top"/>
    </xf>
    <xf numFmtId="165" fontId="21" fillId="2" borderId="9" xfId="0" applyNumberFormat="1" applyFont="1" applyFill="1" applyBorder="1" applyAlignment="1">
      <alignment horizontal="center" vertical="center" wrapText="1"/>
    </xf>
    <xf numFmtId="165" fontId="21" fillId="2" borderId="6" xfId="0" applyNumberFormat="1" applyFont="1" applyFill="1" applyBorder="1" applyAlignment="1">
      <alignment horizontal="center" vertical="center" wrapText="1"/>
    </xf>
    <xf numFmtId="3" fontId="21" fillId="2" borderId="1" xfId="0" applyNumberFormat="1" applyFont="1" applyFill="1" applyBorder="1" applyAlignment="1">
      <alignment horizontal="center" vertical="center" wrapText="1"/>
    </xf>
    <xf numFmtId="3" fontId="21" fillId="2" borderId="3" xfId="0" applyNumberFormat="1" applyFont="1" applyFill="1" applyBorder="1" applyAlignment="1">
      <alignment horizontal="center" vertical="center" wrapText="1"/>
    </xf>
    <xf numFmtId="165" fontId="21" fillId="2" borderId="4" xfId="0" applyNumberFormat="1" applyFont="1" applyFill="1" applyBorder="1" applyAlignment="1">
      <alignment horizontal="center" vertical="center" wrapText="1"/>
    </xf>
    <xf numFmtId="165" fontId="21" fillId="2" borderId="12" xfId="0" applyNumberFormat="1" applyFont="1" applyFill="1" applyBorder="1" applyAlignment="1">
      <alignment horizontal="center" vertical="center" wrapText="1"/>
    </xf>
    <xf numFmtId="165" fontId="21" fillId="2" borderId="8" xfId="0" applyNumberFormat="1" applyFont="1" applyFill="1" applyBorder="1" applyAlignment="1">
      <alignment horizontal="center" vertical="center" wrapText="1"/>
    </xf>
    <xf numFmtId="1" fontId="21" fillId="2" borderId="4" xfId="0" applyNumberFormat="1" applyFont="1" applyFill="1" applyBorder="1" applyAlignment="1">
      <alignment horizontal="center" vertical="center" wrapText="1"/>
    </xf>
    <xf numFmtId="1" fontId="21" fillId="2" borderId="12" xfId="0" applyNumberFormat="1" applyFont="1" applyFill="1" applyBorder="1" applyAlignment="1">
      <alignment horizontal="center" vertical="center" wrapText="1"/>
    </xf>
    <xf numFmtId="1" fontId="21" fillId="2" borderId="8" xfId="0" applyNumberFormat="1" applyFont="1" applyFill="1" applyBorder="1" applyAlignment="1">
      <alignment horizontal="center" vertical="center" wrapText="1"/>
    </xf>
    <xf numFmtId="2" fontId="21" fillId="2" borderId="4" xfId="0" applyNumberFormat="1" applyFont="1" applyFill="1" applyBorder="1" applyAlignment="1">
      <alignment horizontal="center" vertical="center" wrapText="1"/>
    </xf>
    <xf numFmtId="2" fontId="21" fillId="2" borderId="12" xfId="0" applyNumberFormat="1" applyFont="1" applyFill="1" applyBorder="1" applyAlignment="1">
      <alignment horizontal="center" vertical="center" wrapText="1"/>
    </xf>
    <xf numFmtId="2" fontId="21" fillId="2" borderId="8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right" wrapText="1"/>
    </xf>
    <xf numFmtId="14" fontId="18" fillId="0" borderId="0" xfId="0" applyNumberFormat="1" applyFont="1" applyAlignment="1">
      <alignment horizontal="right"/>
    </xf>
    <xf numFmtId="1" fontId="5" fillId="0" borderId="5" xfId="0" applyNumberFormat="1" applyFont="1" applyBorder="1" applyAlignment="1" applyProtection="1">
      <alignment horizontal="right"/>
      <protection locked="0"/>
    </xf>
    <xf numFmtId="1" fontId="21" fillId="0" borderId="3" xfId="0" applyNumberFormat="1" applyFont="1" applyBorder="1" applyAlignment="1">
      <alignment horizontal="right" wrapText="1"/>
    </xf>
    <xf numFmtId="1" fontId="21" fillId="0" borderId="5" xfId="0" applyNumberFormat="1" applyFont="1" applyBorder="1" applyAlignment="1">
      <alignment horizontal="right" wrapText="1"/>
    </xf>
    <xf numFmtId="1" fontId="21" fillId="0" borderId="1" xfId="0" applyNumberFormat="1" applyFont="1" applyBorder="1" applyAlignment="1">
      <alignment horizontal="right" wrapText="1"/>
    </xf>
    <xf numFmtId="1" fontId="21" fillId="0" borderId="10" xfId="0" applyNumberFormat="1" applyFont="1" applyBorder="1" applyAlignment="1">
      <alignment horizontal="right" wrapText="1"/>
    </xf>
    <xf numFmtId="1" fontId="21" fillId="0" borderId="10" xfId="0" applyNumberFormat="1" applyFont="1" applyBorder="1" applyAlignment="1">
      <alignment horizontal="right" vertical="center" wrapText="1"/>
    </xf>
    <xf numFmtId="1" fontId="5" fillId="0" borderId="3" xfId="0" applyNumberFormat="1" applyFont="1" applyBorder="1" applyAlignment="1" applyProtection="1">
      <alignment horizontal="right" vertical="center"/>
      <protection locked="0"/>
    </xf>
    <xf numFmtId="1" fontId="5" fillId="0" borderId="5" xfId="0" applyNumberFormat="1" applyFont="1" applyBorder="1" applyAlignment="1" applyProtection="1">
      <alignment horizontal="right" vertical="center"/>
      <protection locked="0"/>
    </xf>
    <xf numFmtId="1" fontId="3" fillId="0" borderId="3" xfId="0" applyNumberFormat="1" applyFont="1" applyBorder="1" applyAlignment="1" applyProtection="1">
      <alignment horizontal="center" vertical="center" wrapText="1"/>
      <protection locked="0"/>
    </xf>
    <xf numFmtId="1" fontId="3" fillId="0" borderId="10" xfId="0" applyNumberFormat="1" applyFont="1" applyBorder="1" applyAlignment="1" applyProtection="1">
      <alignment horizontal="center" vertical="center" wrapText="1"/>
      <protection locked="0"/>
    </xf>
    <xf numFmtId="1" fontId="3" fillId="0" borderId="5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 vertical="center" wrapText="1"/>
    </xf>
    <xf numFmtId="0" fontId="20" fillId="0" borderId="13" xfId="0" applyFont="1" applyBorder="1" applyAlignment="1">
      <alignment horizontal="center" vertical="top" wrapText="1"/>
    </xf>
    <xf numFmtId="2" fontId="5" fillId="11" borderId="3" xfId="0" applyNumberFormat="1" applyFont="1" applyFill="1" applyBorder="1" applyAlignment="1" applyProtection="1">
      <alignment horizontal="center" vertical="center" wrapText="1"/>
      <protection locked="0"/>
    </xf>
    <xf numFmtId="2" fontId="5" fillId="11" borderId="10" xfId="0" applyNumberFormat="1" applyFont="1" applyFill="1" applyBorder="1" applyAlignment="1" applyProtection="1">
      <alignment horizontal="center" vertical="center" wrapText="1"/>
      <protection locked="0"/>
    </xf>
    <xf numFmtId="2" fontId="5" fillId="11" borderId="5" xfId="0" applyNumberFormat="1" applyFont="1" applyFill="1" applyBorder="1" applyAlignment="1" applyProtection="1">
      <alignment horizontal="center" vertical="center" wrapText="1"/>
      <protection locked="0"/>
    </xf>
    <xf numFmtId="1" fontId="21" fillId="9" borderId="3" xfId="0" applyNumberFormat="1" applyFont="1" applyFill="1" applyBorder="1" applyAlignment="1">
      <alignment horizontal="center" vertical="center" wrapText="1"/>
    </xf>
    <xf numFmtId="1" fontId="21" fillId="9" borderId="10" xfId="0" applyNumberFormat="1" applyFont="1" applyFill="1" applyBorder="1" applyAlignment="1">
      <alignment horizontal="center" vertical="center" wrapText="1"/>
    </xf>
    <xf numFmtId="1" fontId="21" fillId="9" borderId="5" xfId="0" applyNumberFormat="1" applyFont="1" applyFill="1" applyBorder="1" applyAlignment="1">
      <alignment horizontal="center" vertical="center" wrapText="1"/>
    </xf>
    <xf numFmtId="0" fontId="19" fillId="6" borderId="3" xfId="0" applyFont="1" applyFill="1" applyBorder="1" applyAlignment="1">
      <alignment horizontal="center" wrapText="1"/>
    </xf>
    <xf numFmtId="0" fontId="19" fillId="6" borderId="10" xfId="0" applyFont="1" applyFill="1" applyBorder="1" applyAlignment="1">
      <alignment horizontal="center" wrapText="1"/>
    </xf>
    <xf numFmtId="0" fontId="19" fillId="6" borderId="5" xfId="0" applyFont="1" applyFill="1" applyBorder="1" applyAlignment="1">
      <alignment horizontal="center" wrapText="1"/>
    </xf>
    <xf numFmtId="164" fontId="21" fillId="0" borderId="1" xfId="0" applyNumberFormat="1" applyFont="1" applyBorder="1" applyAlignment="1">
      <alignment horizontal="center" vertical="center" wrapText="1"/>
    </xf>
    <xf numFmtId="1" fontId="21" fillId="0" borderId="15" xfId="0" applyNumberFormat="1" applyFont="1" applyBorder="1" applyAlignment="1">
      <alignment horizontal="center" vertical="center" wrapText="1"/>
    </xf>
    <xf numFmtId="1" fontId="21" fillId="0" borderId="11" xfId="0" applyNumberFormat="1" applyFont="1" applyBorder="1" applyAlignment="1">
      <alignment horizontal="center" vertical="center" wrapText="1"/>
    </xf>
    <xf numFmtId="1" fontId="21" fillId="0" borderId="13" xfId="0" applyNumberFormat="1" applyFont="1" applyBorder="1" applyAlignment="1">
      <alignment horizontal="center" vertical="center" wrapText="1"/>
    </xf>
    <xf numFmtId="1" fontId="21" fillId="0" borderId="3" xfId="0" applyNumberFormat="1" applyFont="1" applyBorder="1" applyAlignment="1">
      <alignment horizontal="right"/>
    </xf>
    <xf numFmtId="1" fontId="21" fillId="0" borderId="10" xfId="0" applyNumberFormat="1" applyFont="1" applyBorder="1" applyAlignment="1">
      <alignment horizontal="right"/>
    </xf>
    <xf numFmtId="1" fontId="21" fillId="0" borderId="5" xfId="0" applyNumberFormat="1" applyFont="1" applyBorder="1" applyAlignment="1">
      <alignment horizontal="right"/>
    </xf>
    <xf numFmtId="1" fontId="21" fillId="4" borderId="3" xfId="0" applyNumberFormat="1" applyFont="1" applyFill="1" applyBorder="1" applyAlignment="1">
      <alignment horizontal="center" vertical="center" wrapText="1"/>
    </xf>
    <xf numFmtId="1" fontId="21" fillId="4" borderId="5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165" fontId="21" fillId="2" borderId="1" xfId="0" applyNumberFormat="1" applyFont="1" applyFill="1" applyBorder="1" applyAlignment="1">
      <alignment horizontal="center" vertical="center" wrapText="1"/>
    </xf>
    <xf numFmtId="2" fontId="21" fillId="2" borderId="1" xfId="0" applyNumberFormat="1" applyFont="1" applyFill="1" applyBorder="1" applyAlignment="1">
      <alignment horizontal="center" vertical="center" wrapText="1"/>
    </xf>
    <xf numFmtId="14" fontId="18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horizontal="right" vertical="center"/>
    </xf>
    <xf numFmtId="0" fontId="26" fillId="0" borderId="6" xfId="0" applyFont="1" applyBorder="1" applyAlignment="1">
      <alignment horizontal="center" vertical="center" wrapText="1"/>
    </xf>
    <xf numFmtId="14" fontId="18" fillId="2" borderId="0" xfId="0" applyNumberFormat="1" applyFont="1" applyFill="1" applyAlignment="1">
      <alignment horizontal="right" vertical="top"/>
    </xf>
    <xf numFmtId="0" fontId="18" fillId="2" borderId="0" xfId="0" applyFont="1" applyFill="1" applyAlignment="1">
      <alignment horizontal="right" vertical="top"/>
    </xf>
    <xf numFmtId="0" fontId="26" fillId="0" borderId="13" xfId="0" applyFont="1" applyBorder="1" applyAlignment="1">
      <alignment horizontal="center" vertical="center" wrapText="1"/>
    </xf>
    <xf numFmtId="2" fontId="21" fillId="2" borderId="5" xfId="0" applyNumberFormat="1" applyFont="1" applyFill="1" applyBorder="1" applyAlignment="1">
      <alignment horizontal="center" vertical="center" wrapText="1"/>
    </xf>
    <xf numFmtId="1" fontId="21" fillId="2" borderId="12" xfId="0" applyNumberFormat="1" applyFont="1" applyFill="1" applyBorder="1" applyAlignment="1">
      <alignment horizontal="left" vertical="top" wrapText="1"/>
    </xf>
    <xf numFmtId="1" fontId="21" fillId="2" borderId="2" xfId="0" applyNumberFormat="1" applyFont="1" applyFill="1" applyBorder="1" applyAlignment="1">
      <alignment horizontal="center" vertical="center" wrapText="1"/>
    </xf>
    <xf numFmtId="1" fontId="21" fillId="2" borderId="14" xfId="0" applyNumberFormat="1" applyFont="1" applyFill="1" applyBorder="1" applyAlignment="1">
      <alignment horizontal="center" vertical="center" wrapText="1"/>
    </xf>
    <xf numFmtId="1" fontId="21" fillId="2" borderId="15" xfId="0" applyNumberFormat="1" applyFont="1" applyFill="1" applyBorder="1" applyAlignment="1">
      <alignment horizontal="center" vertical="center" wrapText="1"/>
    </xf>
    <xf numFmtId="1" fontId="21" fillId="2" borderId="11" xfId="0" applyNumberFormat="1" applyFont="1" applyFill="1" applyBorder="1" applyAlignment="1">
      <alignment horizontal="center" vertical="center" wrapText="1"/>
    </xf>
    <xf numFmtId="1" fontId="21" fillId="2" borderId="1" xfId="0" applyNumberFormat="1" applyFont="1" applyFill="1" applyBorder="1" applyAlignment="1">
      <alignment horizontal="center" vertical="center" wrapText="1"/>
    </xf>
    <xf numFmtId="164" fontId="21" fillId="0" borderId="3" xfId="0" applyNumberFormat="1" applyFont="1" applyBorder="1" applyAlignment="1">
      <alignment horizontal="center" vertical="center" wrapText="1"/>
    </xf>
    <xf numFmtId="164" fontId="21" fillId="0" borderId="10" xfId="0" applyNumberFormat="1" applyFont="1" applyBorder="1" applyAlignment="1">
      <alignment horizontal="center" vertical="center" wrapText="1"/>
    </xf>
    <xf numFmtId="2" fontId="21" fillId="4" borderId="5" xfId="0" applyNumberFormat="1" applyFont="1" applyFill="1" applyBorder="1" applyAlignment="1">
      <alignment horizontal="center" vertical="center" wrapText="1"/>
    </xf>
    <xf numFmtId="164" fontId="21" fillId="2" borderId="3" xfId="0" applyNumberFormat="1" applyFont="1" applyFill="1" applyBorder="1" applyAlignment="1">
      <alignment horizontal="center" vertical="center" wrapText="1"/>
    </xf>
    <xf numFmtId="164" fontId="21" fillId="2" borderId="10" xfId="0" applyNumberFormat="1" applyFont="1" applyFill="1" applyBorder="1" applyAlignment="1">
      <alignment horizontal="center" vertical="center" wrapText="1"/>
    </xf>
    <xf numFmtId="2" fontId="21" fillId="2" borderId="14" xfId="0" applyNumberFormat="1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4" borderId="3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2" fontId="21" fillId="4" borderId="1" xfId="0" applyNumberFormat="1" applyFont="1" applyFill="1" applyBorder="1"/>
    <xf numFmtId="0" fontId="21" fillId="0" borderId="0" xfId="0" applyFont="1" applyAlignment="1">
      <alignment vertical="top"/>
    </xf>
  </cellXfs>
  <cellStyles count="7">
    <cellStyle name="Excel Built-in Normal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2 2 2" xfId="4" xr:uid="{00000000-0005-0000-0000-000004000000}"/>
    <cellStyle name="Обычный 3" xfId="5" xr:uid="{00000000-0005-0000-0000-000005000000}"/>
    <cellStyle name="Обычный 3 2" xfId="6" xr:uid="{00000000-0005-0000-0000-000006000000}"/>
  </cellStyles>
  <dxfs count="1">
    <dxf>
      <fill>
        <patternFill patternType="solid">
          <fgColor rgb="FFEBF1DE"/>
          <bgColor rgb="FF000000"/>
        </patternFill>
      </fill>
    </dxf>
  </dxfs>
  <tableStyles count="0" defaultTableStyle="TableStyleMedium2" defaultPivotStyle="PivotStyleMedium9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U35"/>
  <sheetViews>
    <sheetView tabSelected="1" zoomScaleNormal="100" zoomScaleSheetLayoutView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X35" sqref="X35"/>
    </sheetView>
  </sheetViews>
  <sheetFormatPr defaultColWidth="9.140625" defaultRowHeight="15.75" outlineLevelRow="1" outlineLevelCol="1" x14ac:dyDescent="0.25"/>
  <cols>
    <col min="1" max="1" width="5.5703125" style="2" customWidth="1"/>
    <col min="2" max="2" width="19.7109375" style="2" customWidth="1"/>
    <col min="3" max="3" width="36.5703125" style="2" customWidth="1"/>
    <col min="4" max="4" width="14.42578125" style="14" customWidth="1"/>
    <col min="5" max="5" width="8.28515625" style="14" customWidth="1"/>
    <col min="6" max="6" width="9.28515625" style="14" customWidth="1"/>
    <col min="7" max="8" width="8.5703125" style="14" customWidth="1"/>
    <col min="9" max="9" width="8.42578125" style="2" customWidth="1"/>
    <col min="10" max="10" width="8.85546875" style="2" customWidth="1"/>
    <col min="11" max="11" width="11.140625" style="14" customWidth="1"/>
    <col min="12" max="12" width="14.42578125" style="2" customWidth="1"/>
    <col min="13" max="13" width="14.42578125" style="2" hidden="1" customWidth="1" outlineLevel="1"/>
    <col min="14" max="14" width="8.7109375" style="2" customWidth="1" collapsed="1"/>
    <col min="15" max="15" width="9.28515625" style="15" customWidth="1"/>
    <col min="16" max="16" width="9.28515625" style="2" customWidth="1"/>
    <col min="17" max="17" width="13.85546875" style="14" customWidth="1"/>
    <col min="18" max="18" width="7.85546875" style="2" customWidth="1"/>
    <col min="19" max="19" width="12.7109375" style="14" hidden="1" customWidth="1" outlineLevel="1"/>
    <col min="20" max="20" width="9.140625" style="2" collapsed="1"/>
    <col min="21" max="16384" width="9.140625" style="2"/>
  </cols>
  <sheetData>
    <row r="1" spans="1:20" ht="6.75" customHeight="1" x14ac:dyDescent="0.25">
      <c r="A1" s="125"/>
      <c r="B1" s="125"/>
      <c r="C1" s="125"/>
      <c r="D1" s="112"/>
      <c r="E1" s="112"/>
      <c r="F1" s="112"/>
      <c r="G1" s="112"/>
      <c r="H1" s="112"/>
      <c r="I1" s="125"/>
      <c r="J1" s="125"/>
      <c r="K1" s="112"/>
      <c r="L1" s="125"/>
      <c r="M1" s="125"/>
      <c r="N1" s="125"/>
      <c r="O1" s="114"/>
      <c r="P1" s="125"/>
      <c r="Q1" s="112"/>
      <c r="R1" s="125"/>
      <c r="S1" s="112"/>
    </row>
    <row r="2" spans="1:20" s="151" customFormat="1" x14ac:dyDescent="0.25">
      <c r="A2" s="423" t="s">
        <v>862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150"/>
    </row>
    <row r="3" spans="1:20" ht="7.5" customHeight="1" x14ac:dyDescent="0.25">
      <c r="A3" s="152"/>
      <c r="B3" s="125"/>
      <c r="C3" s="125"/>
      <c r="D3" s="112"/>
      <c r="E3" s="112"/>
      <c r="F3" s="112"/>
      <c r="G3" s="112"/>
      <c r="H3" s="112"/>
      <c r="I3" s="125"/>
      <c r="J3" s="125"/>
      <c r="K3" s="112"/>
      <c r="L3" s="125"/>
      <c r="M3" s="125"/>
      <c r="N3" s="125"/>
      <c r="O3" s="114"/>
      <c r="P3" s="125"/>
      <c r="Q3" s="112"/>
      <c r="R3" s="125"/>
      <c r="S3" s="112"/>
    </row>
    <row r="4" spans="1:20" ht="19.5" customHeight="1" x14ac:dyDescent="0.25">
      <c r="A4" s="408" t="s">
        <v>28</v>
      </c>
      <c r="B4" s="408" t="s">
        <v>29</v>
      </c>
      <c r="C4" s="408" t="s">
        <v>81</v>
      </c>
      <c r="D4" s="419" t="s">
        <v>61</v>
      </c>
      <c r="E4" s="419"/>
      <c r="F4" s="419"/>
      <c r="G4" s="419"/>
      <c r="H4" s="419"/>
      <c r="I4" s="419"/>
      <c r="J4" s="419"/>
      <c r="K4" s="419"/>
      <c r="L4" s="420" t="s">
        <v>60</v>
      </c>
      <c r="M4" s="421"/>
      <c r="N4" s="421"/>
      <c r="O4" s="421"/>
      <c r="P4" s="421"/>
      <c r="Q4" s="421"/>
      <c r="R4" s="422"/>
      <c r="S4" s="415" t="s">
        <v>82</v>
      </c>
    </row>
    <row r="5" spans="1:20" ht="28.5" customHeight="1" x14ac:dyDescent="0.25">
      <c r="A5" s="409"/>
      <c r="B5" s="409"/>
      <c r="C5" s="409"/>
      <c r="D5" s="418" t="s">
        <v>48</v>
      </c>
      <c r="E5" s="418" t="s">
        <v>83</v>
      </c>
      <c r="F5" s="418"/>
      <c r="G5" s="418"/>
      <c r="H5" s="420" t="s">
        <v>84</v>
      </c>
      <c r="I5" s="421"/>
      <c r="J5" s="422"/>
      <c r="K5" s="418" t="s">
        <v>85</v>
      </c>
      <c r="L5" s="419" t="s">
        <v>48</v>
      </c>
      <c r="M5" s="408" t="s">
        <v>86</v>
      </c>
      <c r="N5" s="420" t="s">
        <v>87</v>
      </c>
      <c r="O5" s="421"/>
      <c r="P5" s="421"/>
      <c r="Q5" s="421"/>
      <c r="R5" s="422"/>
      <c r="S5" s="416"/>
    </row>
    <row r="6" spans="1:20" ht="19.5" customHeight="1" x14ac:dyDescent="0.25">
      <c r="A6" s="409"/>
      <c r="B6" s="409"/>
      <c r="C6" s="409"/>
      <c r="D6" s="418"/>
      <c r="E6" s="418" t="s">
        <v>11</v>
      </c>
      <c r="F6" s="415" t="s">
        <v>63</v>
      </c>
      <c r="G6" s="418" t="s">
        <v>88</v>
      </c>
      <c r="H6" s="415" t="s">
        <v>11</v>
      </c>
      <c r="I6" s="419" t="s">
        <v>149</v>
      </c>
      <c r="J6" s="419" t="s">
        <v>150</v>
      </c>
      <c r="K6" s="418"/>
      <c r="L6" s="419"/>
      <c r="M6" s="409"/>
      <c r="N6" s="408" t="s">
        <v>11</v>
      </c>
      <c r="O6" s="424" t="s">
        <v>63</v>
      </c>
      <c r="P6" s="408" t="s">
        <v>88</v>
      </c>
      <c r="Q6" s="420" t="s">
        <v>89</v>
      </c>
      <c r="R6" s="422"/>
      <c r="S6" s="416"/>
    </row>
    <row r="7" spans="1:20" ht="46.5" customHeight="1" x14ac:dyDescent="0.25">
      <c r="A7" s="410"/>
      <c r="B7" s="410"/>
      <c r="C7" s="410"/>
      <c r="D7" s="418"/>
      <c r="E7" s="418"/>
      <c r="F7" s="417"/>
      <c r="G7" s="418"/>
      <c r="H7" s="417"/>
      <c r="I7" s="419"/>
      <c r="J7" s="419"/>
      <c r="K7" s="418"/>
      <c r="L7" s="419"/>
      <c r="M7" s="410"/>
      <c r="N7" s="410"/>
      <c r="O7" s="425"/>
      <c r="P7" s="410"/>
      <c r="Q7" s="85" t="s">
        <v>90</v>
      </c>
      <c r="R7" s="153" t="s">
        <v>66</v>
      </c>
      <c r="S7" s="417"/>
    </row>
    <row r="8" spans="1:20" s="14" customFormat="1" x14ac:dyDescent="0.25">
      <c r="A8" s="85">
        <v>1</v>
      </c>
      <c r="B8" s="85">
        <v>2</v>
      </c>
      <c r="C8" s="85">
        <v>3</v>
      </c>
      <c r="D8" s="85">
        <v>4</v>
      </c>
      <c r="E8" s="85">
        <v>5</v>
      </c>
      <c r="F8" s="85"/>
      <c r="G8" s="85">
        <v>6</v>
      </c>
      <c r="H8" s="85"/>
      <c r="I8" s="85">
        <v>7</v>
      </c>
      <c r="J8" s="85">
        <v>8</v>
      </c>
      <c r="K8" s="85">
        <v>9</v>
      </c>
      <c r="L8" s="85">
        <v>10</v>
      </c>
      <c r="M8" s="85"/>
      <c r="N8" s="85">
        <v>11</v>
      </c>
      <c r="O8" s="85">
        <v>12</v>
      </c>
      <c r="P8" s="85">
        <v>13</v>
      </c>
      <c r="Q8" s="85">
        <v>14</v>
      </c>
      <c r="R8" s="85">
        <v>15</v>
      </c>
      <c r="S8" s="85"/>
    </row>
    <row r="9" spans="1:20" ht="18" customHeight="1" x14ac:dyDescent="0.25">
      <c r="A9" s="408">
        <v>1</v>
      </c>
      <c r="B9" s="405" t="s">
        <v>4</v>
      </c>
      <c r="C9" s="154" t="s">
        <v>91</v>
      </c>
      <c r="D9" s="56">
        <v>16164</v>
      </c>
      <c r="E9" s="56">
        <v>840</v>
      </c>
      <c r="F9" s="57">
        <f>E9*100/D9</f>
        <v>5.2</v>
      </c>
      <c r="G9" s="56">
        <v>0</v>
      </c>
      <c r="H9" s="56">
        <f>I9</f>
        <v>0</v>
      </c>
      <c r="I9" s="56"/>
      <c r="J9" s="58" t="s">
        <v>143</v>
      </c>
      <c r="K9" s="56">
        <f>I9*100/E9</f>
        <v>0</v>
      </c>
      <c r="L9" s="56">
        <f>Лось!F11</f>
        <v>18049</v>
      </c>
      <c r="M9" s="57">
        <f t="shared" ref="M9:M14" si="0">L9*100/D9-100</f>
        <v>11.7</v>
      </c>
      <c r="N9" s="56">
        <f>Лось!U11</f>
        <v>982</v>
      </c>
      <c r="O9" s="57">
        <f t="shared" ref="O9:O23" si="1">N9*100/L9</f>
        <v>5.4</v>
      </c>
      <c r="P9" s="56">
        <f>Лось!X11</f>
        <v>0</v>
      </c>
      <c r="Q9" s="56">
        <f>Лось!Y11+Лось!AB11</f>
        <v>762</v>
      </c>
      <c r="R9" s="56">
        <f>Лось!AC11</f>
        <v>220</v>
      </c>
      <c r="S9" s="91">
        <f>N9*100/E9-100</f>
        <v>17</v>
      </c>
    </row>
    <row r="10" spans="1:20" ht="18" customHeight="1" x14ac:dyDescent="0.25">
      <c r="A10" s="409"/>
      <c r="B10" s="411"/>
      <c r="C10" s="154" t="s">
        <v>92</v>
      </c>
      <c r="D10" s="56">
        <v>66879</v>
      </c>
      <c r="E10" s="56">
        <v>3765</v>
      </c>
      <c r="F10" s="57">
        <f>E10*100/D10</f>
        <v>5.6</v>
      </c>
      <c r="G10" s="56">
        <v>0</v>
      </c>
      <c r="H10" s="56">
        <f t="shared" ref="H10:H30" si="2">I10</f>
        <v>0</v>
      </c>
      <c r="I10" s="56"/>
      <c r="J10" s="58" t="s">
        <v>143</v>
      </c>
      <c r="K10" s="56">
        <f t="shared" ref="K10:K30" si="3">I10*100/E10</f>
        <v>0</v>
      </c>
      <c r="L10" s="56">
        <f>Лось!F12</f>
        <v>68607</v>
      </c>
      <c r="M10" s="57">
        <f t="shared" si="0"/>
        <v>2.6</v>
      </c>
      <c r="N10" s="56">
        <f>Лось!U12</f>
        <v>3849</v>
      </c>
      <c r="O10" s="57">
        <f t="shared" si="1"/>
        <v>5.6</v>
      </c>
      <c r="P10" s="56">
        <f>Лось!X12</f>
        <v>0</v>
      </c>
      <c r="Q10" s="85" t="s">
        <v>9</v>
      </c>
      <c r="R10" s="85" t="s">
        <v>9</v>
      </c>
      <c r="S10" s="91">
        <f>N10*100/E10-100</f>
        <v>2</v>
      </c>
    </row>
    <row r="11" spans="1:20" ht="18" customHeight="1" x14ac:dyDescent="0.25">
      <c r="A11" s="410"/>
      <c r="B11" s="406"/>
      <c r="C11" s="180" t="s">
        <v>11</v>
      </c>
      <c r="D11" s="181">
        <f>D9+D10</f>
        <v>83043</v>
      </c>
      <c r="E11" s="181">
        <f>E9+E10</f>
        <v>4605</v>
      </c>
      <c r="F11" s="182">
        <f t="shared" ref="F11:F31" si="4">E11*100/D11</f>
        <v>5.5</v>
      </c>
      <c r="G11" s="181">
        <f>G9+G10</f>
        <v>0</v>
      </c>
      <c r="H11" s="181">
        <f>I11</f>
        <v>0</v>
      </c>
      <c r="I11" s="181"/>
      <c r="J11" s="181" t="s">
        <v>143</v>
      </c>
      <c r="K11" s="181">
        <f t="shared" si="3"/>
        <v>0</v>
      </c>
      <c r="L11" s="181">
        <f>L9+L10</f>
        <v>86656</v>
      </c>
      <c r="M11" s="182">
        <f t="shared" si="0"/>
        <v>4.4000000000000004</v>
      </c>
      <c r="N11" s="181">
        <f>N9+N10</f>
        <v>4831</v>
      </c>
      <c r="O11" s="182">
        <f t="shared" si="1"/>
        <v>5.6</v>
      </c>
      <c r="P11" s="181">
        <f>P9+P10</f>
        <v>0</v>
      </c>
      <c r="Q11" s="177" t="s">
        <v>9</v>
      </c>
      <c r="R11" s="177" t="s">
        <v>9</v>
      </c>
      <c r="S11" s="190">
        <f>N11*100/E11-100</f>
        <v>5</v>
      </c>
      <c r="T11" s="14"/>
    </row>
    <row r="12" spans="1:20" ht="18" customHeight="1" x14ac:dyDescent="0.25">
      <c r="A12" s="408">
        <v>2</v>
      </c>
      <c r="B12" s="405" t="s">
        <v>31</v>
      </c>
      <c r="C12" s="154" t="s">
        <v>91</v>
      </c>
      <c r="D12" s="56">
        <v>1425</v>
      </c>
      <c r="E12" s="56">
        <v>85</v>
      </c>
      <c r="F12" s="57">
        <f t="shared" si="4"/>
        <v>6</v>
      </c>
      <c r="G12" s="56">
        <v>0</v>
      </c>
      <c r="H12" s="56">
        <f t="shared" si="2"/>
        <v>0</v>
      </c>
      <c r="I12" s="56"/>
      <c r="J12" s="58">
        <v>0</v>
      </c>
      <c r="K12" s="56">
        <f t="shared" si="3"/>
        <v>0</v>
      </c>
      <c r="L12" s="56">
        <f>Марал!F11+Марал!F13</f>
        <v>1582</v>
      </c>
      <c r="M12" s="57">
        <f t="shared" si="0"/>
        <v>11</v>
      </c>
      <c r="N12" s="56">
        <f>Марал!U11+Марал!U13</f>
        <v>101</v>
      </c>
      <c r="O12" s="57">
        <f t="shared" si="1"/>
        <v>6.4</v>
      </c>
      <c r="P12" s="56">
        <v>0</v>
      </c>
      <c r="Q12" s="56">
        <f>Марал!AB11+Марал!AB13+Марал!X11+Марал!X13</f>
        <v>69</v>
      </c>
      <c r="R12" s="56">
        <f>Марал!AC11+Марал!AC13</f>
        <v>32</v>
      </c>
      <c r="S12" s="91">
        <f>N12*100/E12-100</f>
        <v>19</v>
      </c>
    </row>
    <row r="13" spans="1:20" ht="18" customHeight="1" x14ac:dyDescent="0.25">
      <c r="A13" s="409"/>
      <c r="B13" s="411"/>
      <c r="C13" s="154" t="s">
        <v>92</v>
      </c>
      <c r="D13" s="56">
        <v>23343</v>
      </c>
      <c r="E13" s="56">
        <v>1964</v>
      </c>
      <c r="F13" s="57">
        <f t="shared" si="4"/>
        <v>8.4</v>
      </c>
      <c r="G13" s="56">
        <v>0</v>
      </c>
      <c r="H13" s="56">
        <f t="shared" si="2"/>
        <v>0</v>
      </c>
      <c r="I13" s="56"/>
      <c r="J13" s="58">
        <v>0</v>
      </c>
      <c r="K13" s="56">
        <f t="shared" si="3"/>
        <v>0</v>
      </c>
      <c r="L13" s="56">
        <f>Марал!F12</f>
        <v>24256</v>
      </c>
      <c r="M13" s="57">
        <f t="shared" si="0"/>
        <v>3.9</v>
      </c>
      <c r="N13" s="56">
        <f>Марал!U12</f>
        <v>2113</v>
      </c>
      <c r="O13" s="57">
        <f t="shared" si="1"/>
        <v>8.6999999999999993</v>
      </c>
      <c r="P13" s="56">
        <v>0</v>
      </c>
      <c r="Q13" s="85" t="s">
        <v>9</v>
      </c>
      <c r="R13" s="85" t="s">
        <v>9</v>
      </c>
      <c r="S13" s="91">
        <f>N13*100/E13-100</f>
        <v>8</v>
      </c>
    </row>
    <row r="14" spans="1:20" ht="18" customHeight="1" x14ac:dyDescent="0.25">
      <c r="A14" s="410"/>
      <c r="B14" s="406"/>
      <c r="C14" s="180" t="s">
        <v>11</v>
      </c>
      <c r="D14" s="181">
        <f>D12+D13</f>
        <v>24768</v>
      </c>
      <c r="E14" s="181">
        <f>E12+E13</f>
        <v>2049</v>
      </c>
      <c r="F14" s="182">
        <f t="shared" ref="F14:F20" si="5">E14*100/D14</f>
        <v>8.3000000000000007</v>
      </c>
      <c r="G14" s="181">
        <f>G12+G13</f>
        <v>0</v>
      </c>
      <c r="H14" s="181">
        <f t="shared" si="2"/>
        <v>0</v>
      </c>
      <c r="I14" s="181"/>
      <c r="J14" s="181">
        <f>J12+J13</f>
        <v>0</v>
      </c>
      <c r="K14" s="181">
        <f t="shared" si="3"/>
        <v>0</v>
      </c>
      <c r="L14" s="181">
        <f>L12+L13</f>
        <v>25838</v>
      </c>
      <c r="M14" s="182">
        <f t="shared" si="0"/>
        <v>4.3</v>
      </c>
      <c r="N14" s="181">
        <f>N12+N13</f>
        <v>2214</v>
      </c>
      <c r="O14" s="182">
        <f t="shared" si="1"/>
        <v>8.6</v>
      </c>
      <c r="P14" s="181">
        <f>P12+P13</f>
        <v>0</v>
      </c>
      <c r="Q14" s="177" t="s">
        <v>9</v>
      </c>
      <c r="R14" s="177" t="s">
        <v>9</v>
      </c>
      <c r="S14" s="190">
        <f t="shared" ref="S14:S32" si="6">N14*100/E14-100</f>
        <v>8</v>
      </c>
      <c r="T14" s="14"/>
    </row>
    <row r="15" spans="1:20" ht="18" customHeight="1" x14ac:dyDescent="0.25">
      <c r="A15" s="408">
        <v>3</v>
      </c>
      <c r="B15" s="405" t="s">
        <v>30</v>
      </c>
      <c r="C15" s="154" t="s">
        <v>91</v>
      </c>
      <c r="D15" s="56">
        <v>4731</v>
      </c>
      <c r="E15" s="56">
        <v>362</v>
      </c>
      <c r="F15" s="57">
        <f t="shared" si="5"/>
        <v>7.7</v>
      </c>
      <c r="G15" s="56">
        <v>0</v>
      </c>
      <c r="H15" s="56">
        <f t="shared" si="2"/>
        <v>0</v>
      </c>
      <c r="I15" s="56"/>
      <c r="J15" s="58">
        <v>0</v>
      </c>
      <c r="K15" s="56">
        <f t="shared" si="3"/>
        <v>0</v>
      </c>
      <c r="L15" s="156">
        <f>Косуля!F11</f>
        <v>6422</v>
      </c>
      <c r="M15" s="57">
        <f t="shared" ref="M15:M22" si="7">L15*100/D15-100</f>
        <v>35.700000000000003</v>
      </c>
      <c r="N15" s="56">
        <f>Косуля!U11</f>
        <v>588</v>
      </c>
      <c r="O15" s="57">
        <f t="shared" si="1"/>
        <v>9.1999999999999993</v>
      </c>
      <c r="P15" s="56">
        <v>0</v>
      </c>
      <c r="Q15" s="56">
        <f>Косуля!X11+Косуля!AA11</f>
        <v>388</v>
      </c>
      <c r="R15" s="56">
        <f>Косуля!AB11</f>
        <v>200</v>
      </c>
      <c r="S15" s="91">
        <f t="shared" si="6"/>
        <v>62</v>
      </c>
    </row>
    <row r="16" spans="1:20" ht="18" customHeight="1" x14ac:dyDescent="0.25">
      <c r="A16" s="409"/>
      <c r="B16" s="411"/>
      <c r="C16" s="154" t="s">
        <v>92</v>
      </c>
      <c r="D16" s="56">
        <v>47832</v>
      </c>
      <c r="E16" s="56">
        <v>5155</v>
      </c>
      <c r="F16" s="57">
        <f t="shared" si="5"/>
        <v>10.8</v>
      </c>
      <c r="G16" s="56">
        <v>0</v>
      </c>
      <c r="H16" s="56">
        <f t="shared" si="2"/>
        <v>0</v>
      </c>
      <c r="I16" s="56"/>
      <c r="J16" s="58">
        <v>0</v>
      </c>
      <c r="K16" s="56">
        <f t="shared" si="3"/>
        <v>0</v>
      </c>
      <c r="L16" s="291">
        <f>Косуля!F12</f>
        <v>57156</v>
      </c>
      <c r="M16" s="292">
        <f t="shared" si="7"/>
        <v>19.5</v>
      </c>
      <c r="N16" s="293">
        <f>Косуля!U12</f>
        <v>5808</v>
      </c>
      <c r="O16" s="57">
        <f t="shared" si="1"/>
        <v>10.199999999999999</v>
      </c>
      <c r="P16" s="56">
        <v>0</v>
      </c>
      <c r="Q16" s="85" t="s">
        <v>9</v>
      </c>
      <c r="R16" s="85" t="s">
        <v>9</v>
      </c>
      <c r="S16" s="91">
        <f t="shared" si="6"/>
        <v>13</v>
      </c>
    </row>
    <row r="17" spans="1:21" ht="18" customHeight="1" x14ac:dyDescent="0.25">
      <c r="A17" s="410"/>
      <c r="B17" s="406"/>
      <c r="C17" s="180" t="s">
        <v>11</v>
      </c>
      <c r="D17" s="181">
        <f>D15+D16</f>
        <v>52563</v>
      </c>
      <c r="E17" s="181">
        <f>E15+E16</f>
        <v>5517</v>
      </c>
      <c r="F17" s="182">
        <f t="shared" si="5"/>
        <v>10.5</v>
      </c>
      <c r="G17" s="181">
        <f>G15+G16</f>
        <v>0</v>
      </c>
      <c r="H17" s="181">
        <f t="shared" si="2"/>
        <v>0</v>
      </c>
      <c r="I17" s="181"/>
      <c r="J17" s="181">
        <f>J15+J16</f>
        <v>0</v>
      </c>
      <c r="K17" s="181">
        <f t="shared" si="3"/>
        <v>0</v>
      </c>
      <c r="L17" s="181">
        <f>L15+L16</f>
        <v>63578</v>
      </c>
      <c r="M17" s="182">
        <f t="shared" si="7"/>
        <v>21</v>
      </c>
      <c r="N17" s="181">
        <f>N15+N16</f>
        <v>6396</v>
      </c>
      <c r="O17" s="182">
        <f t="shared" si="1"/>
        <v>10.1</v>
      </c>
      <c r="P17" s="181">
        <f>P15+P16</f>
        <v>0</v>
      </c>
      <c r="Q17" s="177" t="s">
        <v>9</v>
      </c>
      <c r="R17" s="177" t="s">
        <v>9</v>
      </c>
      <c r="S17" s="190">
        <f t="shared" si="6"/>
        <v>16</v>
      </c>
    </row>
    <row r="18" spans="1:21" ht="18" customHeight="1" x14ac:dyDescent="0.25">
      <c r="A18" s="408">
        <v>4</v>
      </c>
      <c r="B18" s="405" t="s">
        <v>5</v>
      </c>
      <c r="C18" s="154" t="s">
        <v>91</v>
      </c>
      <c r="D18" s="56">
        <v>3074</v>
      </c>
      <c r="E18" s="56">
        <v>146</v>
      </c>
      <c r="F18" s="57">
        <f t="shared" si="5"/>
        <v>4.7</v>
      </c>
      <c r="G18" s="56">
        <v>0</v>
      </c>
      <c r="H18" s="56">
        <f t="shared" si="2"/>
        <v>0</v>
      </c>
      <c r="I18" s="56"/>
      <c r="J18" s="58">
        <v>0</v>
      </c>
      <c r="K18" s="56">
        <f>I18*100/E18</f>
        <v>0</v>
      </c>
      <c r="L18" s="156">
        <f>Кабарга!F9</f>
        <v>3119</v>
      </c>
      <c r="M18" s="57">
        <f t="shared" si="7"/>
        <v>1.5</v>
      </c>
      <c r="N18" s="56">
        <f>Кабарга!S9</f>
        <v>149</v>
      </c>
      <c r="O18" s="57">
        <f t="shared" si="1"/>
        <v>4.8</v>
      </c>
      <c r="P18" s="56">
        <v>0</v>
      </c>
      <c r="Q18" s="403" t="s">
        <v>903</v>
      </c>
      <c r="R18" s="404"/>
      <c r="S18" s="91">
        <f t="shared" si="6"/>
        <v>2</v>
      </c>
    </row>
    <row r="19" spans="1:21" ht="18" customHeight="1" x14ac:dyDescent="0.25">
      <c r="A19" s="409"/>
      <c r="B19" s="411"/>
      <c r="C19" s="154" t="s">
        <v>92</v>
      </c>
      <c r="D19" s="56">
        <v>46735</v>
      </c>
      <c r="E19" s="56">
        <v>2283</v>
      </c>
      <c r="F19" s="57">
        <f t="shared" si="5"/>
        <v>4.9000000000000004</v>
      </c>
      <c r="G19" s="56">
        <v>0</v>
      </c>
      <c r="H19" s="56">
        <f t="shared" si="2"/>
        <v>0</v>
      </c>
      <c r="I19" s="56"/>
      <c r="J19" s="58">
        <v>0</v>
      </c>
      <c r="K19" s="56">
        <f>I19*100/E19</f>
        <v>0</v>
      </c>
      <c r="L19" s="156">
        <f>Кабарга!F10</f>
        <v>48715</v>
      </c>
      <c r="M19" s="57">
        <f t="shared" si="7"/>
        <v>4.2</v>
      </c>
      <c r="N19" s="56">
        <f>Кабарга!S10</f>
        <v>2390</v>
      </c>
      <c r="O19" s="57">
        <f t="shared" si="1"/>
        <v>4.9000000000000004</v>
      </c>
      <c r="P19" s="56">
        <v>0</v>
      </c>
      <c r="Q19" s="85" t="s">
        <v>9</v>
      </c>
      <c r="R19" s="85" t="s">
        <v>9</v>
      </c>
      <c r="S19" s="91">
        <f t="shared" si="6"/>
        <v>5</v>
      </c>
    </row>
    <row r="20" spans="1:21" ht="18" customHeight="1" x14ac:dyDescent="0.25">
      <c r="A20" s="410"/>
      <c r="B20" s="406"/>
      <c r="C20" s="180" t="s">
        <v>11</v>
      </c>
      <c r="D20" s="181">
        <f>D18+D19</f>
        <v>49809</v>
      </c>
      <c r="E20" s="181">
        <f>E18+E19</f>
        <v>2429</v>
      </c>
      <c r="F20" s="182">
        <f t="shared" si="5"/>
        <v>4.9000000000000004</v>
      </c>
      <c r="G20" s="181">
        <f>G18+G19</f>
        <v>0</v>
      </c>
      <c r="H20" s="181">
        <f t="shared" si="2"/>
        <v>0</v>
      </c>
      <c r="I20" s="181"/>
      <c r="J20" s="181">
        <f>J18+J19</f>
        <v>0</v>
      </c>
      <c r="K20" s="181">
        <f>I20*100/E20</f>
        <v>0</v>
      </c>
      <c r="L20" s="181">
        <f>L18+L19</f>
        <v>51834</v>
      </c>
      <c r="M20" s="182">
        <f>L20*100/D20-100</f>
        <v>4.0999999999999996</v>
      </c>
      <c r="N20" s="181">
        <f>N18+N19</f>
        <v>2539</v>
      </c>
      <c r="O20" s="182">
        <f t="shared" si="1"/>
        <v>4.9000000000000004</v>
      </c>
      <c r="P20" s="181">
        <f>P18+P19</f>
        <v>0</v>
      </c>
      <c r="Q20" s="177" t="s">
        <v>9</v>
      </c>
      <c r="R20" s="177" t="s">
        <v>9</v>
      </c>
      <c r="S20" s="183">
        <f>N20*100/E20-100</f>
        <v>5</v>
      </c>
    </row>
    <row r="21" spans="1:21" ht="18" customHeight="1" x14ac:dyDescent="0.25">
      <c r="A21" s="408">
        <v>5</v>
      </c>
      <c r="B21" s="405" t="s">
        <v>414</v>
      </c>
      <c r="C21" s="154" t="s">
        <v>91</v>
      </c>
      <c r="D21" s="56">
        <v>17322</v>
      </c>
      <c r="E21" s="56">
        <v>1729</v>
      </c>
      <c r="F21" s="57">
        <f t="shared" si="4"/>
        <v>10</v>
      </c>
      <c r="G21" s="56">
        <v>6</v>
      </c>
      <c r="H21" s="56">
        <f t="shared" si="2"/>
        <v>0</v>
      </c>
      <c r="I21" s="56"/>
      <c r="J21" s="58" t="s">
        <v>143</v>
      </c>
      <c r="K21" s="56">
        <f t="shared" si="3"/>
        <v>0</v>
      </c>
      <c r="L21" s="56">
        <f>'ДСО лесной'!F11</f>
        <v>16574</v>
      </c>
      <c r="M21" s="57">
        <f t="shared" si="7"/>
        <v>-4.3</v>
      </c>
      <c r="N21" s="56">
        <f>'ДСО лесной'!U11</f>
        <v>2482</v>
      </c>
      <c r="O21" s="57">
        <f t="shared" si="1"/>
        <v>15</v>
      </c>
      <c r="P21" s="56">
        <f>'ДСО лесной'!X11</f>
        <v>0</v>
      </c>
      <c r="Q21" s="56">
        <f>'ДСО лесной'!AB11</f>
        <v>1982</v>
      </c>
      <c r="R21" s="56">
        <f>'ДСО лесной'!AC11</f>
        <v>500</v>
      </c>
      <c r="S21" s="155">
        <f>N21*100/E21-100</f>
        <v>44</v>
      </c>
    </row>
    <row r="22" spans="1:21" ht="18" customHeight="1" x14ac:dyDescent="0.25">
      <c r="A22" s="409"/>
      <c r="B22" s="411"/>
      <c r="C22" s="154" t="s">
        <v>92</v>
      </c>
      <c r="D22" s="56">
        <v>38132</v>
      </c>
      <c r="E22" s="56">
        <v>2394</v>
      </c>
      <c r="F22" s="57">
        <f t="shared" si="4"/>
        <v>6.3</v>
      </c>
      <c r="G22" s="56">
        <v>0</v>
      </c>
      <c r="H22" s="56">
        <f t="shared" si="2"/>
        <v>0</v>
      </c>
      <c r="I22" s="56"/>
      <c r="J22" s="58" t="s">
        <v>143</v>
      </c>
      <c r="K22" s="56">
        <f t="shared" si="3"/>
        <v>0</v>
      </c>
      <c r="L22" s="56">
        <f>'ДСО лесной'!F12</f>
        <v>39807</v>
      </c>
      <c r="M22" s="57">
        <f t="shared" si="7"/>
        <v>4.4000000000000004</v>
      </c>
      <c r="N22" s="56">
        <f>'ДСО лесной'!U12</f>
        <v>2781</v>
      </c>
      <c r="O22" s="57">
        <f t="shared" si="1"/>
        <v>7</v>
      </c>
      <c r="P22" s="56">
        <f>'ДСО лесной'!X12</f>
        <v>0</v>
      </c>
      <c r="Q22" s="85" t="s">
        <v>9</v>
      </c>
      <c r="R22" s="85" t="s">
        <v>9</v>
      </c>
      <c r="S22" s="155">
        <f>N22*100/E22-100</f>
        <v>16</v>
      </c>
    </row>
    <row r="23" spans="1:21" ht="18" customHeight="1" x14ac:dyDescent="0.25">
      <c r="A23" s="410"/>
      <c r="B23" s="406"/>
      <c r="C23" s="180" t="s">
        <v>11</v>
      </c>
      <c r="D23" s="181">
        <f>D21+D22</f>
        <v>55454</v>
      </c>
      <c r="E23" s="181">
        <f>E21+E22</f>
        <v>4123</v>
      </c>
      <c r="F23" s="182">
        <f>E23*100/D23</f>
        <v>7.4</v>
      </c>
      <c r="G23" s="181">
        <f>G21+G22</f>
        <v>6</v>
      </c>
      <c r="H23" s="181">
        <f t="shared" si="2"/>
        <v>0</v>
      </c>
      <c r="I23" s="181"/>
      <c r="J23" s="181" t="s">
        <v>143</v>
      </c>
      <c r="K23" s="181">
        <f t="shared" si="3"/>
        <v>0</v>
      </c>
      <c r="L23" s="181">
        <f>L21+L22</f>
        <v>56381</v>
      </c>
      <c r="M23" s="182">
        <f>L23*100/D23-100</f>
        <v>1.7</v>
      </c>
      <c r="N23" s="181">
        <f>N21+N22</f>
        <v>5263</v>
      </c>
      <c r="O23" s="182">
        <f t="shared" si="1"/>
        <v>9.3000000000000007</v>
      </c>
      <c r="P23" s="181">
        <f>P21+P22</f>
        <v>0</v>
      </c>
      <c r="Q23" s="177" t="s">
        <v>9</v>
      </c>
      <c r="R23" s="177" t="s">
        <v>9</v>
      </c>
      <c r="S23" s="183">
        <f t="shared" si="6"/>
        <v>28</v>
      </c>
    </row>
    <row r="24" spans="1:21" ht="18" customHeight="1" x14ac:dyDescent="0.25">
      <c r="A24" s="408">
        <v>6</v>
      </c>
      <c r="B24" s="405" t="s">
        <v>415</v>
      </c>
      <c r="C24" s="154" t="s">
        <v>91</v>
      </c>
      <c r="D24" s="412">
        <v>127225</v>
      </c>
      <c r="E24" s="56">
        <v>1098</v>
      </c>
      <c r="F24" s="84" t="s">
        <v>9</v>
      </c>
      <c r="G24" s="56">
        <v>6</v>
      </c>
      <c r="H24" s="412">
        <f>I24+I25+J24</f>
        <v>7941</v>
      </c>
      <c r="I24" s="56">
        <f>'ДСО тундр.'!AX9</f>
        <v>550</v>
      </c>
      <c r="J24" s="412">
        <f>'ДСО тундр.'!AX11</f>
        <v>5272</v>
      </c>
      <c r="K24" s="412">
        <f>K26</f>
        <v>208</v>
      </c>
      <c r="L24" s="412">
        <f>'ДСО тундр.'!F8</f>
        <v>127225</v>
      </c>
      <c r="M24" s="84" t="s">
        <v>9</v>
      </c>
      <c r="N24" s="56">
        <f>'ДСО тундр.'!BC9</f>
        <v>0</v>
      </c>
      <c r="O24" s="84" t="s">
        <v>9</v>
      </c>
      <c r="P24" s="56">
        <f>'ДСО тундр.'!BD8</f>
        <v>0</v>
      </c>
      <c r="Q24" s="293">
        <f>'ДСО тундр.'!BE9</f>
        <v>0</v>
      </c>
      <c r="R24" s="293">
        <f>'ДСО тундр.'!BF9</f>
        <v>0</v>
      </c>
      <c r="S24" s="155">
        <f t="shared" si="6"/>
        <v>-100</v>
      </c>
      <c r="U24" s="14"/>
    </row>
    <row r="25" spans="1:21" ht="18" customHeight="1" x14ac:dyDescent="0.25">
      <c r="A25" s="409"/>
      <c r="B25" s="411"/>
      <c r="C25" s="154" t="s">
        <v>92</v>
      </c>
      <c r="D25" s="413"/>
      <c r="E25" s="56">
        <v>2718</v>
      </c>
      <c r="F25" s="84" t="s">
        <v>9</v>
      </c>
      <c r="G25" s="56">
        <v>0</v>
      </c>
      <c r="H25" s="413"/>
      <c r="I25" s="56">
        <f>'ДСО тундр.'!AX10</f>
        <v>2119</v>
      </c>
      <c r="J25" s="414"/>
      <c r="K25" s="413"/>
      <c r="L25" s="413"/>
      <c r="M25" s="84" t="s">
        <v>9</v>
      </c>
      <c r="N25" s="56">
        <f>'ДСО тундр.'!BC10</f>
        <v>0</v>
      </c>
      <c r="O25" s="84" t="s">
        <v>9</v>
      </c>
      <c r="P25" s="56">
        <v>0</v>
      </c>
      <c r="Q25" s="85" t="s">
        <v>9</v>
      </c>
      <c r="R25" s="85" t="s">
        <v>9</v>
      </c>
      <c r="S25" s="155">
        <f t="shared" si="6"/>
        <v>-100</v>
      </c>
    </row>
    <row r="26" spans="1:21" ht="18" customHeight="1" x14ac:dyDescent="0.25">
      <c r="A26" s="410"/>
      <c r="B26" s="406"/>
      <c r="C26" s="180" t="s">
        <v>11</v>
      </c>
      <c r="D26" s="181">
        <f>D24+D25</f>
        <v>127225</v>
      </c>
      <c r="E26" s="181">
        <f>E24+E25</f>
        <v>3816</v>
      </c>
      <c r="F26" s="182">
        <f>E26*100/D26</f>
        <v>3</v>
      </c>
      <c r="G26" s="181">
        <f>G24+G25</f>
        <v>6</v>
      </c>
      <c r="H26" s="181">
        <f>H24</f>
        <v>7941</v>
      </c>
      <c r="I26" s="181">
        <f>I24+I25</f>
        <v>2669</v>
      </c>
      <c r="J26" s="181">
        <f>J24+J25</f>
        <v>5272</v>
      </c>
      <c r="K26" s="181">
        <f>H26*100/E26</f>
        <v>208</v>
      </c>
      <c r="L26" s="181">
        <f>L24+L25</f>
        <v>127225</v>
      </c>
      <c r="M26" s="182">
        <f t="shared" ref="M26:M32" si="8">L26*100/D26-100</f>
        <v>0</v>
      </c>
      <c r="N26" s="181">
        <f>N24+N25</f>
        <v>0</v>
      </c>
      <c r="O26" s="182">
        <f t="shared" ref="O26:O32" si="9">N26*100/L26</f>
        <v>0</v>
      </c>
      <c r="P26" s="181">
        <f>P24+P25</f>
        <v>0</v>
      </c>
      <c r="Q26" s="177" t="s">
        <v>9</v>
      </c>
      <c r="R26" s="177" t="s">
        <v>9</v>
      </c>
      <c r="S26" s="183">
        <f t="shared" si="6"/>
        <v>-100</v>
      </c>
    </row>
    <row r="27" spans="1:21" ht="18" customHeight="1" x14ac:dyDescent="0.25">
      <c r="A27" s="153">
        <v>7</v>
      </c>
      <c r="B27" s="154" t="s">
        <v>32</v>
      </c>
      <c r="C27" s="154" t="s">
        <v>93</v>
      </c>
      <c r="D27" s="56">
        <v>4600</v>
      </c>
      <c r="E27" s="56">
        <v>138</v>
      </c>
      <c r="F27" s="57">
        <f t="shared" si="4"/>
        <v>3</v>
      </c>
      <c r="G27" s="56">
        <v>0</v>
      </c>
      <c r="H27" s="56">
        <f t="shared" si="2"/>
        <v>16</v>
      </c>
      <c r="I27" s="56">
        <f>' Овцебык'!M11</f>
        <v>16</v>
      </c>
      <c r="J27" s="58" t="s">
        <v>143</v>
      </c>
      <c r="K27" s="56">
        <f t="shared" si="3"/>
        <v>12</v>
      </c>
      <c r="L27" s="56">
        <f>' Овцебык'!F11</f>
        <v>4600</v>
      </c>
      <c r="M27" s="57">
        <f t="shared" si="8"/>
        <v>0</v>
      </c>
      <c r="N27" s="56">
        <f>' Овцебык'!U11</f>
        <v>138</v>
      </c>
      <c r="O27" s="57">
        <f t="shared" si="9"/>
        <v>3</v>
      </c>
      <c r="P27" s="56">
        <v>0</v>
      </c>
      <c r="Q27" s="403" t="s">
        <v>9</v>
      </c>
      <c r="R27" s="404"/>
      <c r="S27" s="155">
        <f t="shared" si="6"/>
        <v>0</v>
      </c>
    </row>
    <row r="28" spans="1:21" ht="36" customHeight="1" x14ac:dyDescent="0.25">
      <c r="A28" s="153">
        <v>8</v>
      </c>
      <c r="B28" s="154" t="s">
        <v>33</v>
      </c>
      <c r="C28" s="154" t="s">
        <v>92</v>
      </c>
      <c r="D28" s="56">
        <v>1389</v>
      </c>
      <c r="E28" s="56">
        <v>47</v>
      </c>
      <c r="F28" s="57">
        <f t="shared" si="4"/>
        <v>3.4</v>
      </c>
      <c r="G28" s="56">
        <v>0</v>
      </c>
      <c r="H28" s="56">
        <f t="shared" si="2"/>
        <v>44</v>
      </c>
      <c r="I28" s="56">
        <f>Козерог!M11</f>
        <v>44</v>
      </c>
      <c r="J28" s="58" t="s">
        <v>143</v>
      </c>
      <c r="K28" s="56">
        <f t="shared" si="3"/>
        <v>94</v>
      </c>
      <c r="L28" s="56">
        <f>Козерог!F11</f>
        <v>1625</v>
      </c>
      <c r="M28" s="57">
        <f t="shared" si="8"/>
        <v>17</v>
      </c>
      <c r="N28" s="56">
        <f>Козерог!U11</f>
        <v>48</v>
      </c>
      <c r="O28" s="57">
        <f t="shared" si="9"/>
        <v>3</v>
      </c>
      <c r="P28" s="56">
        <v>0</v>
      </c>
      <c r="Q28" s="403" t="s">
        <v>9</v>
      </c>
      <c r="R28" s="404"/>
      <c r="S28" s="155">
        <f t="shared" si="6"/>
        <v>2</v>
      </c>
    </row>
    <row r="29" spans="1:21" ht="22.5" customHeight="1" x14ac:dyDescent="0.25">
      <c r="A29" s="153">
        <v>9</v>
      </c>
      <c r="B29" s="154" t="s">
        <v>6</v>
      </c>
      <c r="C29" s="405" t="s">
        <v>94</v>
      </c>
      <c r="D29" s="56">
        <v>437695</v>
      </c>
      <c r="E29" s="56">
        <v>150557</v>
      </c>
      <c r="F29" s="57">
        <f t="shared" si="4"/>
        <v>34.4</v>
      </c>
      <c r="G29" s="56">
        <v>0</v>
      </c>
      <c r="H29" s="56">
        <f t="shared" si="2"/>
        <v>0</v>
      </c>
      <c r="I29" s="56"/>
      <c r="J29" s="58" t="s">
        <v>143</v>
      </c>
      <c r="K29" s="56">
        <f t="shared" si="3"/>
        <v>0</v>
      </c>
      <c r="L29" s="56">
        <f>Соболь!F10</f>
        <v>517553</v>
      </c>
      <c r="M29" s="57">
        <f t="shared" si="8"/>
        <v>18.2</v>
      </c>
      <c r="N29" s="56">
        <f>Соболь!U10</f>
        <v>179889</v>
      </c>
      <c r="O29" s="57">
        <f t="shared" si="9"/>
        <v>34.799999999999997</v>
      </c>
      <c r="P29" s="56">
        <f>Соболь!W10</f>
        <v>0</v>
      </c>
      <c r="Q29" s="403" t="s">
        <v>9</v>
      </c>
      <c r="R29" s="404"/>
      <c r="S29" s="155">
        <f t="shared" si="6"/>
        <v>19</v>
      </c>
    </row>
    <row r="30" spans="1:21" s="14" customFormat="1" ht="22.5" customHeight="1" x14ac:dyDescent="0.25">
      <c r="A30" s="153">
        <v>10</v>
      </c>
      <c r="B30" s="91" t="s">
        <v>7</v>
      </c>
      <c r="C30" s="406"/>
      <c r="D30" s="56">
        <v>1537</v>
      </c>
      <c r="E30" s="56">
        <v>82</v>
      </c>
      <c r="F30" s="57">
        <f t="shared" si="4"/>
        <v>5.3</v>
      </c>
      <c r="G30" s="56">
        <v>0</v>
      </c>
      <c r="H30" s="56">
        <f t="shared" si="2"/>
        <v>0</v>
      </c>
      <c r="I30" s="56"/>
      <c r="J30" s="58" t="s">
        <v>143</v>
      </c>
      <c r="K30" s="56">
        <f t="shared" si="3"/>
        <v>0</v>
      </c>
      <c r="L30" s="56">
        <f>Рысь!F10</f>
        <v>3012</v>
      </c>
      <c r="M30" s="57">
        <f t="shared" si="8"/>
        <v>96</v>
      </c>
      <c r="N30" s="293">
        <f>Рысь!U10</f>
        <v>134</v>
      </c>
      <c r="O30" s="57">
        <f t="shared" si="9"/>
        <v>4.4000000000000004</v>
      </c>
      <c r="P30" s="56">
        <v>0</v>
      </c>
      <c r="Q30" s="403" t="s">
        <v>9</v>
      </c>
      <c r="R30" s="404"/>
      <c r="S30" s="155">
        <f t="shared" si="6"/>
        <v>63</v>
      </c>
    </row>
    <row r="31" spans="1:21" ht="25.5" customHeight="1" outlineLevel="1" x14ac:dyDescent="0.25">
      <c r="A31" s="153">
        <v>11</v>
      </c>
      <c r="B31" s="154" t="s">
        <v>12</v>
      </c>
      <c r="C31" s="405" t="s">
        <v>94</v>
      </c>
      <c r="D31" s="56">
        <v>24400</v>
      </c>
      <c r="E31" s="56">
        <v>4616</v>
      </c>
      <c r="F31" s="57">
        <f t="shared" si="4"/>
        <v>18.899999999999999</v>
      </c>
      <c r="G31" s="56">
        <v>0</v>
      </c>
      <c r="H31" s="56">
        <f>I31</f>
        <v>0</v>
      </c>
      <c r="I31" s="56"/>
      <c r="J31" s="58" t="s">
        <v>143</v>
      </c>
      <c r="K31" s="56">
        <f>I31*100/E31</f>
        <v>0</v>
      </c>
      <c r="L31" s="56">
        <f>Медведь!F10</f>
        <v>23777</v>
      </c>
      <c r="M31" s="57">
        <f t="shared" si="8"/>
        <v>-2.6</v>
      </c>
      <c r="N31" s="293">
        <f>Медведь!U10</f>
        <v>4541</v>
      </c>
      <c r="O31" s="57">
        <f t="shared" si="9"/>
        <v>19.100000000000001</v>
      </c>
      <c r="P31" s="56">
        <f>Медведь!X10</f>
        <v>0</v>
      </c>
      <c r="Q31" s="403" t="s">
        <v>9</v>
      </c>
      <c r="R31" s="404"/>
      <c r="S31" s="155">
        <f t="shared" si="6"/>
        <v>-2</v>
      </c>
    </row>
    <row r="32" spans="1:21" ht="25.5" customHeight="1" outlineLevel="1" x14ac:dyDescent="0.25">
      <c r="A32" s="153">
        <v>12</v>
      </c>
      <c r="B32" s="154" t="s">
        <v>8</v>
      </c>
      <c r="C32" s="406"/>
      <c r="D32" s="56">
        <v>34030</v>
      </c>
      <c r="E32" s="56">
        <v>2816</v>
      </c>
      <c r="F32" s="57">
        <f>E32*100/D32</f>
        <v>8.3000000000000007</v>
      </c>
      <c r="G32" s="56">
        <v>0</v>
      </c>
      <c r="H32" s="56">
        <f>I32</f>
        <v>0</v>
      </c>
      <c r="I32" s="56"/>
      <c r="J32" s="58">
        <v>0</v>
      </c>
      <c r="K32" s="56">
        <f>I32*100/E32</f>
        <v>0</v>
      </c>
      <c r="L32" s="56">
        <f>Барсук!F10</f>
        <v>32677</v>
      </c>
      <c r="M32" s="57">
        <f t="shared" si="8"/>
        <v>-4</v>
      </c>
      <c r="N32" s="293">
        <f>Барсук!U10</f>
        <v>2675</v>
      </c>
      <c r="O32" s="57">
        <f t="shared" si="9"/>
        <v>8.1999999999999993</v>
      </c>
      <c r="P32" s="56">
        <v>0</v>
      </c>
      <c r="Q32" s="403" t="s">
        <v>9</v>
      </c>
      <c r="R32" s="404"/>
      <c r="S32" s="155">
        <f t="shared" si="6"/>
        <v>-5</v>
      </c>
    </row>
    <row r="33" spans="1:19" ht="75.75" customHeight="1" outlineLevel="1" x14ac:dyDescent="0.25">
      <c r="A33" s="157" t="s">
        <v>95</v>
      </c>
      <c r="B33" s="402" t="s">
        <v>96</v>
      </c>
      <c r="C33" s="402"/>
      <c r="D33" s="402"/>
      <c r="E33" s="402"/>
      <c r="F33" s="402"/>
      <c r="G33" s="402"/>
      <c r="H33" s="402"/>
      <c r="I33" s="402"/>
      <c r="J33" s="402"/>
      <c r="K33" s="402"/>
      <c r="L33" s="402"/>
      <c r="M33" s="402"/>
      <c r="N33" s="402"/>
      <c r="O33" s="402"/>
      <c r="P33" s="402"/>
      <c r="Q33" s="402"/>
      <c r="R33" s="402"/>
      <c r="S33" s="112"/>
    </row>
    <row r="34" spans="1:19" ht="51" customHeight="1" outlineLevel="1" x14ac:dyDescent="0.25">
      <c r="A34" s="68" t="s">
        <v>201</v>
      </c>
      <c r="B34" s="68"/>
      <c r="C34" s="68"/>
      <c r="D34" s="112"/>
      <c r="E34" s="112"/>
      <c r="F34" s="112"/>
      <c r="G34" s="407"/>
      <c r="H34" s="407"/>
      <c r="I34" s="407"/>
      <c r="J34" s="407"/>
      <c r="K34" s="407"/>
      <c r="L34" s="407"/>
      <c r="M34" s="112"/>
      <c r="N34" s="113"/>
      <c r="O34" s="113"/>
      <c r="P34" s="113"/>
      <c r="Q34" s="113" t="s">
        <v>907</v>
      </c>
      <c r="R34" s="125"/>
      <c r="S34" s="158"/>
    </row>
    <row r="35" spans="1:19" ht="17.25" customHeight="1" x14ac:dyDescent="0.25">
      <c r="A35" s="563"/>
      <c r="B35" s="563"/>
      <c r="C35" s="563"/>
      <c r="D35" s="563"/>
      <c r="E35" s="563"/>
      <c r="F35" s="563"/>
      <c r="G35" s="563"/>
      <c r="H35" s="563"/>
      <c r="I35" s="563"/>
      <c r="J35" s="563"/>
      <c r="K35" s="563"/>
      <c r="L35" s="563"/>
      <c r="M35" s="563"/>
      <c r="N35" s="563"/>
      <c r="O35" s="563"/>
      <c r="P35" s="563"/>
      <c r="Q35" s="563"/>
      <c r="R35" s="125"/>
      <c r="S35" s="112"/>
    </row>
  </sheetData>
  <mergeCells count="52">
    <mergeCell ref="A2:R2"/>
    <mergeCell ref="A4:A7"/>
    <mergeCell ref="B4:B7"/>
    <mergeCell ref="C4:C7"/>
    <mergeCell ref="D4:K4"/>
    <mergeCell ref="E6:E7"/>
    <mergeCell ref="F6:F7"/>
    <mergeCell ref="O6:O7"/>
    <mergeCell ref="P6:P7"/>
    <mergeCell ref="Q6:R6"/>
    <mergeCell ref="L4:R4"/>
    <mergeCell ref="G6:G7"/>
    <mergeCell ref="I6:I7"/>
    <mergeCell ref="J6:J7"/>
    <mergeCell ref="N6:N7"/>
    <mergeCell ref="H5:J5"/>
    <mergeCell ref="A12:A14"/>
    <mergeCell ref="B12:B14"/>
    <mergeCell ref="A9:A11"/>
    <mergeCell ref="S4:S7"/>
    <mergeCell ref="D5:D7"/>
    <mergeCell ref="E5:G5"/>
    <mergeCell ref="K5:K7"/>
    <mergeCell ref="L5:L7"/>
    <mergeCell ref="M5:M7"/>
    <mergeCell ref="N5:R5"/>
    <mergeCell ref="B9:B11"/>
    <mergeCell ref="H6:H7"/>
    <mergeCell ref="Q27:R27"/>
    <mergeCell ref="A15:A17"/>
    <mergeCell ref="B15:B17"/>
    <mergeCell ref="A21:A23"/>
    <mergeCell ref="B21:B23"/>
    <mergeCell ref="A24:A26"/>
    <mergeCell ref="B24:B26"/>
    <mergeCell ref="D24:D25"/>
    <mergeCell ref="L24:L25"/>
    <mergeCell ref="A18:A20"/>
    <mergeCell ref="B18:B20"/>
    <mergeCell ref="Q18:R18"/>
    <mergeCell ref="J24:J25"/>
    <mergeCell ref="H24:H25"/>
    <mergeCell ref="K24:K25"/>
    <mergeCell ref="B33:R33"/>
    <mergeCell ref="Q28:R28"/>
    <mergeCell ref="Q29:R29"/>
    <mergeCell ref="Q30:R30"/>
    <mergeCell ref="Q31:R31"/>
    <mergeCell ref="Q32:R32"/>
    <mergeCell ref="C29:C30"/>
    <mergeCell ref="C31:C32"/>
    <mergeCell ref="G34:L34"/>
  </mergeCells>
  <pageMargins left="0.47" right="0.39370078740157483" top="0.44" bottom="0.39370078740157483" header="0.31496062992125984" footer="0.31496062992125984"/>
  <pageSetup paperSize="9" scale="6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79998168889431442"/>
    <pageSetUpPr fitToPage="1"/>
  </sheetPr>
  <dimension ref="A1:AJ28"/>
  <sheetViews>
    <sheetView zoomScaleNormal="100" zoomScaleSheetLayoutView="80" workbookViewId="0">
      <pane xSplit="3" ySplit="10" topLeftCell="D11" activePane="bottomRight" state="frozen"/>
      <selection activeCell="Z8" sqref="Z8"/>
      <selection pane="topRight" activeCell="Z8" sqref="Z8"/>
      <selection pane="bottomLeft" activeCell="Z8" sqref="Z8"/>
      <selection pane="bottomRight" activeCell="I29" sqref="I29"/>
    </sheetView>
  </sheetViews>
  <sheetFormatPr defaultColWidth="9.140625" defaultRowHeight="15.75" outlineLevelCol="2" x14ac:dyDescent="0.25"/>
  <cols>
    <col min="1" max="1" width="6.5703125" style="39" customWidth="1"/>
    <col min="2" max="2" width="45.85546875" style="55" customWidth="1"/>
    <col min="3" max="3" width="18.5703125" style="55" customWidth="1"/>
    <col min="4" max="4" width="10" style="3" customWidth="1"/>
    <col min="5" max="5" width="6.85546875" style="14" customWidth="1"/>
    <col min="6" max="6" width="7" style="14" customWidth="1"/>
    <col min="7" max="7" width="12.42578125" style="3" customWidth="1"/>
    <col min="8" max="8" width="6.5703125" style="14" customWidth="1" outlineLevel="1"/>
    <col min="9" max="9" width="14.140625" style="3" customWidth="1" outlineLevel="1"/>
    <col min="10" max="10" width="7.7109375" style="3" hidden="1" customWidth="1" outlineLevel="2"/>
    <col min="11" max="11" width="10.85546875" style="3" hidden="1" customWidth="1" outlineLevel="2"/>
    <col min="12" max="12" width="6" style="3" hidden="1" customWidth="1" outlineLevel="2"/>
    <col min="13" max="13" width="7.140625" style="3" customWidth="1" outlineLevel="1" collapsed="1"/>
    <col min="14" max="14" width="7.7109375" style="3" hidden="1" customWidth="1" outlineLevel="2"/>
    <col min="15" max="15" width="14" style="3" hidden="1" customWidth="1" outlineLevel="2"/>
    <col min="16" max="16" width="8.28515625" style="3" hidden="1" customWidth="1" outlineLevel="2"/>
    <col min="17" max="17" width="11" style="3" customWidth="1" outlineLevel="1" collapsed="1"/>
    <col min="18" max="18" width="14.85546875" style="15" customWidth="1"/>
    <col min="19" max="19" width="8.140625" style="14" customWidth="1"/>
    <col min="20" max="20" width="8.42578125" style="3" hidden="1" customWidth="1" outlineLevel="1"/>
    <col min="21" max="21" width="7.5703125" style="3" customWidth="1" collapsed="1"/>
    <col min="22" max="22" width="8.42578125" style="3" hidden="1" customWidth="1" outlineLevel="1"/>
    <col min="23" max="23" width="14" style="3" customWidth="1" collapsed="1"/>
    <col min="24" max="24" width="8.28515625" style="14" customWidth="1"/>
    <col min="25" max="16384" width="9.140625" style="2"/>
  </cols>
  <sheetData>
    <row r="1" spans="1:36" s="8" customFormat="1" ht="18.75" x14ac:dyDescent="0.3">
      <c r="A1" s="12"/>
      <c r="B1" s="7"/>
      <c r="C1" s="7"/>
      <c r="D1" s="6"/>
      <c r="E1" s="4"/>
      <c r="F1" s="4"/>
      <c r="G1" s="6"/>
      <c r="H1" s="4"/>
      <c r="I1" s="6"/>
      <c r="J1" s="6"/>
      <c r="K1" s="6"/>
      <c r="L1" s="6"/>
      <c r="M1" s="6"/>
      <c r="N1" s="6"/>
      <c r="O1" s="6"/>
      <c r="P1" s="6"/>
      <c r="Q1" s="6"/>
      <c r="R1" s="5"/>
      <c r="S1" s="4"/>
      <c r="T1" s="6"/>
      <c r="U1" s="6"/>
      <c r="V1" s="6"/>
      <c r="W1" s="6"/>
      <c r="X1" s="4"/>
    </row>
    <row r="2" spans="1:36" s="13" customFormat="1" ht="39.75" customHeight="1" x14ac:dyDescent="0.3">
      <c r="A2" s="534" t="s">
        <v>857</v>
      </c>
      <c r="B2" s="534"/>
      <c r="C2" s="534"/>
      <c r="D2" s="534"/>
      <c r="E2" s="534"/>
      <c r="F2" s="534"/>
      <c r="G2" s="534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534"/>
      <c r="S2" s="534"/>
      <c r="T2" s="438"/>
      <c r="U2" s="438"/>
      <c r="V2" s="438"/>
      <c r="W2" s="438"/>
      <c r="X2" s="438"/>
    </row>
    <row r="3" spans="1:36" s="8" customFormat="1" ht="18.75" x14ac:dyDescent="0.3">
      <c r="A3" s="12"/>
      <c r="B3" s="7"/>
      <c r="C3" s="7"/>
      <c r="D3" s="10"/>
      <c r="E3" s="9"/>
      <c r="F3" s="9"/>
      <c r="G3" s="10"/>
      <c r="H3" s="9"/>
      <c r="I3" s="10"/>
      <c r="J3" s="10"/>
      <c r="K3" s="10"/>
      <c r="L3" s="10"/>
      <c r="M3" s="10"/>
      <c r="N3" s="10"/>
      <c r="O3" s="10"/>
      <c r="P3" s="10"/>
      <c r="Q3" s="10"/>
      <c r="R3" s="11"/>
      <c r="S3" s="9"/>
      <c r="T3" s="10"/>
      <c r="U3" s="10"/>
      <c r="V3" s="10"/>
      <c r="W3" s="10"/>
      <c r="X3" s="9"/>
    </row>
    <row r="4" spans="1:36" s="16" customFormat="1" ht="15.75" customHeight="1" x14ac:dyDescent="0.25">
      <c r="A4" s="490" t="s">
        <v>0</v>
      </c>
      <c r="B4" s="490" t="s">
        <v>71</v>
      </c>
      <c r="C4" s="490" t="s">
        <v>72</v>
      </c>
      <c r="D4" s="454" t="s">
        <v>56</v>
      </c>
      <c r="E4" s="495" t="s">
        <v>48</v>
      </c>
      <c r="F4" s="497"/>
      <c r="G4" s="454" t="s">
        <v>57</v>
      </c>
      <c r="H4" s="429" t="s">
        <v>61</v>
      </c>
      <c r="I4" s="429"/>
      <c r="J4" s="429"/>
      <c r="K4" s="429"/>
      <c r="L4" s="429"/>
      <c r="M4" s="429"/>
      <c r="N4" s="429"/>
      <c r="O4" s="429"/>
      <c r="P4" s="429"/>
      <c r="Q4" s="429"/>
      <c r="R4" s="535" t="s">
        <v>60</v>
      </c>
      <c r="S4" s="535"/>
      <c r="T4" s="535"/>
      <c r="U4" s="535"/>
      <c r="V4" s="535"/>
      <c r="W4" s="535"/>
      <c r="X4" s="549" t="s">
        <v>38</v>
      </c>
    </row>
    <row r="5" spans="1:36" s="16" customFormat="1" ht="30" customHeight="1" x14ac:dyDescent="0.25">
      <c r="A5" s="490"/>
      <c r="B5" s="490"/>
      <c r="C5" s="490"/>
      <c r="D5" s="455"/>
      <c r="E5" s="545"/>
      <c r="F5" s="546"/>
      <c r="G5" s="455"/>
      <c r="H5" s="429" t="s">
        <v>62</v>
      </c>
      <c r="I5" s="429"/>
      <c r="J5" s="429"/>
      <c r="K5" s="429"/>
      <c r="L5" s="429"/>
      <c r="M5" s="429" t="s">
        <v>68</v>
      </c>
      <c r="N5" s="429"/>
      <c r="O5" s="429"/>
      <c r="P5" s="429"/>
      <c r="Q5" s="429"/>
      <c r="R5" s="439" t="s">
        <v>58</v>
      </c>
      <c r="S5" s="439"/>
      <c r="T5" s="536" t="s">
        <v>35</v>
      </c>
      <c r="U5" s="536" t="s">
        <v>70</v>
      </c>
      <c r="V5" s="536"/>
      <c r="W5" s="536"/>
      <c r="X5" s="549"/>
    </row>
    <row r="6" spans="1:36" s="16" customFormat="1" ht="15.75" customHeight="1" x14ac:dyDescent="0.25">
      <c r="A6" s="490"/>
      <c r="B6" s="490"/>
      <c r="C6" s="490"/>
      <c r="D6" s="455"/>
      <c r="E6" s="545"/>
      <c r="F6" s="546"/>
      <c r="G6" s="455"/>
      <c r="H6" s="415" t="s">
        <v>11</v>
      </c>
      <c r="I6" s="430" t="s">
        <v>63</v>
      </c>
      <c r="J6" s="432" t="s">
        <v>64</v>
      </c>
      <c r="K6" s="433"/>
      <c r="L6" s="434"/>
      <c r="M6" s="430" t="s">
        <v>11</v>
      </c>
      <c r="N6" s="432" t="s">
        <v>64</v>
      </c>
      <c r="O6" s="433"/>
      <c r="P6" s="434"/>
      <c r="Q6" s="430" t="s">
        <v>69</v>
      </c>
      <c r="R6" s="439"/>
      <c r="S6" s="439"/>
      <c r="T6" s="536"/>
      <c r="U6" s="429" t="s">
        <v>74</v>
      </c>
      <c r="V6" s="536" t="s">
        <v>73</v>
      </c>
      <c r="W6" s="439" t="s">
        <v>59</v>
      </c>
      <c r="X6" s="549"/>
    </row>
    <row r="7" spans="1:36" s="16" customFormat="1" ht="15.75" customHeight="1" x14ac:dyDescent="0.25">
      <c r="A7" s="490"/>
      <c r="B7" s="490"/>
      <c r="C7" s="490"/>
      <c r="D7" s="455"/>
      <c r="E7" s="547"/>
      <c r="F7" s="548"/>
      <c r="G7" s="455"/>
      <c r="H7" s="416"/>
      <c r="I7" s="431"/>
      <c r="J7" s="429" t="s">
        <v>65</v>
      </c>
      <c r="K7" s="429"/>
      <c r="L7" s="430" t="s">
        <v>66</v>
      </c>
      <c r="M7" s="431"/>
      <c r="N7" s="429" t="s">
        <v>65</v>
      </c>
      <c r="O7" s="429"/>
      <c r="P7" s="430" t="s">
        <v>66</v>
      </c>
      <c r="Q7" s="431"/>
      <c r="R7" s="439"/>
      <c r="S7" s="439"/>
      <c r="T7" s="536"/>
      <c r="U7" s="429"/>
      <c r="V7" s="536"/>
      <c r="W7" s="439"/>
      <c r="X7" s="549"/>
    </row>
    <row r="8" spans="1:36" s="18" customFormat="1" ht="75.75" customHeight="1" x14ac:dyDescent="0.25">
      <c r="A8" s="490"/>
      <c r="B8" s="490"/>
      <c r="C8" s="490"/>
      <c r="D8" s="543"/>
      <c r="E8" s="17">
        <v>2023</v>
      </c>
      <c r="F8" s="17">
        <v>2026</v>
      </c>
      <c r="G8" s="543"/>
      <c r="H8" s="417"/>
      <c r="I8" s="441"/>
      <c r="J8" s="86" t="s">
        <v>67</v>
      </c>
      <c r="K8" s="86" t="s">
        <v>19</v>
      </c>
      <c r="L8" s="441"/>
      <c r="M8" s="441"/>
      <c r="N8" s="86" t="s">
        <v>67</v>
      </c>
      <c r="O8" s="86" t="s">
        <v>19</v>
      </c>
      <c r="P8" s="441"/>
      <c r="Q8" s="441"/>
      <c r="R8" s="84" t="s">
        <v>59</v>
      </c>
      <c r="S8" s="85" t="s">
        <v>40</v>
      </c>
      <c r="T8" s="536"/>
      <c r="U8" s="429"/>
      <c r="V8" s="536"/>
      <c r="W8" s="439"/>
      <c r="X8" s="549"/>
    </row>
    <row r="9" spans="1:36" s="23" customFormat="1" x14ac:dyDescent="0.25">
      <c r="A9" s="19">
        <v>1</v>
      </c>
      <c r="B9" s="20">
        <v>2</v>
      </c>
      <c r="C9" s="21">
        <v>3</v>
      </c>
      <c r="D9" s="22">
        <v>4</v>
      </c>
      <c r="E9" s="22">
        <v>5</v>
      </c>
      <c r="F9" s="22">
        <v>6</v>
      </c>
      <c r="G9" s="22">
        <v>7</v>
      </c>
      <c r="H9" s="87">
        <v>8</v>
      </c>
      <c r="I9" s="87">
        <v>9</v>
      </c>
      <c r="J9" s="87">
        <v>10</v>
      </c>
      <c r="K9" s="87">
        <v>11</v>
      </c>
      <c r="L9" s="87">
        <v>12</v>
      </c>
      <c r="M9" s="87">
        <v>10</v>
      </c>
      <c r="N9" s="87">
        <v>14</v>
      </c>
      <c r="O9" s="87">
        <v>15</v>
      </c>
      <c r="P9" s="87">
        <v>16</v>
      </c>
      <c r="Q9" s="87">
        <v>11</v>
      </c>
      <c r="R9" s="85">
        <v>12</v>
      </c>
      <c r="S9" s="85">
        <v>13</v>
      </c>
      <c r="T9" s="17"/>
      <c r="U9" s="85">
        <v>14</v>
      </c>
      <c r="V9" s="17">
        <v>20</v>
      </c>
      <c r="W9" s="85">
        <v>15</v>
      </c>
      <c r="X9" s="17">
        <v>16</v>
      </c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</row>
    <row r="10" spans="1:36" s="29" customFormat="1" x14ac:dyDescent="0.25">
      <c r="A10" s="21">
        <v>1</v>
      </c>
      <c r="B10" s="42" t="s">
        <v>55</v>
      </c>
      <c r="C10" s="51"/>
      <c r="D10" s="28"/>
      <c r="E10" s="25"/>
      <c r="F10" s="25"/>
      <c r="G10" s="28"/>
      <c r="H10" s="63"/>
      <c r="I10" s="62"/>
      <c r="J10" s="62"/>
      <c r="K10" s="62"/>
      <c r="L10" s="62"/>
      <c r="M10" s="62"/>
      <c r="N10" s="62"/>
      <c r="O10" s="62"/>
      <c r="P10" s="62"/>
      <c r="Q10" s="62"/>
      <c r="R10" s="64"/>
      <c r="S10" s="63"/>
      <c r="T10" s="25"/>
      <c r="U10" s="63">
        <f>U11</f>
        <v>48</v>
      </c>
      <c r="V10" s="25"/>
      <c r="W10" s="63"/>
      <c r="X10" s="25"/>
    </row>
    <row r="11" spans="1:36" ht="31.5" x14ac:dyDescent="0.25">
      <c r="A11" s="21">
        <v>2</v>
      </c>
      <c r="B11" s="42" t="s">
        <v>98</v>
      </c>
      <c r="C11" s="42" t="s">
        <v>99</v>
      </c>
      <c r="D11" s="28">
        <v>94.8</v>
      </c>
      <c r="E11" s="25">
        <v>1389</v>
      </c>
      <c r="F11" s="25">
        <v>1625</v>
      </c>
      <c r="G11" s="28">
        <f>F11/D11</f>
        <v>17.14</v>
      </c>
      <c r="H11" s="63">
        <v>47</v>
      </c>
      <c r="I11" s="64">
        <f>H11*100/E11</f>
        <v>3.4</v>
      </c>
      <c r="J11" s="62"/>
      <c r="K11" s="62"/>
      <c r="L11" s="62"/>
      <c r="M11" s="63">
        <v>44</v>
      </c>
      <c r="N11" s="62"/>
      <c r="O11" s="63">
        <v>40</v>
      </c>
      <c r="P11" s="62"/>
      <c r="Q11" s="63">
        <f>M11*100/H11</f>
        <v>94</v>
      </c>
      <c r="R11" s="66">
        <f>IF(F11&lt;VLOOKUP(G11,$M$17:$Q$27,2),0,VLOOKUP(G11,$M$17:$Q$27,3))</f>
        <v>5</v>
      </c>
      <c r="S11" s="66">
        <f>ROUNDDOWN(T11,0)</f>
        <v>81</v>
      </c>
      <c r="T11" s="32">
        <f>F11*R11/100</f>
        <v>81.25</v>
      </c>
      <c r="U11" s="66">
        <v>48</v>
      </c>
      <c r="V11" s="32">
        <f>F11*W11/100</f>
        <v>48.75</v>
      </c>
      <c r="W11" s="65">
        <f>U11*100/F11</f>
        <v>3</v>
      </c>
      <c r="X11" s="31">
        <v>48</v>
      </c>
    </row>
    <row r="12" spans="1:36" ht="21" customHeight="1" x14ac:dyDescent="0.25">
      <c r="A12" s="544" t="s">
        <v>867</v>
      </c>
      <c r="B12" s="544"/>
      <c r="C12" s="544"/>
      <c r="D12" s="544"/>
      <c r="E12" s="544"/>
      <c r="F12" s="544"/>
      <c r="G12" s="544"/>
      <c r="H12" s="544"/>
      <c r="I12" s="544"/>
      <c r="J12" s="544"/>
      <c r="K12" s="544"/>
      <c r="L12" s="544"/>
      <c r="M12" s="544"/>
      <c r="N12" s="544"/>
      <c r="O12" s="544"/>
      <c r="P12" s="544"/>
      <c r="Q12" s="544"/>
      <c r="R12" s="544"/>
      <c r="S12" s="544"/>
      <c r="T12" s="544"/>
      <c r="U12" s="544"/>
      <c r="V12" s="544"/>
      <c r="W12" s="544"/>
      <c r="X12" s="544"/>
    </row>
    <row r="13" spans="1:36" ht="72" hidden="1" customHeight="1" collapsed="1" x14ac:dyDescent="0.3">
      <c r="A13" s="7"/>
      <c r="B13" s="68" t="s">
        <v>191</v>
      </c>
      <c r="C13" s="3"/>
      <c r="E13" s="2"/>
      <c r="F13" s="2"/>
      <c r="G13" s="2"/>
      <c r="H13" s="2"/>
      <c r="I13" s="542"/>
      <c r="J13" s="542"/>
      <c r="K13" s="542"/>
      <c r="L13" s="542"/>
      <c r="M13" s="542"/>
      <c r="N13" s="542"/>
      <c r="O13" s="542"/>
      <c r="P13" s="542"/>
      <c r="Q13" s="542"/>
      <c r="R13" s="542"/>
      <c r="S13" s="542"/>
      <c r="T13" s="7"/>
      <c r="U13" s="7" t="s">
        <v>153</v>
      </c>
      <c r="V13" s="2"/>
      <c r="W13" s="2"/>
      <c r="X13" s="3"/>
      <c r="Y13" s="14"/>
      <c r="Z13" s="14"/>
      <c r="AA13" s="14"/>
      <c r="AB13" s="14"/>
      <c r="AC13" s="3"/>
      <c r="AD13" s="14"/>
      <c r="AE13" s="14"/>
    </row>
    <row r="14" spans="1:36" ht="29.25" customHeight="1" x14ac:dyDescent="0.25">
      <c r="A14" s="540"/>
      <c r="B14" s="541"/>
      <c r="C14" s="541"/>
      <c r="D14" s="541"/>
      <c r="E14" s="541"/>
      <c r="F14" s="541"/>
      <c r="G14" s="541"/>
      <c r="H14" s="541"/>
      <c r="I14" s="541"/>
      <c r="J14" s="541"/>
      <c r="K14" s="541"/>
      <c r="L14" s="541"/>
      <c r="M14" s="541"/>
      <c r="N14" s="541"/>
      <c r="O14" s="541"/>
      <c r="P14" s="541"/>
      <c r="Q14" s="541"/>
      <c r="R14" s="541"/>
      <c r="S14" s="541"/>
      <c r="T14" s="541"/>
      <c r="U14" s="541"/>
      <c r="V14" s="541"/>
      <c r="W14" s="541"/>
      <c r="X14" s="38"/>
    </row>
    <row r="16" spans="1:36" ht="15.75" hidden="1" customHeight="1" x14ac:dyDescent="0.25">
      <c r="D16" s="41" t="s">
        <v>50</v>
      </c>
      <c r="E16" s="15"/>
      <c r="F16" s="15"/>
      <c r="G16" s="14"/>
      <c r="I16" s="14"/>
      <c r="M16" s="41" t="s">
        <v>46</v>
      </c>
      <c r="N16" s="41" t="s">
        <v>47</v>
      </c>
      <c r="O16" s="41" t="s">
        <v>43</v>
      </c>
      <c r="P16" s="41" t="s">
        <v>45</v>
      </c>
      <c r="Q16" s="41" t="s">
        <v>44</v>
      </c>
      <c r="R16" s="14"/>
      <c r="T16" s="14"/>
      <c r="U16" s="14"/>
      <c r="W16" s="14"/>
      <c r="X16" s="2"/>
    </row>
    <row r="17" spans="4:24" ht="15.75" hidden="1" customHeight="1" x14ac:dyDescent="0.25">
      <c r="D17" s="41"/>
      <c r="E17" s="15"/>
      <c r="F17" s="15"/>
      <c r="G17" s="14"/>
      <c r="I17" s="14"/>
      <c r="M17" s="41">
        <v>0</v>
      </c>
      <c r="N17" s="41">
        <v>33</v>
      </c>
      <c r="O17" s="41">
        <v>5</v>
      </c>
      <c r="P17" s="41">
        <v>0</v>
      </c>
      <c r="Q17" s="41">
        <v>0</v>
      </c>
      <c r="R17" s="3"/>
      <c r="T17" s="14"/>
      <c r="U17" s="14"/>
      <c r="W17" s="14"/>
      <c r="X17" s="2"/>
    </row>
    <row r="18" spans="4:24" ht="15.75" hidden="1" customHeight="1" x14ac:dyDescent="0.25">
      <c r="D18" s="41"/>
      <c r="E18" s="15"/>
      <c r="F18" s="15"/>
      <c r="G18" s="14"/>
      <c r="I18" s="14"/>
      <c r="M18" s="41">
        <v>1.01</v>
      </c>
      <c r="N18" s="41">
        <v>33</v>
      </c>
      <c r="O18" s="41">
        <v>5</v>
      </c>
      <c r="P18" s="41">
        <v>0</v>
      </c>
      <c r="Q18" s="41">
        <v>0</v>
      </c>
      <c r="R18" s="3"/>
      <c r="T18" s="14"/>
      <c r="U18" s="14"/>
      <c r="W18" s="14"/>
      <c r="X18" s="2"/>
    </row>
    <row r="19" spans="4:24" ht="15.75" hidden="1" customHeight="1" x14ac:dyDescent="0.25">
      <c r="D19" s="41" t="s">
        <v>5</v>
      </c>
      <c r="E19" s="15"/>
      <c r="F19" s="15"/>
      <c r="G19" s="14"/>
      <c r="I19" s="14"/>
      <c r="M19" s="41">
        <v>2.0099999999999998</v>
      </c>
      <c r="N19" s="41">
        <v>33</v>
      </c>
      <c r="O19" s="41">
        <v>5</v>
      </c>
      <c r="P19" s="41">
        <v>0</v>
      </c>
      <c r="Q19" s="41">
        <v>0</v>
      </c>
      <c r="R19" s="3"/>
      <c r="T19" s="14"/>
      <c r="U19" s="14"/>
      <c r="W19" s="14"/>
      <c r="X19" s="2"/>
    </row>
    <row r="20" spans="4:24" ht="15.75" hidden="1" customHeight="1" x14ac:dyDescent="0.25">
      <c r="E20" s="15"/>
      <c r="F20" s="15"/>
      <c r="G20" s="14"/>
      <c r="I20" s="14"/>
      <c r="M20" s="41">
        <v>4.01</v>
      </c>
      <c r="N20" s="41">
        <v>33</v>
      </c>
      <c r="O20" s="41">
        <v>5</v>
      </c>
      <c r="P20" s="41">
        <v>0</v>
      </c>
      <c r="Q20" s="41">
        <v>0</v>
      </c>
      <c r="R20" s="3"/>
      <c r="T20" s="14"/>
      <c r="U20" s="14"/>
      <c r="W20" s="14"/>
      <c r="X20" s="2"/>
    </row>
    <row r="21" spans="4:24" ht="15.75" hidden="1" customHeight="1" x14ac:dyDescent="0.25">
      <c r="E21" s="15"/>
      <c r="F21" s="15"/>
      <c r="G21" s="14"/>
      <c r="I21" s="14"/>
      <c r="M21" s="41">
        <v>6.01</v>
      </c>
      <c r="N21" s="41">
        <v>33</v>
      </c>
      <c r="O21" s="41">
        <v>5</v>
      </c>
      <c r="P21" s="41">
        <v>0</v>
      </c>
      <c r="Q21" s="41">
        <v>0</v>
      </c>
      <c r="R21" s="3"/>
      <c r="T21" s="14"/>
      <c r="U21" s="14"/>
      <c r="W21" s="14"/>
      <c r="X21" s="2"/>
    </row>
    <row r="22" spans="4:24" ht="15.75" hidden="1" customHeight="1" x14ac:dyDescent="0.25">
      <c r="E22" s="15"/>
      <c r="F22" s="15"/>
      <c r="G22" s="14"/>
      <c r="I22" s="14"/>
      <c r="M22" s="41">
        <v>8.01</v>
      </c>
      <c r="N22" s="41">
        <v>33</v>
      </c>
      <c r="O22" s="41">
        <v>5</v>
      </c>
      <c r="P22" s="41">
        <v>0</v>
      </c>
      <c r="Q22" s="41">
        <v>0</v>
      </c>
      <c r="R22" s="3"/>
      <c r="T22" s="14"/>
      <c r="U22" s="14"/>
      <c r="W22" s="14"/>
      <c r="X22" s="2"/>
    </row>
    <row r="23" spans="4:24" ht="15.75" hidden="1" customHeight="1" x14ac:dyDescent="0.25">
      <c r="E23" s="15"/>
      <c r="F23" s="15"/>
      <c r="G23" s="14"/>
      <c r="I23" s="14"/>
      <c r="M23" s="41">
        <v>10.01</v>
      </c>
      <c r="N23" s="41">
        <v>33</v>
      </c>
      <c r="O23" s="41">
        <v>5</v>
      </c>
      <c r="P23" s="41">
        <v>0</v>
      </c>
      <c r="Q23" s="41">
        <v>0</v>
      </c>
      <c r="R23" s="3"/>
      <c r="T23" s="14"/>
      <c r="U23" s="14"/>
      <c r="W23" s="14"/>
      <c r="X23" s="2"/>
    </row>
    <row r="24" spans="4:24" ht="15.75" hidden="1" customHeight="1" x14ac:dyDescent="0.25">
      <c r="E24" s="15"/>
      <c r="F24" s="15"/>
      <c r="G24" s="14"/>
      <c r="I24" s="14"/>
      <c r="M24" s="41">
        <v>12.01</v>
      </c>
      <c r="N24" s="41">
        <v>33</v>
      </c>
      <c r="O24" s="41">
        <v>5</v>
      </c>
      <c r="P24" s="41">
        <v>0</v>
      </c>
      <c r="Q24" s="41">
        <v>0</v>
      </c>
      <c r="R24" s="3"/>
      <c r="T24" s="14"/>
      <c r="U24" s="14"/>
      <c r="W24" s="14"/>
      <c r="X24" s="2"/>
    </row>
    <row r="25" spans="4:24" ht="15.75" hidden="1" customHeight="1" x14ac:dyDescent="0.25">
      <c r="E25" s="15"/>
      <c r="F25" s="15"/>
      <c r="G25" s="14"/>
      <c r="I25" s="14"/>
      <c r="M25" s="41">
        <v>15.01</v>
      </c>
      <c r="N25" s="41">
        <v>33</v>
      </c>
      <c r="O25" s="41">
        <v>5</v>
      </c>
      <c r="P25" s="41">
        <v>0</v>
      </c>
      <c r="Q25" s="41">
        <v>0</v>
      </c>
      <c r="R25" s="3"/>
      <c r="T25" s="14"/>
      <c r="U25" s="14"/>
      <c r="W25" s="14"/>
      <c r="X25" s="2"/>
    </row>
    <row r="26" spans="4:24" ht="15.75" hidden="1" customHeight="1" x14ac:dyDescent="0.25">
      <c r="E26" s="15"/>
      <c r="F26" s="15"/>
      <c r="G26" s="14"/>
      <c r="I26" s="14"/>
      <c r="M26" s="41">
        <v>20.010000000000002</v>
      </c>
      <c r="N26" s="41">
        <v>33</v>
      </c>
      <c r="O26" s="41">
        <v>5</v>
      </c>
      <c r="P26" s="41">
        <v>0</v>
      </c>
      <c r="Q26" s="41">
        <v>0</v>
      </c>
      <c r="R26" s="3"/>
      <c r="T26" s="14"/>
      <c r="U26" s="14"/>
      <c r="W26" s="14"/>
      <c r="X26" s="2"/>
    </row>
    <row r="27" spans="4:24" ht="15.75" hidden="1" customHeight="1" x14ac:dyDescent="0.25">
      <c r="E27" s="15"/>
      <c r="F27" s="15"/>
      <c r="G27" s="14"/>
      <c r="I27" s="14"/>
      <c r="M27" s="41">
        <v>100000</v>
      </c>
      <c r="N27" s="70">
        <v>33</v>
      </c>
      <c r="O27" s="41">
        <v>5</v>
      </c>
      <c r="P27" s="41">
        <v>0</v>
      </c>
      <c r="Q27" s="41">
        <v>0</v>
      </c>
      <c r="R27" s="14"/>
      <c r="T27" s="14"/>
      <c r="U27" s="14"/>
      <c r="W27" s="14"/>
      <c r="X27" s="2"/>
    </row>
    <row r="28" spans="4:24" hidden="1" x14ac:dyDescent="0.25">
      <c r="E28" s="15"/>
      <c r="F28" s="15"/>
      <c r="G28" s="14"/>
      <c r="I28" s="14"/>
      <c r="M28" s="15"/>
      <c r="N28" s="14"/>
      <c r="P28" s="14"/>
      <c r="R28" s="14"/>
      <c r="T28" s="14"/>
      <c r="U28" s="14"/>
      <c r="W28" s="14"/>
      <c r="X28" s="2"/>
    </row>
  </sheetData>
  <sheetProtection formatRows="0"/>
  <autoFilter ref="A9:X14" xr:uid="{00000000-0009-0000-0000-000009000000}"/>
  <mergeCells count="31">
    <mergeCell ref="A12:X12"/>
    <mergeCell ref="A2:X2"/>
    <mergeCell ref="A4:A8"/>
    <mergeCell ref="B4:B8"/>
    <mergeCell ref="C4:C8"/>
    <mergeCell ref="D4:D8"/>
    <mergeCell ref="E4:F7"/>
    <mergeCell ref="M5:Q5"/>
    <mergeCell ref="P7:P8"/>
    <mergeCell ref="I6:I8"/>
    <mergeCell ref="X4:X8"/>
    <mergeCell ref="N7:O7"/>
    <mergeCell ref="J6:L6"/>
    <mergeCell ref="R5:S7"/>
    <mergeCell ref="R4:W4"/>
    <mergeCell ref="A14:W14"/>
    <mergeCell ref="Q6:Q8"/>
    <mergeCell ref="U6:U8"/>
    <mergeCell ref="V6:V8"/>
    <mergeCell ref="W6:W8"/>
    <mergeCell ref="I13:S13"/>
    <mergeCell ref="N6:P6"/>
    <mergeCell ref="L7:L8"/>
    <mergeCell ref="G4:G8"/>
    <mergeCell ref="M6:M8"/>
    <mergeCell ref="H4:Q4"/>
    <mergeCell ref="H5:L5"/>
    <mergeCell ref="J7:K7"/>
    <mergeCell ref="H6:H8"/>
    <mergeCell ref="T5:T8"/>
    <mergeCell ref="U5:W5"/>
  </mergeCells>
  <pageMargins left="0.43307086614173229" right="0.23622047244094491" top="0.47244094488188981" bottom="0.35433070866141736" header="0.31496062992125984" footer="0.31496062992125984"/>
  <pageSetup paperSize="9" scale="73" fitToHeight="0" orientation="landscape" r:id="rId1"/>
  <headerFooter differentFirst="1">
    <oddHeader>&amp;C&amp;"Times New Roman,обычный"&amp;12&amp;P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79998168889431442"/>
    <pageSetUpPr fitToPage="1"/>
  </sheetPr>
  <dimension ref="A1:AF501"/>
  <sheetViews>
    <sheetView zoomScale="80" zoomScaleNormal="80" zoomScaleSheetLayoutView="75" workbookViewId="0">
      <pane xSplit="5" ySplit="12" topLeftCell="F13" activePane="bottomRight" state="frozen"/>
      <selection pane="topRight" activeCell="E1" sqref="E1"/>
      <selection pane="bottomLeft" activeCell="A13" sqref="A13"/>
      <selection pane="bottomRight" activeCell="AE15" sqref="AE15"/>
    </sheetView>
  </sheetViews>
  <sheetFormatPr defaultColWidth="9.140625" defaultRowHeight="15.75" outlineLevelRow="1" outlineLevelCol="1" x14ac:dyDescent="0.25"/>
  <cols>
    <col min="1" max="1" width="6.5703125" style="39" customWidth="1"/>
    <col min="2" max="2" width="46.7109375" style="55" customWidth="1"/>
    <col min="3" max="3" width="15.5703125" style="55" customWidth="1"/>
    <col min="4" max="4" width="11.140625" style="3" customWidth="1"/>
    <col min="5" max="5" width="8.5703125" style="14" customWidth="1"/>
    <col min="6" max="6" width="10" style="14" customWidth="1"/>
    <col min="7" max="7" width="13.28515625" style="3" customWidth="1"/>
    <col min="8" max="8" width="8.140625" style="3" customWidth="1"/>
    <col min="9" max="9" width="8.140625" style="15" customWidth="1"/>
    <col min="10" max="10" width="7.7109375" style="3" hidden="1" customWidth="1" outlineLevel="1"/>
    <col min="11" max="11" width="10.85546875" style="3" hidden="1" customWidth="1" outlineLevel="1"/>
    <col min="12" max="12" width="6" style="3" hidden="1" customWidth="1" outlineLevel="1"/>
    <col min="13" max="13" width="8.28515625" style="14" customWidth="1" collapsed="1"/>
    <col min="14" max="14" width="7.7109375" style="3" hidden="1" customWidth="1" outlineLevel="1"/>
    <col min="15" max="15" width="10.5703125" style="3" hidden="1" customWidth="1" outlineLevel="1"/>
    <col min="16" max="16" width="8.28515625" style="3" hidden="1" customWidth="1" outlineLevel="1"/>
    <col min="17" max="17" width="11.28515625" style="14" customWidth="1" collapsed="1"/>
    <col min="18" max="18" width="13.85546875" style="15" customWidth="1"/>
    <col min="19" max="19" width="13.7109375" style="14" customWidth="1"/>
    <col min="20" max="20" width="9.5703125" style="3" hidden="1" customWidth="1" outlineLevel="1"/>
    <col min="21" max="21" width="7.7109375" style="3" customWidth="1" collapsed="1"/>
    <col min="22" max="22" width="10.42578125" style="3" hidden="1" customWidth="1" outlineLevel="1"/>
    <col min="23" max="23" width="10.42578125" style="14" customWidth="1" collapsed="1"/>
    <col min="24" max="24" width="7.7109375" style="3" customWidth="1"/>
    <col min="25" max="25" width="9.85546875" style="14" customWidth="1"/>
    <col min="26" max="26" width="9.140625" style="2"/>
    <col min="27" max="27" width="9.140625" style="353"/>
    <col min="28" max="16384" width="9.140625" style="2"/>
  </cols>
  <sheetData>
    <row r="1" spans="1:27" s="8" customFormat="1" ht="18.75" x14ac:dyDescent="0.3">
      <c r="A1" s="12"/>
      <c r="B1" s="7"/>
      <c r="C1" s="7"/>
      <c r="D1" s="6"/>
      <c r="E1" s="4"/>
      <c r="F1" s="4"/>
      <c r="G1" s="6"/>
      <c r="H1" s="6"/>
      <c r="I1" s="5"/>
      <c r="J1" s="6"/>
      <c r="K1" s="6"/>
      <c r="L1" s="6"/>
      <c r="M1" s="4"/>
      <c r="N1" s="6"/>
      <c r="O1" s="6"/>
      <c r="P1" s="6"/>
      <c r="Q1" s="4"/>
      <c r="R1" s="5"/>
      <c r="S1" s="4"/>
      <c r="T1" s="6"/>
      <c r="U1" s="6"/>
      <c r="V1" s="6"/>
      <c r="W1" s="4"/>
      <c r="X1" s="6"/>
      <c r="Y1" s="4"/>
      <c r="AA1" s="346"/>
    </row>
    <row r="2" spans="1:27" s="13" customFormat="1" ht="18.75" x14ac:dyDescent="0.3">
      <c r="A2" s="438" t="s">
        <v>858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AA2" s="347"/>
    </row>
    <row r="3" spans="1:27" s="8" customFormat="1" ht="18.75" x14ac:dyDescent="0.3">
      <c r="A3" s="12"/>
      <c r="B3" s="7"/>
      <c r="C3" s="7"/>
      <c r="D3" s="10"/>
      <c r="E3" s="9"/>
      <c r="F3" s="9"/>
      <c r="G3" s="10"/>
      <c r="H3" s="10"/>
      <c r="I3" s="11"/>
      <c r="J3" s="10"/>
      <c r="K3" s="10"/>
      <c r="L3" s="10"/>
      <c r="M3" s="9"/>
      <c r="N3" s="10"/>
      <c r="O3" s="10"/>
      <c r="P3" s="10"/>
      <c r="Q3" s="9"/>
      <c r="R3" s="11"/>
      <c r="S3" s="9"/>
      <c r="T3" s="10"/>
      <c r="U3" s="10"/>
      <c r="V3" s="10"/>
      <c r="W3" s="9"/>
      <c r="X3" s="10"/>
      <c r="Y3" s="9"/>
      <c r="AA3" s="346"/>
    </row>
    <row r="4" spans="1:27" s="16" customFormat="1" x14ac:dyDescent="0.25">
      <c r="A4" s="442" t="s">
        <v>0</v>
      </c>
      <c r="B4" s="442" t="s">
        <v>71</v>
      </c>
      <c r="C4" s="426" t="s">
        <v>72</v>
      </c>
      <c r="D4" s="430" t="s">
        <v>56</v>
      </c>
      <c r="E4" s="458" t="s">
        <v>48</v>
      </c>
      <c r="F4" s="460"/>
      <c r="G4" s="430" t="s">
        <v>57</v>
      </c>
      <c r="H4" s="429" t="s">
        <v>61</v>
      </c>
      <c r="I4" s="429"/>
      <c r="J4" s="429"/>
      <c r="K4" s="429"/>
      <c r="L4" s="429"/>
      <c r="M4" s="429"/>
      <c r="N4" s="429"/>
      <c r="O4" s="429"/>
      <c r="P4" s="429"/>
      <c r="Q4" s="429"/>
      <c r="R4" s="439" t="s">
        <v>60</v>
      </c>
      <c r="S4" s="439"/>
      <c r="T4" s="439"/>
      <c r="U4" s="439"/>
      <c r="V4" s="439"/>
      <c r="W4" s="439"/>
      <c r="X4" s="439"/>
      <c r="Y4" s="418" t="s">
        <v>38</v>
      </c>
      <c r="AA4" s="348"/>
    </row>
    <row r="5" spans="1:27" s="16" customFormat="1" ht="33.75" customHeight="1" x14ac:dyDescent="0.25">
      <c r="A5" s="442"/>
      <c r="B5" s="442"/>
      <c r="C5" s="427"/>
      <c r="D5" s="431"/>
      <c r="E5" s="461"/>
      <c r="F5" s="462"/>
      <c r="G5" s="431"/>
      <c r="H5" s="429" t="s">
        <v>62</v>
      </c>
      <c r="I5" s="429"/>
      <c r="J5" s="429"/>
      <c r="K5" s="429"/>
      <c r="L5" s="429"/>
      <c r="M5" s="429" t="s">
        <v>68</v>
      </c>
      <c r="N5" s="429"/>
      <c r="O5" s="429"/>
      <c r="P5" s="429"/>
      <c r="Q5" s="429"/>
      <c r="R5" s="439" t="s">
        <v>58</v>
      </c>
      <c r="S5" s="439"/>
      <c r="T5" s="429" t="s">
        <v>35</v>
      </c>
      <c r="U5" s="429" t="s">
        <v>70</v>
      </c>
      <c r="V5" s="429"/>
      <c r="W5" s="429"/>
      <c r="X5" s="429"/>
      <c r="Y5" s="418"/>
      <c r="AA5" s="348"/>
    </row>
    <row r="6" spans="1:27" s="16" customFormat="1" x14ac:dyDescent="0.25">
      <c r="A6" s="442"/>
      <c r="B6" s="442"/>
      <c r="C6" s="427"/>
      <c r="D6" s="431"/>
      <c r="E6" s="461"/>
      <c r="F6" s="462"/>
      <c r="G6" s="431"/>
      <c r="H6" s="430" t="s">
        <v>11</v>
      </c>
      <c r="I6" s="424" t="s">
        <v>63</v>
      </c>
      <c r="J6" s="432" t="s">
        <v>64</v>
      </c>
      <c r="K6" s="433"/>
      <c r="L6" s="434"/>
      <c r="M6" s="415" t="s">
        <v>11</v>
      </c>
      <c r="N6" s="432" t="s">
        <v>64</v>
      </c>
      <c r="O6" s="433"/>
      <c r="P6" s="434"/>
      <c r="Q6" s="415" t="s">
        <v>69</v>
      </c>
      <c r="R6" s="439"/>
      <c r="S6" s="439"/>
      <c r="T6" s="429"/>
      <c r="U6" s="486" t="s">
        <v>74</v>
      </c>
      <c r="V6" s="429" t="s">
        <v>73</v>
      </c>
      <c r="W6" s="418" t="s">
        <v>139</v>
      </c>
      <c r="X6" s="439" t="s">
        <v>59</v>
      </c>
      <c r="Y6" s="418"/>
      <c r="AA6" s="348"/>
    </row>
    <row r="7" spans="1:27" s="16" customFormat="1" x14ac:dyDescent="0.25">
      <c r="A7" s="442"/>
      <c r="B7" s="442"/>
      <c r="C7" s="427"/>
      <c r="D7" s="431"/>
      <c r="E7" s="526"/>
      <c r="F7" s="527"/>
      <c r="G7" s="431"/>
      <c r="H7" s="431"/>
      <c r="I7" s="452"/>
      <c r="J7" s="429" t="s">
        <v>65</v>
      </c>
      <c r="K7" s="429"/>
      <c r="L7" s="430" t="s">
        <v>66</v>
      </c>
      <c r="M7" s="416"/>
      <c r="N7" s="429" t="s">
        <v>65</v>
      </c>
      <c r="O7" s="429"/>
      <c r="P7" s="430" t="s">
        <v>66</v>
      </c>
      <c r="Q7" s="416"/>
      <c r="R7" s="439"/>
      <c r="S7" s="439"/>
      <c r="T7" s="429"/>
      <c r="U7" s="486"/>
      <c r="V7" s="429"/>
      <c r="W7" s="418"/>
      <c r="X7" s="439"/>
      <c r="Y7" s="418"/>
      <c r="AA7" s="348"/>
    </row>
    <row r="8" spans="1:27" s="18" customFormat="1" ht="33" customHeight="1" x14ac:dyDescent="0.25">
      <c r="A8" s="426"/>
      <c r="B8" s="426"/>
      <c r="C8" s="428"/>
      <c r="D8" s="431"/>
      <c r="E8" s="85">
        <v>2025</v>
      </c>
      <c r="F8" s="85">
        <v>2026</v>
      </c>
      <c r="G8" s="431"/>
      <c r="H8" s="431"/>
      <c r="I8" s="452"/>
      <c r="J8" s="116" t="s">
        <v>67</v>
      </c>
      <c r="K8" s="116" t="s">
        <v>19</v>
      </c>
      <c r="L8" s="431"/>
      <c r="M8" s="416"/>
      <c r="N8" s="116" t="s">
        <v>67</v>
      </c>
      <c r="O8" s="116" t="s">
        <v>19</v>
      </c>
      <c r="P8" s="431"/>
      <c r="Q8" s="416"/>
      <c r="R8" s="84" t="s">
        <v>59</v>
      </c>
      <c r="S8" s="85" t="s">
        <v>40</v>
      </c>
      <c r="T8" s="429"/>
      <c r="U8" s="486"/>
      <c r="V8" s="429"/>
      <c r="W8" s="418"/>
      <c r="X8" s="439"/>
      <c r="Y8" s="418"/>
      <c r="AA8" s="349"/>
    </row>
    <row r="9" spans="1:27" s="24" customFormat="1" x14ac:dyDescent="0.25">
      <c r="A9" s="60">
        <v>1</v>
      </c>
      <c r="B9" s="60">
        <v>2</v>
      </c>
      <c r="C9" s="60"/>
      <c r="D9" s="85">
        <v>3</v>
      </c>
      <c r="E9" s="85">
        <v>4</v>
      </c>
      <c r="F9" s="85">
        <v>5</v>
      </c>
      <c r="G9" s="85">
        <v>6</v>
      </c>
      <c r="H9" s="85">
        <v>7</v>
      </c>
      <c r="I9" s="85">
        <v>8</v>
      </c>
      <c r="J9" s="85">
        <v>10</v>
      </c>
      <c r="K9" s="85">
        <v>11</v>
      </c>
      <c r="L9" s="85">
        <v>12</v>
      </c>
      <c r="M9" s="85">
        <v>9</v>
      </c>
      <c r="N9" s="85">
        <v>14</v>
      </c>
      <c r="O9" s="85">
        <v>15</v>
      </c>
      <c r="P9" s="85">
        <v>16</v>
      </c>
      <c r="Q9" s="85">
        <v>10</v>
      </c>
      <c r="R9" s="85">
        <v>11</v>
      </c>
      <c r="S9" s="85">
        <v>12</v>
      </c>
      <c r="T9" s="85"/>
      <c r="U9" s="85">
        <v>13</v>
      </c>
      <c r="V9" s="85">
        <v>20</v>
      </c>
      <c r="W9" s="85">
        <v>14</v>
      </c>
      <c r="X9" s="85">
        <v>15</v>
      </c>
      <c r="Y9" s="85"/>
      <c r="AA9" s="350"/>
    </row>
    <row r="10" spans="1:27" s="102" customFormat="1" x14ac:dyDescent="0.25">
      <c r="A10" s="98">
        <v>1</v>
      </c>
      <c r="B10" s="99" t="s">
        <v>55</v>
      </c>
      <c r="C10" s="99"/>
      <c r="D10" s="100"/>
      <c r="E10" s="96">
        <f>SUM(E13:E366)</f>
        <v>0</v>
      </c>
      <c r="F10" s="96">
        <f>SUM(F13:F366)</f>
        <v>517553</v>
      </c>
      <c r="G10" s="100"/>
      <c r="H10" s="96">
        <f>SUM(H13:H366)</f>
        <v>140295</v>
      </c>
      <c r="I10" s="101"/>
      <c r="J10" s="100"/>
      <c r="K10" s="100"/>
      <c r="L10" s="100"/>
      <c r="M10" s="96">
        <f>SUM(M13:M366)</f>
        <v>122593</v>
      </c>
      <c r="N10" s="100"/>
      <c r="O10" s="100"/>
      <c r="P10" s="100"/>
      <c r="Q10" s="96">
        <f t="shared" ref="Q10:Q12" si="0">M10*100/H10</f>
        <v>87</v>
      </c>
      <c r="R10" s="101"/>
      <c r="S10" s="96">
        <f>SUM(S13:S366)</f>
        <v>180971</v>
      </c>
      <c r="T10" s="96"/>
      <c r="U10" s="164">
        <f>SUM(U13:U366)</f>
        <v>179889</v>
      </c>
      <c r="V10" s="96"/>
      <c r="W10" s="96">
        <f>SUM(W13:W350)</f>
        <v>0</v>
      </c>
      <c r="X10" s="96"/>
      <c r="Y10" s="96">
        <f>SUM(Y13:Y366)</f>
        <v>102349</v>
      </c>
      <c r="AA10" s="351"/>
    </row>
    <row r="11" spans="1:27" s="102" customFormat="1" outlineLevel="1" x14ac:dyDescent="0.25">
      <c r="A11" s="98">
        <v>2</v>
      </c>
      <c r="B11" s="99" t="s">
        <v>148</v>
      </c>
      <c r="C11" s="99"/>
      <c r="D11" s="100"/>
      <c r="E11" s="96">
        <f>E13+E14+E15+E19+E21+E22+E23+E24+E25+E26+E54+E55+E56+E57+E66+E67+E68+E69+E70+E71+E72+E80+E81+E88+E92+E98+E99+E119+E120+E121+E122+E123+E124+E136+E137+E141+E142+E144+E154+E155+E156+E164+E165+E170+E171+E172+E175+E176+E182+E183+E184+E185+E186+E192+E196+E197+E210+E211+E212+E227+E228+E241+E242+E243+E249+E257+E258+E270+E271+E274+E275+E276+E277+E289+E290+E291+E306+E307+E308+E309+E310+E311</f>
        <v>0</v>
      </c>
      <c r="F11" s="96">
        <f>F13+F14+F15+F19+F21+F22+F23+F24+F25+F26+F54+F55+F56+F57+F66+F67+F68+F69+F70+F71+F72+F80+F81+F88+F92+F98+F99+F119+F120+F121+F122+F123+F124+F136+F137+F141+F142+F144+F154+F155+F156+F164+F165+F170+F171+F172+F175+F176+F182+F183+F184+F185+F186+F192+F196+F197+F210+F211+F212+F227+F228+F241+F242+F243+F249+F257+F258+F270+F271+F274+F275+F276+F277+F289+F290+F291+F306+F307+F308+F309+F310+F311</f>
        <v>222830</v>
      </c>
      <c r="G11" s="100"/>
      <c r="H11" s="96">
        <f>H13+H14+H15+H19+H21+H22+H23+H24+H25+H26+H54+H55+H56+H57+H66+H67+H68+H69+H70+H71+H72+H80+H81+H88+H92+H98+H99+H119+H120+H121+H122+H123+H124+H136+H137+H141+H142+H144+H154+H155+H156+H164+H165+H170+H171+H172+H175+H176+H182+H183+H184+H185+H186+H192+H196+H197+H210+H211+H212+H227+H228+H241+H242+H243+H249+H257+H258+H270+H271+H274+H275+H276+H277+H289+H290+H291+H306+H307+H308+H309+H310+H311</f>
        <v>52905</v>
      </c>
      <c r="I11" s="101"/>
      <c r="J11" s="100"/>
      <c r="K11" s="100"/>
      <c r="L11" s="100"/>
      <c r="M11" s="96">
        <f>M13+M14+M15+M19+M21+M22+M23+M24+M25+M26+M54+M55+M56+M57+M66+M67+M68+M69+M70+M71+M72+M80+M81+M88+M92+M98+M99+M119+M120+M121+M122+M123+M124+M136+M137+M141+M142+M144+M154+M155+M156+M164+M165+M170+M171+M172+M175+M176+M182+M183+M184+M185+M186+M192+M196+M197+M210+M211+M212+M227+M228+M241+M242+M243+M249+M257+M258+M270+M271+M274+M275+M276+M277+M289+M290+M291+M306+M307+M308+M309+M310+M311</f>
        <v>49021</v>
      </c>
      <c r="N11" s="100"/>
      <c r="O11" s="100"/>
      <c r="P11" s="100"/>
      <c r="Q11" s="96">
        <f t="shared" si="0"/>
        <v>93</v>
      </c>
      <c r="R11" s="101"/>
      <c r="S11" s="96">
        <f>S13+S14+S15+S19+S21+S22+S23+S24+S25+S26+S54+S55+S56+S57+S66+S67+S68+S69+S70+S71+S72+S80+S81+S88+S92+S98+S99+S119+S120+S121+S122+S123+S124+S136+S137+S141+S142+S144+S154+S155+S156+S164+S165+S170+S171+S172+S175+S176+S182+S183+S184+S185+S186+S192+S196+S197+S210+S211+S212+S227+S228+S241+S242+S243+S249+S257+S258+S270+S271+S274+S275+S276+S277+S289+S290+S291+S306+S307+S308+S309+S310+S311</f>
        <v>77950</v>
      </c>
      <c r="T11" s="96"/>
      <c r="U11" s="164">
        <f>U13+U14+U15+U19+U21+U22+U23+U24+U25+U26+U54+U55+U56+U57+U66+U67+U68+U69+U70+U71+U72+U80+U81+U88+U92+U98+U99+U119+U120+U121+U122+U123+U124+U136+U137+U141+U142+U144+U154+U155+U156+U164+U165+U170+U171+U172+U175+U176+U182+U183+U184+U185+U186+U192+U196+U197+U210+U211+U212+U227+U228+U241+U242+U243+U249+U257+U258+U270+U271+U274+U275+U276+U277+U289+U290+U291+U306+U307+U308+U309+U310+U311</f>
        <v>77937</v>
      </c>
      <c r="V11" s="96"/>
      <c r="W11" s="96"/>
      <c r="X11" s="96"/>
      <c r="Y11" s="96">
        <f>Y13+Y14+Y15+Y19+Y21+Y22+Y23+Y24+Y25+Y26+Y54+Y55+Y56+Y57+Y66+Y67+Y68+Y69+Y70+Y71+Y72+Y80+Y81+Y88+Y92+Y98+Y99+Y119+Y120+Y121+Y122+Y123+Y124+Y136+Y137+Y141+Y142+Y144+Y154+Y155+Y156+Y164+Y165+Y170+Y171+Y172+Y175+Y176+Y182+Y183+Y184+Y185+Y186+Y192+Y196+Y197+Y210+Y211+Y212+Y227+Y228+Y241+Y242+Y243+Y249+Y257+Y258+Y270+Y271+Y274+Y275+Y276+Y277+Y289+Y290+Y291+Y306+Y307+Y308+Y309+Y310+Y311</f>
        <v>415</v>
      </c>
      <c r="AA11" s="351"/>
    </row>
    <row r="12" spans="1:27" s="102" customFormat="1" outlineLevel="1" x14ac:dyDescent="0.25">
      <c r="A12" s="98">
        <v>3</v>
      </c>
      <c r="B12" s="99" t="s">
        <v>146</v>
      </c>
      <c r="C12" s="99"/>
      <c r="D12" s="100"/>
      <c r="E12" s="96">
        <f t="shared" ref="E12:F12" si="1">E10-E11</f>
        <v>0</v>
      </c>
      <c r="F12" s="96">
        <f t="shared" si="1"/>
        <v>294723</v>
      </c>
      <c r="G12" s="100"/>
      <c r="H12" s="96">
        <f>H10-H11</f>
        <v>87390</v>
      </c>
      <c r="I12" s="101"/>
      <c r="J12" s="100"/>
      <c r="K12" s="100"/>
      <c r="L12" s="100"/>
      <c r="M12" s="96">
        <f>M10-M11</f>
        <v>73572</v>
      </c>
      <c r="N12" s="100"/>
      <c r="O12" s="100"/>
      <c r="P12" s="100"/>
      <c r="Q12" s="96">
        <f t="shared" si="0"/>
        <v>84</v>
      </c>
      <c r="R12" s="101"/>
      <c r="S12" s="96">
        <f>S10-S11</f>
        <v>103021</v>
      </c>
      <c r="T12" s="96"/>
      <c r="U12" s="164">
        <f>U10-U11</f>
        <v>101952</v>
      </c>
      <c r="V12" s="96"/>
      <c r="W12" s="96"/>
      <c r="X12" s="96"/>
      <c r="Y12" s="96">
        <f>Y10-Y11</f>
        <v>101934</v>
      </c>
      <c r="AA12" s="351"/>
    </row>
    <row r="13" spans="1:27" s="33" customFormat="1" ht="31.5" x14ac:dyDescent="0.25">
      <c r="A13" s="290">
        <v>4</v>
      </c>
      <c r="B13" s="161" t="s">
        <v>416</v>
      </c>
      <c r="C13" s="161" t="s">
        <v>135</v>
      </c>
      <c r="D13" s="160">
        <v>90.21</v>
      </c>
      <c r="E13" s="66"/>
      <c r="F13" s="115">
        <v>33</v>
      </c>
      <c r="G13" s="67">
        <f>F13/D13</f>
        <v>0.37</v>
      </c>
      <c r="H13" s="94"/>
      <c r="I13" s="188" t="e">
        <f>H13*100/E13</f>
        <v>#DIV/0!</v>
      </c>
      <c r="J13" s="189"/>
      <c r="K13" s="189"/>
      <c r="L13" s="189"/>
      <c r="M13" s="94"/>
      <c r="N13" s="62"/>
      <c r="O13" s="62"/>
      <c r="P13" s="62"/>
      <c r="Q13" s="94" t="e">
        <f>M13*100/H13</f>
        <v>#DIV/0!</v>
      </c>
      <c r="R13" s="65">
        <f>IF(F13&lt;VLOOKUP(G13,$M$491:$Q$501,2),0,VLOOKUP(G13,$M$491:$Q$501,3))</f>
        <v>35</v>
      </c>
      <c r="S13" s="66">
        <f>ROUNDDOWN(T13,0)</f>
        <v>11</v>
      </c>
      <c r="T13" s="67">
        <f>F13*R13/100</f>
        <v>11.55</v>
      </c>
      <c r="U13" s="165">
        <f>ROUNDDOWN(V13,0)</f>
        <v>11</v>
      </c>
      <c r="V13" s="67">
        <f>F13*X13/100</f>
        <v>11.55</v>
      </c>
      <c r="W13" s="66"/>
      <c r="X13" s="67">
        <v>35</v>
      </c>
      <c r="Y13" s="63"/>
      <c r="Z13" s="103"/>
      <c r="AA13" s="370"/>
    </row>
    <row r="14" spans="1:27" s="33" customFormat="1" ht="31.5" x14ac:dyDescent="0.25">
      <c r="A14" s="290">
        <v>5</v>
      </c>
      <c r="B14" s="161" t="s">
        <v>417</v>
      </c>
      <c r="C14" s="161" t="s">
        <v>135</v>
      </c>
      <c r="D14" s="160">
        <v>42.4</v>
      </c>
      <c r="E14" s="66"/>
      <c r="F14" s="115">
        <v>44</v>
      </c>
      <c r="G14" s="67">
        <f t="shared" ref="G14:G75" si="2">F14/D14</f>
        <v>1.04</v>
      </c>
      <c r="H14" s="94"/>
      <c r="I14" s="188" t="e">
        <f t="shared" ref="I14:I75" si="3">H14*100/E14</f>
        <v>#DIV/0!</v>
      </c>
      <c r="J14" s="189"/>
      <c r="K14" s="189"/>
      <c r="L14" s="189"/>
      <c r="M14" s="94"/>
      <c r="N14" s="62"/>
      <c r="O14" s="62"/>
      <c r="P14" s="62"/>
      <c r="Q14" s="94" t="e">
        <f t="shared" ref="Q14:Q75" si="4">M14*100/H14</f>
        <v>#DIV/0!</v>
      </c>
      <c r="R14" s="65">
        <f>IF(F14&lt;VLOOKUP(G14,$M$491:$Q$501,2),0,VLOOKUP(G14,$M$491:$Q$501,3))</f>
        <v>35</v>
      </c>
      <c r="S14" s="66">
        <f t="shared" ref="S14:S75" si="5">ROUNDDOWN(T14,0)</f>
        <v>15</v>
      </c>
      <c r="T14" s="67">
        <f t="shared" ref="T14:T75" si="6">F14*R14/100</f>
        <v>15.4</v>
      </c>
      <c r="U14" s="165">
        <f t="shared" ref="U14:U75" si="7">ROUNDDOWN(V14,0)</f>
        <v>15</v>
      </c>
      <c r="V14" s="67">
        <f t="shared" ref="V14:V75" si="8">F14*X14/100</f>
        <v>15.4</v>
      </c>
      <c r="W14" s="66"/>
      <c r="X14" s="67">
        <v>35</v>
      </c>
      <c r="Y14" s="63"/>
      <c r="AA14" s="370"/>
    </row>
    <row r="15" spans="1:27" s="33" customFormat="1" ht="31.5" x14ac:dyDescent="0.25">
      <c r="A15" s="290">
        <v>6</v>
      </c>
      <c r="B15" s="161" t="s">
        <v>418</v>
      </c>
      <c r="C15" s="161" t="s">
        <v>135</v>
      </c>
      <c r="D15" s="160">
        <v>85.74</v>
      </c>
      <c r="E15" s="66"/>
      <c r="F15" s="115">
        <v>41</v>
      </c>
      <c r="G15" s="67">
        <f t="shared" si="2"/>
        <v>0.48</v>
      </c>
      <c r="H15" s="94"/>
      <c r="I15" s="188" t="e">
        <f t="shared" si="3"/>
        <v>#DIV/0!</v>
      </c>
      <c r="J15" s="189"/>
      <c r="K15" s="189"/>
      <c r="L15" s="189"/>
      <c r="M15" s="94"/>
      <c r="N15" s="62"/>
      <c r="O15" s="62"/>
      <c r="P15" s="62"/>
      <c r="Q15" s="94" t="e">
        <f t="shared" si="4"/>
        <v>#DIV/0!</v>
      </c>
      <c r="R15" s="65">
        <f>IF(F15&lt;VLOOKUP(G15,$M$491:$Q$501,2),0,VLOOKUP(G15,$M$491:$Q$501,3))</f>
        <v>35</v>
      </c>
      <c r="S15" s="66">
        <f t="shared" si="5"/>
        <v>14</v>
      </c>
      <c r="T15" s="67">
        <f t="shared" si="6"/>
        <v>14.35</v>
      </c>
      <c r="U15" s="165">
        <f t="shared" si="7"/>
        <v>14</v>
      </c>
      <c r="V15" s="67">
        <f t="shared" si="8"/>
        <v>14.35</v>
      </c>
      <c r="W15" s="66"/>
      <c r="X15" s="67">
        <v>35</v>
      </c>
      <c r="Y15" s="63"/>
      <c r="AA15" s="370"/>
    </row>
    <row r="16" spans="1:27" s="33" customFormat="1" ht="47.25" x14ac:dyDescent="0.25">
      <c r="A16" s="290">
        <v>7</v>
      </c>
      <c r="B16" s="161" t="s">
        <v>419</v>
      </c>
      <c r="C16" s="161" t="s">
        <v>135</v>
      </c>
      <c r="D16" s="160">
        <v>224.68</v>
      </c>
      <c r="E16" s="66"/>
      <c r="F16" s="115">
        <v>363</v>
      </c>
      <c r="G16" s="67">
        <f t="shared" si="2"/>
        <v>1.62</v>
      </c>
      <c r="H16" s="94">
        <v>113</v>
      </c>
      <c r="I16" s="188" t="e">
        <f t="shared" si="3"/>
        <v>#DIV/0!</v>
      </c>
      <c r="J16" s="189"/>
      <c r="K16" s="189"/>
      <c r="L16" s="189"/>
      <c r="M16" s="94">
        <v>30</v>
      </c>
      <c r="N16" s="62"/>
      <c r="O16" s="62"/>
      <c r="P16" s="62"/>
      <c r="Q16" s="94">
        <f t="shared" si="4"/>
        <v>27</v>
      </c>
      <c r="R16" s="65">
        <f>IF(F16&lt;VLOOKUP(G16,$M$491:$Q$501,2),0,VLOOKUP(G16,$M$491:$Q$501,3))</f>
        <v>35</v>
      </c>
      <c r="S16" s="66">
        <f t="shared" si="5"/>
        <v>127</v>
      </c>
      <c r="T16" s="67">
        <f t="shared" si="6"/>
        <v>127.05</v>
      </c>
      <c r="U16" s="165">
        <f t="shared" si="7"/>
        <v>127</v>
      </c>
      <c r="V16" s="67">
        <f t="shared" si="8"/>
        <v>127.05</v>
      </c>
      <c r="W16" s="66"/>
      <c r="X16" s="67">
        <v>35</v>
      </c>
      <c r="Y16" s="63">
        <v>127</v>
      </c>
      <c r="Z16" s="103">
        <f>U16-Y16</f>
        <v>0</v>
      </c>
      <c r="AA16" s="370"/>
    </row>
    <row r="17" spans="1:27" s="33" customFormat="1" ht="47.25" x14ac:dyDescent="0.25">
      <c r="A17" s="290">
        <v>8</v>
      </c>
      <c r="B17" s="161" t="s">
        <v>420</v>
      </c>
      <c r="C17" s="161" t="s">
        <v>135</v>
      </c>
      <c r="D17" s="160">
        <v>56.18</v>
      </c>
      <c r="E17" s="66"/>
      <c r="F17" s="115">
        <v>119</v>
      </c>
      <c r="G17" s="67">
        <f t="shared" si="2"/>
        <v>2.12</v>
      </c>
      <c r="H17" s="94">
        <v>35</v>
      </c>
      <c r="I17" s="188" t="e">
        <f t="shared" si="3"/>
        <v>#DIV/0!</v>
      </c>
      <c r="J17" s="189"/>
      <c r="K17" s="189"/>
      <c r="L17" s="189"/>
      <c r="M17" s="94">
        <v>19</v>
      </c>
      <c r="N17" s="62"/>
      <c r="O17" s="62"/>
      <c r="P17" s="62"/>
      <c r="Q17" s="94">
        <f t="shared" si="4"/>
        <v>54</v>
      </c>
      <c r="R17" s="65">
        <f>IF(F17&lt;VLOOKUP(G17,$M$491:$Q$501,2),0,VLOOKUP(G17,$M$491:$Q$501,3))</f>
        <v>35</v>
      </c>
      <c r="S17" s="66">
        <f t="shared" si="5"/>
        <v>41</v>
      </c>
      <c r="T17" s="67">
        <f t="shared" si="6"/>
        <v>41.65</v>
      </c>
      <c r="U17" s="165">
        <f t="shared" si="7"/>
        <v>41</v>
      </c>
      <c r="V17" s="67">
        <f t="shared" si="8"/>
        <v>41.65</v>
      </c>
      <c r="W17" s="66"/>
      <c r="X17" s="67">
        <v>35</v>
      </c>
      <c r="Y17" s="63">
        <v>41</v>
      </c>
      <c r="Z17" s="103">
        <f t="shared" ref="Z17:Z18" si="9">U17-Y17</f>
        <v>0</v>
      </c>
      <c r="AA17" s="370"/>
    </row>
    <row r="18" spans="1:27" s="33" customFormat="1" ht="47.25" x14ac:dyDescent="0.25">
      <c r="A18" s="290">
        <v>9</v>
      </c>
      <c r="B18" s="161" t="s">
        <v>421</v>
      </c>
      <c r="C18" s="161" t="s">
        <v>135</v>
      </c>
      <c r="D18" s="160">
        <v>385.4</v>
      </c>
      <c r="E18" s="66"/>
      <c r="F18" s="115">
        <v>283</v>
      </c>
      <c r="G18" s="67">
        <f t="shared" si="2"/>
        <v>0.73</v>
      </c>
      <c r="H18" s="94">
        <v>40</v>
      </c>
      <c r="I18" s="188" t="e">
        <f t="shared" si="3"/>
        <v>#DIV/0!</v>
      </c>
      <c r="J18" s="189"/>
      <c r="K18" s="189"/>
      <c r="L18" s="189"/>
      <c r="M18" s="94">
        <v>22</v>
      </c>
      <c r="N18" s="62"/>
      <c r="O18" s="62"/>
      <c r="P18" s="62"/>
      <c r="Q18" s="94">
        <f t="shared" si="4"/>
        <v>55</v>
      </c>
      <c r="R18" s="65">
        <f>IF(F18&lt;VLOOKUP(G18,$M$491:$Q$501,2),0,VLOOKUP(G18,$M$491:$Q$501,3))</f>
        <v>35</v>
      </c>
      <c r="S18" s="66">
        <f t="shared" si="5"/>
        <v>99</v>
      </c>
      <c r="T18" s="67">
        <f t="shared" si="6"/>
        <v>99.05</v>
      </c>
      <c r="U18" s="165">
        <f t="shared" si="7"/>
        <v>62</v>
      </c>
      <c r="V18" s="67">
        <f t="shared" si="8"/>
        <v>62.26</v>
      </c>
      <c r="W18" s="66"/>
      <c r="X18" s="67">
        <v>22</v>
      </c>
      <c r="Y18" s="63">
        <v>62</v>
      </c>
      <c r="Z18" s="103">
        <f t="shared" si="9"/>
        <v>0</v>
      </c>
      <c r="AA18" s="370"/>
    </row>
    <row r="19" spans="1:27" s="33" customFormat="1" ht="47.25" x14ac:dyDescent="0.25">
      <c r="A19" s="290">
        <v>10</v>
      </c>
      <c r="B19" s="161" t="s">
        <v>423</v>
      </c>
      <c r="C19" s="161" t="s">
        <v>185</v>
      </c>
      <c r="D19" s="160">
        <v>101.788</v>
      </c>
      <c r="E19" s="66"/>
      <c r="F19" s="115">
        <v>13</v>
      </c>
      <c r="G19" s="67">
        <f t="shared" si="2"/>
        <v>0.13</v>
      </c>
      <c r="H19" s="94"/>
      <c r="I19" s="188" t="e">
        <f t="shared" si="3"/>
        <v>#DIV/0!</v>
      </c>
      <c r="J19" s="189"/>
      <c r="K19" s="189"/>
      <c r="L19" s="189"/>
      <c r="M19" s="94"/>
      <c r="N19" s="62"/>
      <c r="O19" s="62"/>
      <c r="P19" s="62"/>
      <c r="Q19" s="94" t="e">
        <f t="shared" si="4"/>
        <v>#DIV/0!</v>
      </c>
      <c r="R19" s="65">
        <f>IF(F19&lt;VLOOKUP(G19,$M$491:$Q$501,2),0,VLOOKUP(G19,$M$491:$Q$501,3))</f>
        <v>35</v>
      </c>
      <c r="S19" s="66">
        <f t="shared" si="5"/>
        <v>4</v>
      </c>
      <c r="T19" s="67">
        <f t="shared" si="6"/>
        <v>4.55</v>
      </c>
      <c r="U19" s="165">
        <f t="shared" si="7"/>
        <v>4</v>
      </c>
      <c r="V19" s="67">
        <f t="shared" si="8"/>
        <v>4.55</v>
      </c>
      <c r="W19" s="66"/>
      <c r="X19" s="67">
        <v>35</v>
      </c>
      <c r="Y19" s="63"/>
      <c r="Z19" s="103"/>
      <c r="AA19" s="370"/>
    </row>
    <row r="20" spans="1:27" s="33" customFormat="1" ht="47.25" x14ac:dyDescent="0.25">
      <c r="A20" s="290">
        <v>11</v>
      </c>
      <c r="B20" s="161" t="s">
        <v>424</v>
      </c>
      <c r="C20" s="161" t="s">
        <v>185</v>
      </c>
      <c r="D20" s="160">
        <v>78.355999999999995</v>
      </c>
      <c r="E20" s="66"/>
      <c r="F20" s="115">
        <v>93</v>
      </c>
      <c r="G20" s="67">
        <f t="shared" si="2"/>
        <v>1.19</v>
      </c>
      <c r="H20" s="395"/>
      <c r="I20" s="188" t="e">
        <f t="shared" si="3"/>
        <v>#DIV/0!</v>
      </c>
      <c r="J20" s="189"/>
      <c r="K20" s="189"/>
      <c r="L20" s="189"/>
      <c r="M20" s="395"/>
      <c r="N20" s="62"/>
      <c r="O20" s="62"/>
      <c r="P20" s="62"/>
      <c r="Q20" s="94" t="e">
        <f t="shared" si="4"/>
        <v>#DIV/0!</v>
      </c>
      <c r="R20" s="65">
        <f>IF(F20&lt;VLOOKUP(G20,$M$491:$Q$501,2),0,VLOOKUP(G20,$M$491:$Q$501,3))</f>
        <v>35</v>
      </c>
      <c r="S20" s="66">
        <f t="shared" si="5"/>
        <v>32</v>
      </c>
      <c r="T20" s="67">
        <f t="shared" si="6"/>
        <v>32.549999999999997</v>
      </c>
      <c r="U20" s="165">
        <f t="shared" si="7"/>
        <v>32</v>
      </c>
      <c r="V20" s="67">
        <f t="shared" si="8"/>
        <v>32.549999999999997</v>
      </c>
      <c r="W20" s="66"/>
      <c r="X20" s="67">
        <v>35</v>
      </c>
      <c r="Y20" s="63">
        <v>32</v>
      </c>
      <c r="Z20" s="103">
        <f>U20-Y20</f>
        <v>0</v>
      </c>
      <c r="AA20" s="370"/>
    </row>
    <row r="21" spans="1:27" s="33" customFormat="1" ht="31.5" x14ac:dyDescent="0.25">
      <c r="A21" s="290">
        <v>12</v>
      </c>
      <c r="B21" s="161" t="s">
        <v>425</v>
      </c>
      <c r="C21" s="161" t="s">
        <v>77</v>
      </c>
      <c r="D21" s="160">
        <v>20.033000000000001</v>
      </c>
      <c r="E21" s="66"/>
      <c r="F21" s="115">
        <v>81</v>
      </c>
      <c r="G21" s="67">
        <f t="shared" si="2"/>
        <v>4.04</v>
      </c>
      <c r="H21" s="94"/>
      <c r="I21" s="188" t="e">
        <f t="shared" si="3"/>
        <v>#DIV/0!</v>
      </c>
      <c r="J21" s="189"/>
      <c r="K21" s="189"/>
      <c r="L21" s="189"/>
      <c r="M21" s="94"/>
      <c r="N21" s="62"/>
      <c r="O21" s="62"/>
      <c r="P21" s="62"/>
      <c r="Q21" s="94" t="e">
        <f t="shared" si="4"/>
        <v>#DIV/0!</v>
      </c>
      <c r="R21" s="65">
        <f>IF(F21&lt;VLOOKUP(G21,$M$491:$Q$501,2),0,VLOOKUP(G21,$M$491:$Q$501,3))</f>
        <v>35</v>
      </c>
      <c r="S21" s="66">
        <f t="shared" si="5"/>
        <v>28</v>
      </c>
      <c r="T21" s="67">
        <f t="shared" si="6"/>
        <v>28.35</v>
      </c>
      <c r="U21" s="165">
        <f t="shared" si="7"/>
        <v>28</v>
      </c>
      <c r="V21" s="67">
        <f t="shared" si="8"/>
        <v>28.35</v>
      </c>
      <c r="W21" s="66"/>
      <c r="X21" s="67">
        <v>35</v>
      </c>
      <c r="Y21" s="63"/>
      <c r="Z21" s="103"/>
      <c r="AA21" s="370"/>
    </row>
    <row r="22" spans="1:27" s="33" customFormat="1" ht="31.5" x14ac:dyDescent="0.25">
      <c r="A22" s="290">
        <v>13</v>
      </c>
      <c r="B22" s="161" t="s">
        <v>759</v>
      </c>
      <c r="C22" s="161" t="s">
        <v>77</v>
      </c>
      <c r="D22" s="160">
        <v>16.288</v>
      </c>
      <c r="E22" s="66"/>
      <c r="F22" s="115">
        <v>9</v>
      </c>
      <c r="G22" s="67">
        <f t="shared" si="2"/>
        <v>0.55000000000000004</v>
      </c>
      <c r="H22" s="94"/>
      <c r="I22" s="188" t="e">
        <f t="shared" si="3"/>
        <v>#DIV/0!</v>
      </c>
      <c r="J22" s="189"/>
      <c r="K22" s="189"/>
      <c r="L22" s="189"/>
      <c r="M22" s="94"/>
      <c r="N22" s="62"/>
      <c r="O22" s="62"/>
      <c r="P22" s="62"/>
      <c r="Q22" s="94" t="e">
        <f t="shared" si="4"/>
        <v>#DIV/0!</v>
      </c>
      <c r="R22" s="65">
        <f>IF(F22&lt;VLOOKUP(G22,$M$491:$Q$501,2),0,VLOOKUP(G22,$M$491:$Q$501,3))</f>
        <v>35</v>
      </c>
      <c r="S22" s="66">
        <f t="shared" si="5"/>
        <v>3</v>
      </c>
      <c r="T22" s="67">
        <f t="shared" si="6"/>
        <v>3.15</v>
      </c>
      <c r="U22" s="165">
        <f t="shared" si="7"/>
        <v>3</v>
      </c>
      <c r="V22" s="67">
        <f t="shared" si="8"/>
        <v>3.15</v>
      </c>
      <c r="W22" s="66"/>
      <c r="X22" s="67">
        <v>35</v>
      </c>
      <c r="Y22" s="63"/>
      <c r="Z22" s="103"/>
      <c r="AA22" s="370"/>
    </row>
    <row r="23" spans="1:27" s="33" customFormat="1" ht="31.5" x14ac:dyDescent="0.25">
      <c r="A23" s="290">
        <v>14</v>
      </c>
      <c r="B23" s="161" t="s">
        <v>760</v>
      </c>
      <c r="C23" s="161" t="s">
        <v>77</v>
      </c>
      <c r="D23" s="160">
        <v>16.05</v>
      </c>
      <c r="E23" s="66"/>
      <c r="F23" s="115">
        <v>4</v>
      </c>
      <c r="G23" s="67">
        <f t="shared" si="2"/>
        <v>0.25</v>
      </c>
      <c r="H23" s="94"/>
      <c r="I23" s="188" t="e">
        <f t="shared" si="3"/>
        <v>#DIV/0!</v>
      </c>
      <c r="J23" s="189"/>
      <c r="K23" s="189"/>
      <c r="L23" s="189"/>
      <c r="M23" s="94"/>
      <c r="N23" s="62"/>
      <c r="O23" s="62"/>
      <c r="P23" s="62"/>
      <c r="Q23" s="94" t="e">
        <f t="shared" si="4"/>
        <v>#DIV/0!</v>
      </c>
      <c r="R23" s="65">
        <f>IF(F23&lt;VLOOKUP(G23,$M$491:$Q$501,2),0,VLOOKUP(G23,$M$491:$Q$501,3))</f>
        <v>35</v>
      </c>
      <c r="S23" s="66">
        <f t="shared" si="5"/>
        <v>1</v>
      </c>
      <c r="T23" s="67">
        <f t="shared" si="6"/>
        <v>1.4</v>
      </c>
      <c r="U23" s="165">
        <f t="shared" si="7"/>
        <v>1</v>
      </c>
      <c r="V23" s="67">
        <f t="shared" si="8"/>
        <v>1.4</v>
      </c>
      <c r="W23" s="66"/>
      <c r="X23" s="67">
        <v>35</v>
      </c>
      <c r="Y23" s="63"/>
      <c r="Z23" s="103"/>
      <c r="AA23" s="370"/>
    </row>
    <row r="24" spans="1:27" s="33" customFormat="1" ht="31.5" x14ac:dyDescent="0.25">
      <c r="A24" s="290">
        <v>15</v>
      </c>
      <c r="B24" s="161" t="s">
        <v>761</v>
      </c>
      <c r="C24" s="161" t="s">
        <v>77</v>
      </c>
      <c r="D24" s="160">
        <v>8.6</v>
      </c>
      <c r="E24" s="66"/>
      <c r="F24" s="115">
        <v>8</v>
      </c>
      <c r="G24" s="67">
        <f t="shared" si="2"/>
        <v>0.93</v>
      </c>
      <c r="H24" s="94"/>
      <c r="I24" s="188" t="e">
        <f t="shared" si="3"/>
        <v>#DIV/0!</v>
      </c>
      <c r="J24" s="189"/>
      <c r="K24" s="189"/>
      <c r="L24" s="189"/>
      <c r="M24" s="94"/>
      <c r="N24" s="62"/>
      <c r="O24" s="62"/>
      <c r="P24" s="62"/>
      <c r="Q24" s="94" t="e">
        <f t="shared" si="4"/>
        <v>#DIV/0!</v>
      </c>
      <c r="R24" s="65">
        <f>IF(F24&lt;VLOOKUP(G24,$M$491:$Q$501,2),0,VLOOKUP(G24,$M$491:$Q$501,3))</f>
        <v>35</v>
      </c>
      <c r="S24" s="66">
        <f t="shared" si="5"/>
        <v>2</v>
      </c>
      <c r="T24" s="67">
        <f t="shared" si="6"/>
        <v>2.8</v>
      </c>
      <c r="U24" s="165">
        <f t="shared" si="7"/>
        <v>2</v>
      </c>
      <c r="V24" s="67">
        <f t="shared" si="8"/>
        <v>2.8</v>
      </c>
      <c r="W24" s="66"/>
      <c r="X24" s="67">
        <v>35</v>
      </c>
      <c r="Y24" s="63"/>
      <c r="Z24" s="103"/>
      <c r="AA24" s="371"/>
    </row>
    <row r="25" spans="1:27" s="33" customFormat="1" ht="47.25" x14ac:dyDescent="0.25">
      <c r="A25" s="290">
        <v>16</v>
      </c>
      <c r="B25" s="161" t="s">
        <v>426</v>
      </c>
      <c r="C25" s="161" t="s">
        <v>77</v>
      </c>
      <c r="D25" s="160">
        <v>27.265000000000001</v>
      </c>
      <c r="E25" s="66"/>
      <c r="F25" s="115">
        <v>42</v>
      </c>
      <c r="G25" s="67">
        <f t="shared" si="2"/>
        <v>1.54</v>
      </c>
      <c r="H25" s="94"/>
      <c r="I25" s="188" t="e">
        <f t="shared" si="3"/>
        <v>#DIV/0!</v>
      </c>
      <c r="J25" s="189"/>
      <c r="K25" s="189"/>
      <c r="L25" s="189"/>
      <c r="M25" s="94"/>
      <c r="N25" s="62"/>
      <c r="O25" s="62"/>
      <c r="P25" s="62"/>
      <c r="Q25" s="94" t="e">
        <f t="shared" si="4"/>
        <v>#DIV/0!</v>
      </c>
      <c r="R25" s="65">
        <f>IF(F25&lt;VLOOKUP(G25,$M$491:$Q$501,2),0,VLOOKUP(G25,$M$491:$Q$501,3))</f>
        <v>35</v>
      </c>
      <c r="S25" s="66">
        <f t="shared" si="5"/>
        <v>14</v>
      </c>
      <c r="T25" s="67">
        <f t="shared" si="6"/>
        <v>14.7</v>
      </c>
      <c r="U25" s="165">
        <f t="shared" si="7"/>
        <v>14</v>
      </c>
      <c r="V25" s="67">
        <f t="shared" si="8"/>
        <v>14.7</v>
      </c>
      <c r="W25" s="66"/>
      <c r="X25" s="67">
        <v>35</v>
      </c>
      <c r="Y25" s="63"/>
      <c r="Z25" s="103"/>
      <c r="AA25" s="370"/>
    </row>
    <row r="26" spans="1:27" s="33" customFormat="1" ht="47.25" x14ac:dyDescent="0.25">
      <c r="A26" s="290">
        <v>17</v>
      </c>
      <c r="B26" s="161" t="s">
        <v>427</v>
      </c>
      <c r="C26" s="161" t="s">
        <v>77</v>
      </c>
      <c r="D26" s="160">
        <v>8.33</v>
      </c>
      <c r="E26" s="66"/>
      <c r="F26" s="115">
        <v>18</v>
      </c>
      <c r="G26" s="67">
        <f t="shared" si="2"/>
        <v>2.16</v>
      </c>
      <c r="H26" s="94"/>
      <c r="I26" s="188" t="e">
        <f t="shared" si="3"/>
        <v>#DIV/0!</v>
      </c>
      <c r="J26" s="189"/>
      <c r="K26" s="189"/>
      <c r="L26" s="189"/>
      <c r="M26" s="94"/>
      <c r="N26" s="62"/>
      <c r="O26" s="62"/>
      <c r="P26" s="62"/>
      <c r="Q26" s="94" t="e">
        <f t="shared" si="4"/>
        <v>#DIV/0!</v>
      </c>
      <c r="R26" s="65">
        <f>IF(F26&lt;VLOOKUP(G26,$M$491:$Q$501,2),0,VLOOKUP(G26,$M$491:$Q$501,3))</f>
        <v>35</v>
      </c>
      <c r="S26" s="66">
        <f t="shared" si="5"/>
        <v>6</v>
      </c>
      <c r="T26" s="67">
        <f t="shared" si="6"/>
        <v>6.3</v>
      </c>
      <c r="U26" s="165">
        <f t="shared" si="7"/>
        <v>6</v>
      </c>
      <c r="V26" s="67">
        <f t="shared" si="8"/>
        <v>6.3</v>
      </c>
      <c r="W26" s="66"/>
      <c r="X26" s="67">
        <v>35</v>
      </c>
      <c r="Y26" s="63"/>
      <c r="Z26" s="103"/>
      <c r="AA26" s="370"/>
    </row>
    <row r="27" spans="1:27" s="33" customFormat="1" ht="47.25" x14ac:dyDescent="0.25">
      <c r="A27" s="290">
        <v>18</v>
      </c>
      <c r="B27" s="161" t="s">
        <v>428</v>
      </c>
      <c r="C27" s="161" t="s">
        <v>77</v>
      </c>
      <c r="D27" s="160">
        <v>5.2220000000000004</v>
      </c>
      <c r="E27" s="66"/>
      <c r="F27" s="115">
        <v>50</v>
      </c>
      <c r="G27" s="67">
        <f t="shared" si="2"/>
        <v>9.57</v>
      </c>
      <c r="H27" s="94">
        <v>14</v>
      </c>
      <c r="I27" s="188" t="e">
        <f t="shared" si="3"/>
        <v>#DIV/0!</v>
      </c>
      <c r="J27" s="189"/>
      <c r="K27" s="189"/>
      <c r="L27" s="189"/>
      <c r="M27" s="94">
        <v>0</v>
      </c>
      <c r="N27" s="62"/>
      <c r="O27" s="62"/>
      <c r="P27" s="62"/>
      <c r="Q27" s="94">
        <f t="shared" si="4"/>
        <v>0</v>
      </c>
      <c r="R27" s="65">
        <f>IF(F27&lt;VLOOKUP(G27,$M$491:$Q$501,2),0,VLOOKUP(G27,$M$491:$Q$501,3))</f>
        <v>35</v>
      </c>
      <c r="S27" s="66">
        <f t="shared" si="5"/>
        <v>17</v>
      </c>
      <c r="T27" s="67">
        <f t="shared" si="6"/>
        <v>17.5</v>
      </c>
      <c r="U27" s="165">
        <f t="shared" si="7"/>
        <v>15</v>
      </c>
      <c r="V27" s="67">
        <f t="shared" si="8"/>
        <v>15</v>
      </c>
      <c r="W27" s="66"/>
      <c r="X27" s="67">
        <v>30</v>
      </c>
      <c r="Y27" s="63">
        <v>15</v>
      </c>
      <c r="Z27" s="103">
        <f t="shared" ref="Z27:Z53" si="10">U27-Y27</f>
        <v>0</v>
      </c>
      <c r="AA27" s="370"/>
    </row>
    <row r="28" spans="1:27" s="33" customFormat="1" ht="31.5" x14ac:dyDescent="0.25">
      <c r="A28" s="290">
        <v>19</v>
      </c>
      <c r="B28" s="161" t="s">
        <v>429</v>
      </c>
      <c r="C28" s="161" t="s">
        <v>77</v>
      </c>
      <c r="D28" s="160">
        <v>9.5299999999999994</v>
      </c>
      <c r="E28" s="66"/>
      <c r="F28" s="115">
        <v>31</v>
      </c>
      <c r="G28" s="67">
        <f t="shared" si="2"/>
        <v>3.25</v>
      </c>
      <c r="H28" s="94">
        <v>10</v>
      </c>
      <c r="I28" s="188" t="e">
        <f t="shared" si="3"/>
        <v>#DIV/0!</v>
      </c>
      <c r="J28" s="189"/>
      <c r="K28" s="189"/>
      <c r="L28" s="189"/>
      <c r="M28" s="94">
        <v>6</v>
      </c>
      <c r="N28" s="62"/>
      <c r="O28" s="62"/>
      <c r="P28" s="62"/>
      <c r="Q28" s="94">
        <f t="shared" si="4"/>
        <v>60</v>
      </c>
      <c r="R28" s="65">
        <f>IF(F28&lt;VLOOKUP(G28,$M$491:$Q$501,2),0,VLOOKUP(G28,$M$491:$Q$501,3))</f>
        <v>35</v>
      </c>
      <c r="S28" s="66">
        <f t="shared" si="5"/>
        <v>10</v>
      </c>
      <c r="T28" s="67">
        <f t="shared" si="6"/>
        <v>10.85</v>
      </c>
      <c r="U28" s="165">
        <f t="shared" si="7"/>
        <v>10</v>
      </c>
      <c r="V28" s="67">
        <f t="shared" si="8"/>
        <v>10.85</v>
      </c>
      <c r="W28" s="66"/>
      <c r="X28" s="67">
        <v>35</v>
      </c>
      <c r="Y28" s="63">
        <v>10</v>
      </c>
      <c r="Z28" s="103">
        <f t="shared" si="10"/>
        <v>0</v>
      </c>
      <c r="AA28" s="370"/>
    </row>
    <row r="29" spans="1:27" s="33" customFormat="1" ht="47.25" x14ac:dyDescent="0.25">
      <c r="A29" s="290">
        <v>20</v>
      </c>
      <c r="B29" s="161" t="s">
        <v>887</v>
      </c>
      <c r="C29" s="161" t="s">
        <v>77</v>
      </c>
      <c r="D29" s="160">
        <v>28.757000000000001</v>
      </c>
      <c r="E29" s="66"/>
      <c r="F29" s="115">
        <v>167</v>
      </c>
      <c r="G29" s="67">
        <f t="shared" si="2"/>
        <v>5.81</v>
      </c>
      <c r="H29" s="94">
        <v>54</v>
      </c>
      <c r="I29" s="188" t="e">
        <f t="shared" si="3"/>
        <v>#DIV/0!</v>
      </c>
      <c r="J29" s="189"/>
      <c r="K29" s="189"/>
      <c r="L29" s="189"/>
      <c r="M29" s="94">
        <v>34</v>
      </c>
      <c r="N29" s="62"/>
      <c r="O29" s="62"/>
      <c r="P29" s="62"/>
      <c r="Q29" s="94">
        <f t="shared" si="4"/>
        <v>63</v>
      </c>
      <c r="R29" s="65">
        <f>IF(F29&lt;VLOOKUP(G29,$M$491:$Q$501,2),0,VLOOKUP(G29,$M$491:$Q$501,3))</f>
        <v>35</v>
      </c>
      <c r="S29" s="66">
        <f t="shared" si="5"/>
        <v>58</v>
      </c>
      <c r="T29" s="67">
        <f t="shared" si="6"/>
        <v>58.45</v>
      </c>
      <c r="U29" s="165">
        <f t="shared" si="7"/>
        <v>58</v>
      </c>
      <c r="V29" s="67">
        <f t="shared" si="8"/>
        <v>58.45</v>
      </c>
      <c r="W29" s="66"/>
      <c r="X29" s="67">
        <v>35</v>
      </c>
      <c r="Y29" s="63">
        <v>58</v>
      </c>
      <c r="Z29" s="103">
        <f t="shared" si="10"/>
        <v>0</v>
      </c>
      <c r="AA29" s="370"/>
    </row>
    <row r="30" spans="1:27" s="33" customFormat="1" ht="63" x14ac:dyDescent="0.25">
      <c r="A30" s="290">
        <v>22</v>
      </c>
      <c r="B30" s="161" t="s">
        <v>431</v>
      </c>
      <c r="C30" s="161" t="s">
        <v>77</v>
      </c>
      <c r="D30" s="160">
        <v>26.928000000000001</v>
      </c>
      <c r="E30" s="66"/>
      <c r="F30" s="115">
        <v>89</v>
      </c>
      <c r="G30" s="67">
        <f t="shared" si="2"/>
        <v>3.31</v>
      </c>
      <c r="H30" s="94">
        <v>29</v>
      </c>
      <c r="I30" s="188" t="e">
        <f t="shared" si="3"/>
        <v>#DIV/0!</v>
      </c>
      <c r="J30" s="189"/>
      <c r="K30" s="189"/>
      <c r="L30" s="189"/>
      <c r="M30" s="94">
        <v>20</v>
      </c>
      <c r="N30" s="62"/>
      <c r="O30" s="62"/>
      <c r="P30" s="62"/>
      <c r="Q30" s="94">
        <f t="shared" si="4"/>
        <v>69</v>
      </c>
      <c r="R30" s="65">
        <f>IF(F30&lt;VLOOKUP(G30,$M$491:$Q$501,2),0,VLOOKUP(G30,$M$491:$Q$501,3))</f>
        <v>35</v>
      </c>
      <c r="S30" s="66">
        <f t="shared" si="5"/>
        <v>31</v>
      </c>
      <c r="T30" s="67">
        <f t="shared" si="6"/>
        <v>31.15</v>
      </c>
      <c r="U30" s="165">
        <f t="shared" si="7"/>
        <v>31</v>
      </c>
      <c r="V30" s="67">
        <f t="shared" si="8"/>
        <v>31.15</v>
      </c>
      <c r="W30" s="66"/>
      <c r="X30" s="67">
        <v>35</v>
      </c>
      <c r="Y30" s="63">
        <v>31</v>
      </c>
      <c r="Z30" s="103">
        <f t="shared" si="10"/>
        <v>0</v>
      </c>
      <c r="AA30" s="370"/>
    </row>
    <row r="31" spans="1:27" s="33" customFormat="1" ht="63" x14ac:dyDescent="0.25">
      <c r="A31" s="290">
        <v>23</v>
      </c>
      <c r="B31" s="161" t="s">
        <v>432</v>
      </c>
      <c r="C31" s="161" t="s">
        <v>77</v>
      </c>
      <c r="D31" s="160">
        <v>18.640999999999998</v>
      </c>
      <c r="E31" s="66"/>
      <c r="F31" s="115">
        <v>84</v>
      </c>
      <c r="G31" s="67">
        <f t="shared" si="2"/>
        <v>4.51</v>
      </c>
      <c r="H31" s="94">
        <v>28</v>
      </c>
      <c r="I31" s="188" t="e">
        <f t="shared" si="3"/>
        <v>#DIV/0!</v>
      </c>
      <c r="J31" s="189"/>
      <c r="K31" s="189"/>
      <c r="L31" s="189"/>
      <c r="M31" s="94">
        <v>0</v>
      </c>
      <c r="N31" s="62"/>
      <c r="O31" s="62"/>
      <c r="P31" s="62"/>
      <c r="Q31" s="94">
        <f t="shared" si="4"/>
        <v>0</v>
      </c>
      <c r="R31" s="65">
        <f>IF(F31&lt;VLOOKUP(G31,$M$491:$Q$501,2),0,VLOOKUP(G31,$M$491:$Q$501,3))</f>
        <v>35</v>
      </c>
      <c r="S31" s="66">
        <f t="shared" si="5"/>
        <v>29</v>
      </c>
      <c r="T31" s="67">
        <f t="shared" si="6"/>
        <v>29.4</v>
      </c>
      <c r="U31" s="165">
        <f t="shared" si="7"/>
        <v>29</v>
      </c>
      <c r="V31" s="67">
        <f t="shared" si="8"/>
        <v>29.4</v>
      </c>
      <c r="W31" s="66"/>
      <c r="X31" s="67">
        <v>35</v>
      </c>
      <c r="Y31" s="63">
        <v>29</v>
      </c>
      <c r="Z31" s="103">
        <f t="shared" si="10"/>
        <v>0</v>
      </c>
      <c r="AA31" s="371"/>
    </row>
    <row r="32" spans="1:27" s="33" customFormat="1" ht="47.25" x14ac:dyDescent="0.25">
      <c r="A32" s="290">
        <v>24</v>
      </c>
      <c r="B32" s="161" t="s">
        <v>433</v>
      </c>
      <c r="C32" s="161" t="s">
        <v>77</v>
      </c>
      <c r="D32" s="160">
        <v>45.728999999999999</v>
      </c>
      <c r="E32" s="66"/>
      <c r="F32" s="115">
        <v>42</v>
      </c>
      <c r="G32" s="67">
        <f t="shared" si="2"/>
        <v>0.92</v>
      </c>
      <c r="H32" s="94">
        <v>20</v>
      </c>
      <c r="I32" s="188" t="e">
        <f t="shared" si="3"/>
        <v>#DIV/0!</v>
      </c>
      <c r="J32" s="189"/>
      <c r="K32" s="189"/>
      <c r="L32" s="189"/>
      <c r="M32" s="94">
        <v>0</v>
      </c>
      <c r="N32" s="62"/>
      <c r="O32" s="62"/>
      <c r="P32" s="62"/>
      <c r="Q32" s="94">
        <f t="shared" si="4"/>
        <v>0</v>
      </c>
      <c r="R32" s="65">
        <f>IF(F32&lt;VLOOKUP(G32,$M$491:$Q$501,2),0,VLOOKUP(G32,$M$491:$Q$501,3))</f>
        <v>35</v>
      </c>
      <c r="S32" s="66">
        <f t="shared" si="5"/>
        <v>14</v>
      </c>
      <c r="T32" s="67">
        <f t="shared" si="6"/>
        <v>14.7</v>
      </c>
      <c r="U32" s="165">
        <f t="shared" si="7"/>
        <v>14</v>
      </c>
      <c r="V32" s="67">
        <f t="shared" si="8"/>
        <v>14.7</v>
      </c>
      <c r="W32" s="66"/>
      <c r="X32" s="67">
        <v>35</v>
      </c>
      <c r="Y32" s="63">
        <v>14</v>
      </c>
      <c r="Z32" s="103">
        <f t="shared" si="10"/>
        <v>0</v>
      </c>
      <c r="AA32" s="370"/>
    </row>
    <row r="33" spans="1:27" s="33" customFormat="1" ht="47.25" x14ac:dyDescent="0.25">
      <c r="A33" s="290">
        <v>25</v>
      </c>
      <c r="B33" s="161" t="s">
        <v>886</v>
      </c>
      <c r="C33" s="161" t="s">
        <v>77</v>
      </c>
      <c r="D33" s="160">
        <v>68.534000000000006</v>
      </c>
      <c r="E33" s="66"/>
      <c r="F33" s="115">
        <v>267</v>
      </c>
      <c r="G33" s="67">
        <f t="shared" si="2"/>
        <v>3.9</v>
      </c>
      <c r="H33" s="94"/>
      <c r="I33" s="188" t="e">
        <f t="shared" si="3"/>
        <v>#DIV/0!</v>
      </c>
      <c r="J33" s="189"/>
      <c r="K33" s="189"/>
      <c r="L33" s="189"/>
      <c r="M33" s="94"/>
      <c r="N33" s="62"/>
      <c r="O33" s="62"/>
      <c r="P33" s="62"/>
      <c r="Q33" s="94" t="e">
        <f t="shared" si="4"/>
        <v>#DIV/0!</v>
      </c>
      <c r="R33" s="65">
        <f>IF(F33&lt;VLOOKUP(G33,$M$491:$Q$501,2),0,VLOOKUP(G33,$M$491:$Q$501,3))</f>
        <v>35</v>
      </c>
      <c r="S33" s="66">
        <f t="shared" si="5"/>
        <v>93</v>
      </c>
      <c r="T33" s="67">
        <f t="shared" si="6"/>
        <v>93.45</v>
      </c>
      <c r="U33" s="165">
        <f t="shared" si="7"/>
        <v>93</v>
      </c>
      <c r="V33" s="67">
        <f t="shared" si="8"/>
        <v>93.45</v>
      </c>
      <c r="W33" s="66"/>
      <c r="X33" s="67">
        <v>35</v>
      </c>
      <c r="Y33" s="63">
        <v>93</v>
      </c>
      <c r="Z33" s="103">
        <f t="shared" si="10"/>
        <v>0</v>
      </c>
      <c r="AA33" s="370"/>
    </row>
    <row r="34" spans="1:27" s="33" customFormat="1" ht="47.25" x14ac:dyDescent="0.25">
      <c r="A34" s="290">
        <v>27</v>
      </c>
      <c r="B34" s="161" t="s">
        <v>435</v>
      </c>
      <c r="C34" s="161" t="s">
        <v>77</v>
      </c>
      <c r="D34" s="160">
        <v>29.44</v>
      </c>
      <c r="E34" s="66"/>
      <c r="F34" s="115">
        <v>83</v>
      </c>
      <c r="G34" s="67">
        <f t="shared" si="2"/>
        <v>2.82</v>
      </c>
      <c r="H34" s="94">
        <v>26</v>
      </c>
      <c r="I34" s="188" t="e">
        <f t="shared" si="3"/>
        <v>#DIV/0!</v>
      </c>
      <c r="J34" s="189"/>
      <c r="K34" s="189"/>
      <c r="L34" s="189"/>
      <c r="M34" s="94">
        <v>0</v>
      </c>
      <c r="N34" s="62"/>
      <c r="O34" s="62"/>
      <c r="P34" s="62"/>
      <c r="Q34" s="94">
        <f t="shared" si="4"/>
        <v>0</v>
      </c>
      <c r="R34" s="65">
        <f>IF(F34&lt;VLOOKUP(G34,$M$491:$Q$501,2),0,VLOOKUP(G34,$M$491:$Q$501,3))</f>
        <v>35</v>
      </c>
      <c r="S34" s="66">
        <f t="shared" si="5"/>
        <v>29</v>
      </c>
      <c r="T34" s="67">
        <f t="shared" si="6"/>
        <v>29.05</v>
      </c>
      <c r="U34" s="165">
        <f t="shared" si="7"/>
        <v>26</v>
      </c>
      <c r="V34" s="67">
        <f t="shared" si="8"/>
        <v>26.56</v>
      </c>
      <c r="W34" s="66"/>
      <c r="X34" s="67">
        <v>32</v>
      </c>
      <c r="Y34" s="63">
        <v>26</v>
      </c>
      <c r="Z34" s="103">
        <f t="shared" si="10"/>
        <v>0</v>
      </c>
      <c r="AA34" s="370"/>
    </row>
    <row r="35" spans="1:27" s="33" customFormat="1" ht="47.25" x14ac:dyDescent="0.25">
      <c r="A35" s="290">
        <v>28</v>
      </c>
      <c r="B35" s="161" t="s">
        <v>437</v>
      </c>
      <c r="C35" s="161" t="s">
        <v>77</v>
      </c>
      <c r="D35" s="160">
        <v>67.111000000000004</v>
      </c>
      <c r="E35" s="66"/>
      <c r="F35" s="115">
        <v>244</v>
      </c>
      <c r="G35" s="67">
        <f t="shared" si="2"/>
        <v>3.64</v>
      </c>
      <c r="H35" s="94">
        <v>86</v>
      </c>
      <c r="I35" s="188" t="e">
        <f t="shared" si="3"/>
        <v>#DIV/0!</v>
      </c>
      <c r="J35" s="189"/>
      <c r="K35" s="189"/>
      <c r="L35" s="189"/>
      <c r="M35" s="94">
        <v>86</v>
      </c>
      <c r="N35" s="62"/>
      <c r="O35" s="62"/>
      <c r="P35" s="62"/>
      <c r="Q35" s="94">
        <f t="shared" si="4"/>
        <v>100</v>
      </c>
      <c r="R35" s="65">
        <f>IF(F35&lt;VLOOKUP(G35,$M$491:$Q$501,2),0,VLOOKUP(G35,$M$491:$Q$501,3))</f>
        <v>35</v>
      </c>
      <c r="S35" s="66">
        <f t="shared" si="5"/>
        <v>85</v>
      </c>
      <c r="T35" s="67">
        <f t="shared" si="6"/>
        <v>85.4</v>
      </c>
      <c r="U35" s="165">
        <f t="shared" si="7"/>
        <v>85</v>
      </c>
      <c r="V35" s="67">
        <f t="shared" si="8"/>
        <v>85.4</v>
      </c>
      <c r="W35" s="66"/>
      <c r="X35" s="67">
        <v>35</v>
      </c>
      <c r="Y35" s="63">
        <v>85</v>
      </c>
      <c r="Z35" s="103">
        <f t="shared" si="10"/>
        <v>0</v>
      </c>
      <c r="AA35" s="370"/>
    </row>
    <row r="36" spans="1:27" s="33" customFormat="1" ht="47.25" x14ac:dyDescent="0.25">
      <c r="A36" s="290">
        <v>29</v>
      </c>
      <c r="B36" s="161" t="s">
        <v>438</v>
      </c>
      <c r="C36" s="161" t="s">
        <v>77</v>
      </c>
      <c r="D36" s="160">
        <v>13.566000000000001</v>
      </c>
      <c r="E36" s="66"/>
      <c r="F36" s="115">
        <v>50</v>
      </c>
      <c r="G36" s="67">
        <f t="shared" si="2"/>
        <v>3.69</v>
      </c>
      <c r="H36" s="94">
        <v>17</v>
      </c>
      <c r="I36" s="188" t="e">
        <f t="shared" si="3"/>
        <v>#DIV/0!</v>
      </c>
      <c r="J36" s="189"/>
      <c r="K36" s="189"/>
      <c r="L36" s="189"/>
      <c r="M36" s="94">
        <v>0</v>
      </c>
      <c r="N36" s="62"/>
      <c r="O36" s="62"/>
      <c r="P36" s="62"/>
      <c r="Q36" s="94">
        <f t="shared" si="4"/>
        <v>0</v>
      </c>
      <c r="R36" s="65">
        <f>IF(F36&lt;VLOOKUP(G36,$M$491:$Q$501,2),0,VLOOKUP(G36,$M$491:$Q$501,3))</f>
        <v>35</v>
      </c>
      <c r="S36" s="66">
        <f t="shared" si="5"/>
        <v>17</v>
      </c>
      <c r="T36" s="67">
        <f t="shared" si="6"/>
        <v>17.5</v>
      </c>
      <c r="U36" s="165">
        <f t="shared" si="7"/>
        <v>17</v>
      </c>
      <c r="V36" s="67">
        <f t="shared" si="8"/>
        <v>17.5</v>
      </c>
      <c r="W36" s="66"/>
      <c r="X36" s="67">
        <v>35</v>
      </c>
      <c r="Y36" s="63">
        <v>17</v>
      </c>
      <c r="Z36" s="103">
        <f t="shared" si="10"/>
        <v>0</v>
      </c>
      <c r="AA36" s="370"/>
    </row>
    <row r="37" spans="1:27" s="33" customFormat="1" ht="47.25" x14ac:dyDescent="0.25">
      <c r="A37" s="290">
        <v>30</v>
      </c>
      <c r="B37" s="161" t="s">
        <v>439</v>
      </c>
      <c r="C37" s="161" t="s">
        <v>77</v>
      </c>
      <c r="D37" s="160">
        <v>13.829000000000001</v>
      </c>
      <c r="E37" s="66"/>
      <c r="F37" s="115">
        <v>56</v>
      </c>
      <c r="G37" s="67">
        <f t="shared" si="2"/>
        <v>4.05</v>
      </c>
      <c r="H37" s="94">
        <v>21</v>
      </c>
      <c r="I37" s="188" t="e">
        <f t="shared" si="3"/>
        <v>#DIV/0!</v>
      </c>
      <c r="J37" s="189"/>
      <c r="K37" s="189"/>
      <c r="L37" s="189"/>
      <c r="M37" s="94">
        <v>10</v>
      </c>
      <c r="N37" s="62"/>
      <c r="O37" s="62"/>
      <c r="P37" s="62"/>
      <c r="Q37" s="94">
        <f t="shared" si="4"/>
        <v>48</v>
      </c>
      <c r="R37" s="65">
        <f>IF(F37&lt;VLOOKUP(G37,$M$491:$Q$501,2),0,VLOOKUP(G37,$M$491:$Q$501,3))</f>
        <v>35</v>
      </c>
      <c r="S37" s="66">
        <f t="shared" si="5"/>
        <v>19</v>
      </c>
      <c r="T37" s="67">
        <f t="shared" si="6"/>
        <v>19.600000000000001</v>
      </c>
      <c r="U37" s="165">
        <f t="shared" si="7"/>
        <v>19</v>
      </c>
      <c r="V37" s="67">
        <f t="shared" si="8"/>
        <v>19.600000000000001</v>
      </c>
      <c r="W37" s="66"/>
      <c r="X37" s="67">
        <v>35</v>
      </c>
      <c r="Y37" s="63">
        <v>19</v>
      </c>
      <c r="Z37" s="103">
        <f t="shared" si="10"/>
        <v>0</v>
      </c>
      <c r="AA37" s="370"/>
    </row>
    <row r="38" spans="1:27" s="33" customFormat="1" ht="47.25" x14ac:dyDescent="0.25">
      <c r="A38" s="290">
        <v>31</v>
      </c>
      <c r="B38" s="161" t="s">
        <v>440</v>
      </c>
      <c r="C38" s="161" t="s">
        <v>77</v>
      </c>
      <c r="D38" s="160">
        <v>12.07</v>
      </c>
      <c r="E38" s="66"/>
      <c r="F38" s="115">
        <v>57</v>
      </c>
      <c r="G38" s="67">
        <f t="shared" si="2"/>
        <v>4.72</v>
      </c>
      <c r="H38" s="94">
        <v>18</v>
      </c>
      <c r="I38" s="188" t="e">
        <f t="shared" si="3"/>
        <v>#DIV/0!</v>
      </c>
      <c r="J38" s="189"/>
      <c r="K38" s="189"/>
      <c r="L38" s="189"/>
      <c r="M38" s="94">
        <v>0</v>
      </c>
      <c r="N38" s="62"/>
      <c r="O38" s="62"/>
      <c r="P38" s="62"/>
      <c r="Q38" s="94">
        <f t="shared" si="4"/>
        <v>0</v>
      </c>
      <c r="R38" s="65">
        <f>IF(F38&lt;VLOOKUP(G38,$M$491:$Q$501,2),0,VLOOKUP(G38,$M$491:$Q$501,3))</f>
        <v>35</v>
      </c>
      <c r="S38" s="66">
        <f t="shared" si="5"/>
        <v>19</v>
      </c>
      <c r="T38" s="67">
        <f t="shared" si="6"/>
        <v>19.95</v>
      </c>
      <c r="U38" s="165">
        <f t="shared" si="7"/>
        <v>19</v>
      </c>
      <c r="V38" s="67">
        <f t="shared" si="8"/>
        <v>19.95</v>
      </c>
      <c r="W38" s="66"/>
      <c r="X38" s="67">
        <v>35</v>
      </c>
      <c r="Y38" s="63">
        <v>19</v>
      </c>
      <c r="Z38" s="103">
        <f t="shared" si="10"/>
        <v>0</v>
      </c>
      <c r="AA38" s="370"/>
    </row>
    <row r="39" spans="1:27" s="33" customFormat="1" ht="47.25" x14ac:dyDescent="0.25">
      <c r="A39" s="290">
        <v>32</v>
      </c>
      <c r="B39" s="161" t="s">
        <v>441</v>
      </c>
      <c r="C39" s="161" t="s">
        <v>77</v>
      </c>
      <c r="D39" s="160">
        <v>48.347000000000001</v>
      </c>
      <c r="E39" s="66"/>
      <c r="F39" s="115">
        <v>107</v>
      </c>
      <c r="G39" s="67">
        <f t="shared" si="2"/>
        <v>2.21</v>
      </c>
      <c r="H39" s="94">
        <v>35</v>
      </c>
      <c r="I39" s="188" t="e">
        <f t="shared" si="3"/>
        <v>#DIV/0!</v>
      </c>
      <c r="J39" s="189"/>
      <c r="K39" s="189"/>
      <c r="L39" s="189"/>
      <c r="M39" s="94">
        <v>5</v>
      </c>
      <c r="N39" s="62"/>
      <c r="O39" s="62"/>
      <c r="P39" s="62"/>
      <c r="Q39" s="94">
        <f t="shared" si="4"/>
        <v>14</v>
      </c>
      <c r="R39" s="65">
        <f>IF(F39&lt;VLOOKUP(G39,$M$491:$Q$501,2),0,VLOOKUP(G39,$M$491:$Q$501,3))</f>
        <v>35</v>
      </c>
      <c r="S39" s="66">
        <f t="shared" si="5"/>
        <v>37</v>
      </c>
      <c r="T39" s="67">
        <f t="shared" si="6"/>
        <v>37.450000000000003</v>
      </c>
      <c r="U39" s="165">
        <f t="shared" si="7"/>
        <v>37</v>
      </c>
      <c r="V39" s="67">
        <f t="shared" si="8"/>
        <v>37.450000000000003</v>
      </c>
      <c r="W39" s="66"/>
      <c r="X39" s="67">
        <v>35</v>
      </c>
      <c r="Y39" s="63">
        <v>37</v>
      </c>
      <c r="Z39" s="103">
        <f t="shared" si="10"/>
        <v>0</v>
      </c>
      <c r="AA39" s="370"/>
    </row>
    <row r="40" spans="1:27" s="33" customFormat="1" ht="47.25" x14ac:dyDescent="0.25">
      <c r="A40" s="290">
        <v>33</v>
      </c>
      <c r="B40" s="161" t="s">
        <v>442</v>
      </c>
      <c r="C40" s="161" t="s">
        <v>77</v>
      </c>
      <c r="D40" s="160">
        <v>14.571</v>
      </c>
      <c r="E40" s="66"/>
      <c r="F40" s="115">
        <v>45</v>
      </c>
      <c r="G40" s="67">
        <f t="shared" si="2"/>
        <v>3.09</v>
      </c>
      <c r="H40" s="94">
        <v>14</v>
      </c>
      <c r="I40" s="188" t="e">
        <f t="shared" si="3"/>
        <v>#DIV/0!</v>
      </c>
      <c r="J40" s="189"/>
      <c r="K40" s="189"/>
      <c r="L40" s="189"/>
      <c r="M40" s="94">
        <v>0</v>
      </c>
      <c r="N40" s="62"/>
      <c r="O40" s="62"/>
      <c r="P40" s="62"/>
      <c r="Q40" s="94">
        <f t="shared" si="4"/>
        <v>0</v>
      </c>
      <c r="R40" s="65">
        <f>IF(F40&lt;VLOOKUP(G40,$M$491:$Q$501,2),0,VLOOKUP(G40,$M$491:$Q$501,3))</f>
        <v>35</v>
      </c>
      <c r="S40" s="66">
        <f t="shared" si="5"/>
        <v>15</v>
      </c>
      <c r="T40" s="67">
        <f t="shared" si="6"/>
        <v>15.75</v>
      </c>
      <c r="U40" s="165">
        <f t="shared" si="7"/>
        <v>15</v>
      </c>
      <c r="V40" s="67">
        <f t="shared" si="8"/>
        <v>15.75</v>
      </c>
      <c r="W40" s="66"/>
      <c r="X40" s="67">
        <v>35</v>
      </c>
      <c r="Y40" s="63">
        <v>15</v>
      </c>
      <c r="Z40" s="103">
        <f t="shared" si="10"/>
        <v>0</v>
      </c>
      <c r="AA40" s="370"/>
    </row>
    <row r="41" spans="1:27" s="33" customFormat="1" ht="47.25" x14ac:dyDescent="0.25">
      <c r="A41" s="290">
        <v>34</v>
      </c>
      <c r="B41" s="161" t="s">
        <v>762</v>
      </c>
      <c r="C41" s="161" t="s">
        <v>77</v>
      </c>
      <c r="D41" s="160">
        <v>11.741</v>
      </c>
      <c r="E41" s="66"/>
      <c r="F41" s="115">
        <v>40</v>
      </c>
      <c r="G41" s="67">
        <f t="shared" si="2"/>
        <v>3.41</v>
      </c>
      <c r="H41" s="94">
        <v>13</v>
      </c>
      <c r="I41" s="188" t="e">
        <f t="shared" si="3"/>
        <v>#DIV/0!</v>
      </c>
      <c r="J41" s="189"/>
      <c r="K41" s="189"/>
      <c r="L41" s="189"/>
      <c r="M41" s="94">
        <v>13</v>
      </c>
      <c r="N41" s="62"/>
      <c r="O41" s="62"/>
      <c r="P41" s="62"/>
      <c r="Q41" s="94">
        <f t="shared" si="4"/>
        <v>100</v>
      </c>
      <c r="R41" s="65">
        <f>IF(F41&lt;VLOOKUP(G41,$M$491:$Q$501,2),0,VLOOKUP(G41,$M$491:$Q$501,3))</f>
        <v>35</v>
      </c>
      <c r="S41" s="66">
        <f t="shared" si="5"/>
        <v>14</v>
      </c>
      <c r="T41" s="67">
        <f t="shared" si="6"/>
        <v>14</v>
      </c>
      <c r="U41" s="165">
        <f t="shared" si="7"/>
        <v>14</v>
      </c>
      <c r="V41" s="67">
        <f t="shared" si="8"/>
        <v>14</v>
      </c>
      <c r="W41" s="66"/>
      <c r="X41" s="67">
        <v>35</v>
      </c>
      <c r="Y41" s="63">
        <v>14</v>
      </c>
      <c r="Z41" s="103">
        <f t="shared" si="10"/>
        <v>0</v>
      </c>
      <c r="AA41" s="370"/>
    </row>
    <row r="42" spans="1:27" s="33" customFormat="1" ht="47.25" x14ac:dyDescent="0.25">
      <c r="A42" s="290">
        <v>35</v>
      </c>
      <c r="B42" s="161" t="s">
        <v>443</v>
      </c>
      <c r="C42" s="161" t="s">
        <v>77</v>
      </c>
      <c r="D42" s="160">
        <v>15.14</v>
      </c>
      <c r="E42" s="66"/>
      <c r="F42" s="115">
        <v>43</v>
      </c>
      <c r="G42" s="67">
        <f t="shared" si="2"/>
        <v>2.84</v>
      </c>
      <c r="H42" s="94">
        <v>15</v>
      </c>
      <c r="I42" s="188" t="e">
        <f t="shared" si="3"/>
        <v>#DIV/0!</v>
      </c>
      <c r="J42" s="189"/>
      <c r="K42" s="189"/>
      <c r="L42" s="189"/>
      <c r="M42" s="94">
        <v>0</v>
      </c>
      <c r="N42" s="62"/>
      <c r="O42" s="62"/>
      <c r="P42" s="62"/>
      <c r="Q42" s="94">
        <f t="shared" si="4"/>
        <v>0</v>
      </c>
      <c r="R42" s="65">
        <f>IF(F42&lt;VLOOKUP(G42,$M$491:$Q$501,2),0,VLOOKUP(G42,$M$491:$Q$501,3))</f>
        <v>35</v>
      </c>
      <c r="S42" s="66">
        <f t="shared" si="5"/>
        <v>15</v>
      </c>
      <c r="T42" s="67">
        <f t="shared" si="6"/>
        <v>15.05</v>
      </c>
      <c r="U42" s="165">
        <f t="shared" si="7"/>
        <v>15</v>
      </c>
      <c r="V42" s="67">
        <f t="shared" si="8"/>
        <v>15.05</v>
      </c>
      <c r="W42" s="66"/>
      <c r="X42" s="67">
        <v>35</v>
      </c>
      <c r="Y42" s="63">
        <v>15</v>
      </c>
      <c r="Z42" s="103">
        <f t="shared" si="10"/>
        <v>0</v>
      </c>
      <c r="AA42" s="370"/>
    </row>
    <row r="43" spans="1:27" s="33" customFormat="1" ht="47.25" x14ac:dyDescent="0.25">
      <c r="A43" s="290">
        <v>36</v>
      </c>
      <c r="B43" s="161" t="s">
        <v>444</v>
      </c>
      <c r="C43" s="161" t="s">
        <v>77</v>
      </c>
      <c r="D43" s="160">
        <v>66.805000000000007</v>
      </c>
      <c r="E43" s="66"/>
      <c r="F43" s="115">
        <v>349</v>
      </c>
      <c r="G43" s="67">
        <f t="shared" si="2"/>
        <v>5.22</v>
      </c>
      <c r="H43" s="94">
        <v>120</v>
      </c>
      <c r="I43" s="188" t="e">
        <f t="shared" si="3"/>
        <v>#DIV/0!</v>
      </c>
      <c r="J43" s="189"/>
      <c r="K43" s="189"/>
      <c r="L43" s="189"/>
      <c r="M43" s="94">
        <v>120</v>
      </c>
      <c r="N43" s="62"/>
      <c r="O43" s="62"/>
      <c r="P43" s="62"/>
      <c r="Q43" s="94">
        <f t="shared" si="4"/>
        <v>100</v>
      </c>
      <c r="R43" s="65">
        <f>IF(F43&lt;VLOOKUP(G43,$M$491:$Q$501,2),0,VLOOKUP(G43,$M$491:$Q$501,3))</f>
        <v>35</v>
      </c>
      <c r="S43" s="66">
        <f t="shared" si="5"/>
        <v>122</v>
      </c>
      <c r="T43" s="67">
        <f t="shared" si="6"/>
        <v>122.15</v>
      </c>
      <c r="U43" s="165">
        <f t="shared" si="7"/>
        <v>122</v>
      </c>
      <c r="V43" s="67">
        <f t="shared" si="8"/>
        <v>122.15</v>
      </c>
      <c r="W43" s="66"/>
      <c r="X43" s="67">
        <v>35</v>
      </c>
      <c r="Y43" s="63">
        <v>122</v>
      </c>
      <c r="Z43" s="103">
        <f t="shared" si="10"/>
        <v>0</v>
      </c>
      <c r="AA43" s="370"/>
    </row>
    <row r="44" spans="1:27" s="33" customFormat="1" ht="47.25" x14ac:dyDescent="0.25">
      <c r="A44" s="290">
        <v>37</v>
      </c>
      <c r="B44" s="161" t="s">
        <v>445</v>
      </c>
      <c r="C44" s="161" t="s">
        <v>77</v>
      </c>
      <c r="D44" s="160">
        <v>6.5529999999999999</v>
      </c>
      <c r="E44" s="66"/>
      <c r="F44" s="115">
        <v>68</v>
      </c>
      <c r="G44" s="67">
        <f t="shared" si="2"/>
        <v>10.38</v>
      </c>
      <c r="H44" s="94">
        <v>27</v>
      </c>
      <c r="I44" s="188" t="e">
        <f t="shared" si="3"/>
        <v>#DIV/0!</v>
      </c>
      <c r="J44" s="189"/>
      <c r="K44" s="189"/>
      <c r="L44" s="189"/>
      <c r="M44" s="94">
        <v>27</v>
      </c>
      <c r="N44" s="62"/>
      <c r="O44" s="62"/>
      <c r="P44" s="62"/>
      <c r="Q44" s="94">
        <f t="shared" si="4"/>
        <v>100</v>
      </c>
      <c r="R44" s="65">
        <f>IF(F44&lt;VLOOKUP(G44,$M$491:$Q$501,2),0,VLOOKUP(G44,$M$491:$Q$501,3))</f>
        <v>35</v>
      </c>
      <c r="S44" s="66">
        <f t="shared" si="5"/>
        <v>23</v>
      </c>
      <c r="T44" s="67">
        <f t="shared" si="6"/>
        <v>23.8</v>
      </c>
      <c r="U44" s="165">
        <f t="shared" si="7"/>
        <v>23</v>
      </c>
      <c r="V44" s="67">
        <f t="shared" si="8"/>
        <v>23.8</v>
      </c>
      <c r="W44" s="66"/>
      <c r="X44" s="67">
        <v>35</v>
      </c>
      <c r="Y44" s="63">
        <v>23</v>
      </c>
      <c r="Z44" s="103">
        <f t="shared" si="10"/>
        <v>0</v>
      </c>
      <c r="AA44" s="370"/>
    </row>
    <row r="45" spans="1:27" s="33" customFormat="1" ht="47.25" x14ac:dyDescent="0.25">
      <c r="A45" s="290">
        <v>38</v>
      </c>
      <c r="B45" s="161" t="s">
        <v>446</v>
      </c>
      <c r="C45" s="161" t="s">
        <v>77</v>
      </c>
      <c r="D45" s="160">
        <v>21.161999999999999</v>
      </c>
      <c r="E45" s="66"/>
      <c r="F45" s="115">
        <v>72</v>
      </c>
      <c r="G45" s="67">
        <f t="shared" si="2"/>
        <v>3.4</v>
      </c>
      <c r="H45" s="94">
        <v>21</v>
      </c>
      <c r="I45" s="188" t="e">
        <f t="shared" si="3"/>
        <v>#DIV/0!</v>
      </c>
      <c r="J45" s="189"/>
      <c r="K45" s="189"/>
      <c r="L45" s="189"/>
      <c r="M45" s="94">
        <v>0</v>
      </c>
      <c r="N45" s="62"/>
      <c r="O45" s="62"/>
      <c r="P45" s="62"/>
      <c r="Q45" s="94">
        <f t="shared" si="4"/>
        <v>0</v>
      </c>
      <c r="R45" s="65">
        <f>IF(F45&lt;VLOOKUP(G45,$M$491:$Q$501,2),0,VLOOKUP(G45,$M$491:$Q$501,3))</f>
        <v>35</v>
      </c>
      <c r="S45" s="66">
        <f t="shared" si="5"/>
        <v>25</v>
      </c>
      <c r="T45" s="67">
        <f t="shared" si="6"/>
        <v>25.2</v>
      </c>
      <c r="U45" s="165">
        <f t="shared" si="7"/>
        <v>25</v>
      </c>
      <c r="V45" s="67">
        <f t="shared" si="8"/>
        <v>25.2</v>
      </c>
      <c r="W45" s="66"/>
      <c r="X45" s="67">
        <v>35</v>
      </c>
      <c r="Y45" s="63">
        <v>25</v>
      </c>
      <c r="Z45" s="103">
        <f t="shared" si="10"/>
        <v>0</v>
      </c>
      <c r="AA45" s="370"/>
    </row>
    <row r="46" spans="1:27" s="33" customFormat="1" ht="47.25" x14ac:dyDescent="0.25">
      <c r="A46" s="290">
        <v>39</v>
      </c>
      <c r="B46" s="161" t="s">
        <v>447</v>
      </c>
      <c r="C46" s="161" t="s">
        <v>77</v>
      </c>
      <c r="D46" s="160">
        <v>24.510999999999999</v>
      </c>
      <c r="E46" s="66"/>
      <c r="F46" s="115">
        <v>171</v>
      </c>
      <c r="G46" s="67">
        <f t="shared" si="2"/>
        <v>6.98</v>
      </c>
      <c r="H46" s="94">
        <v>58</v>
      </c>
      <c r="I46" s="188" t="e">
        <f t="shared" si="3"/>
        <v>#DIV/0!</v>
      </c>
      <c r="J46" s="189"/>
      <c r="K46" s="189"/>
      <c r="L46" s="189"/>
      <c r="M46" s="94">
        <v>58</v>
      </c>
      <c r="N46" s="62"/>
      <c r="O46" s="62"/>
      <c r="P46" s="62"/>
      <c r="Q46" s="94">
        <f t="shared" si="4"/>
        <v>100</v>
      </c>
      <c r="R46" s="65">
        <f>IF(F46&lt;VLOOKUP(G46,$M$491:$Q$501,2),0,VLOOKUP(G46,$M$491:$Q$501,3))</f>
        <v>35</v>
      </c>
      <c r="S46" s="66">
        <f t="shared" si="5"/>
        <v>59</v>
      </c>
      <c r="T46" s="67">
        <f t="shared" si="6"/>
        <v>59.85</v>
      </c>
      <c r="U46" s="165">
        <f t="shared" si="7"/>
        <v>59</v>
      </c>
      <c r="V46" s="67">
        <f t="shared" si="8"/>
        <v>59.85</v>
      </c>
      <c r="W46" s="66"/>
      <c r="X46" s="67">
        <v>35</v>
      </c>
      <c r="Y46" s="63">
        <v>59</v>
      </c>
      <c r="Z46" s="103">
        <f t="shared" si="10"/>
        <v>0</v>
      </c>
      <c r="AA46" s="371"/>
    </row>
    <row r="47" spans="1:27" s="33" customFormat="1" ht="47.25" x14ac:dyDescent="0.25">
      <c r="A47" s="290">
        <v>40</v>
      </c>
      <c r="B47" s="161" t="s">
        <v>448</v>
      </c>
      <c r="C47" s="161" t="s">
        <v>77</v>
      </c>
      <c r="D47" s="160">
        <v>32.597999999999999</v>
      </c>
      <c r="E47" s="66"/>
      <c r="F47" s="115">
        <v>104</v>
      </c>
      <c r="G47" s="67">
        <f t="shared" si="2"/>
        <v>3.19</v>
      </c>
      <c r="H47" s="94">
        <v>15</v>
      </c>
      <c r="I47" s="188" t="e">
        <f t="shared" si="3"/>
        <v>#DIV/0!</v>
      </c>
      <c r="J47" s="189"/>
      <c r="K47" s="189"/>
      <c r="L47" s="189"/>
      <c r="M47" s="94">
        <v>15</v>
      </c>
      <c r="N47" s="62"/>
      <c r="O47" s="62"/>
      <c r="P47" s="62"/>
      <c r="Q47" s="94">
        <f t="shared" si="4"/>
        <v>100</v>
      </c>
      <c r="R47" s="65">
        <f>IF(F47&lt;VLOOKUP(G47,$M$491:$Q$501,2),0,VLOOKUP(G47,$M$491:$Q$501,3))</f>
        <v>35</v>
      </c>
      <c r="S47" s="66">
        <f t="shared" si="5"/>
        <v>36</v>
      </c>
      <c r="T47" s="67">
        <f t="shared" si="6"/>
        <v>36.4</v>
      </c>
      <c r="U47" s="165">
        <f t="shared" si="7"/>
        <v>15</v>
      </c>
      <c r="V47" s="67">
        <f t="shared" si="8"/>
        <v>15.6</v>
      </c>
      <c r="W47" s="66"/>
      <c r="X47" s="67">
        <v>15</v>
      </c>
      <c r="Y47" s="63">
        <v>15</v>
      </c>
      <c r="Z47" s="103">
        <f t="shared" si="10"/>
        <v>0</v>
      </c>
      <c r="AA47" s="370"/>
    </row>
    <row r="48" spans="1:27" s="33" customFormat="1" ht="63" x14ac:dyDescent="0.25">
      <c r="A48" s="290">
        <v>41</v>
      </c>
      <c r="B48" s="161" t="s">
        <v>450</v>
      </c>
      <c r="C48" s="161" t="s">
        <v>449</v>
      </c>
      <c r="D48" s="160">
        <v>156</v>
      </c>
      <c r="E48" s="66"/>
      <c r="F48" s="115">
        <v>110</v>
      </c>
      <c r="G48" s="67">
        <f t="shared" si="2"/>
        <v>0.71</v>
      </c>
      <c r="H48" s="94">
        <v>39</v>
      </c>
      <c r="I48" s="188" t="e">
        <f t="shared" si="3"/>
        <v>#DIV/0!</v>
      </c>
      <c r="J48" s="189"/>
      <c r="K48" s="189"/>
      <c r="L48" s="189"/>
      <c r="M48" s="94">
        <v>7</v>
      </c>
      <c r="N48" s="62"/>
      <c r="O48" s="62"/>
      <c r="P48" s="62"/>
      <c r="Q48" s="94">
        <f t="shared" si="4"/>
        <v>18</v>
      </c>
      <c r="R48" s="65">
        <f>IF(F48&lt;VLOOKUP(G48,$M$491:$Q$501,2),0,VLOOKUP(G48,$M$491:$Q$501,3))</f>
        <v>35</v>
      </c>
      <c r="S48" s="66">
        <f t="shared" si="5"/>
        <v>38</v>
      </c>
      <c r="T48" s="67">
        <f t="shared" si="6"/>
        <v>38.5</v>
      </c>
      <c r="U48" s="165">
        <f t="shared" si="7"/>
        <v>38</v>
      </c>
      <c r="V48" s="67">
        <f t="shared" si="8"/>
        <v>38.5</v>
      </c>
      <c r="W48" s="66"/>
      <c r="X48" s="67">
        <v>35</v>
      </c>
      <c r="Y48" s="63">
        <v>38</v>
      </c>
      <c r="Z48" s="103">
        <f t="shared" si="10"/>
        <v>0</v>
      </c>
      <c r="AA48" s="370"/>
    </row>
    <row r="49" spans="1:27" s="33" customFormat="1" ht="47.25" x14ac:dyDescent="0.25">
      <c r="A49" s="290">
        <v>42</v>
      </c>
      <c r="B49" s="161" t="s">
        <v>451</v>
      </c>
      <c r="C49" s="161" t="s">
        <v>449</v>
      </c>
      <c r="D49" s="160">
        <v>25.635000000000002</v>
      </c>
      <c r="E49" s="66"/>
      <c r="F49" s="115">
        <v>132</v>
      </c>
      <c r="G49" s="67">
        <f t="shared" si="2"/>
        <v>5.15</v>
      </c>
      <c r="H49" s="94">
        <v>0</v>
      </c>
      <c r="I49" s="188" t="e">
        <f t="shared" si="3"/>
        <v>#DIV/0!</v>
      </c>
      <c r="J49" s="189"/>
      <c r="K49" s="189"/>
      <c r="L49" s="189"/>
      <c r="M49" s="94">
        <v>0</v>
      </c>
      <c r="N49" s="62"/>
      <c r="O49" s="62"/>
      <c r="P49" s="62"/>
      <c r="Q49" s="94" t="e">
        <f t="shared" si="4"/>
        <v>#DIV/0!</v>
      </c>
      <c r="R49" s="65">
        <f>IF(F49&lt;VLOOKUP(G49,$M$491:$Q$501,2),0,VLOOKUP(G49,$M$491:$Q$501,3))</f>
        <v>35</v>
      </c>
      <c r="S49" s="66">
        <f t="shared" si="5"/>
        <v>46</v>
      </c>
      <c r="T49" s="67">
        <f t="shared" si="6"/>
        <v>46.2</v>
      </c>
      <c r="U49" s="165">
        <f t="shared" si="7"/>
        <v>46</v>
      </c>
      <c r="V49" s="67">
        <f t="shared" si="8"/>
        <v>46.2</v>
      </c>
      <c r="W49" s="66"/>
      <c r="X49" s="67">
        <v>35</v>
      </c>
      <c r="Y49" s="63">
        <v>46</v>
      </c>
      <c r="Z49" s="103">
        <f t="shared" si="10"/>
        <v>0</v>
      </c>
      <c r="AA49" s="370"/>
    </row>
    <row r="50" spans="1:27" s="33" customFormat="1" ht="47.25" x14ac:dyDescent="0.25">
      <c r="A50" s="290">
        <v>43</v>
      </c>
      <c r="B50" s="161" t="s">
        <v>452</v>
      </c>
      <c r="C50" s="161" t="s">
        <v>449</v>
      </c>
      <c r="D50" s="160">
        <v>17.600000000000001</v>
      </c>
      <c r="E50" s="66"/>
      <c r="F50" s="115">
        <v>37</v>
      </c>
      <c r="G50" s="67">
        <f t="shared" si="2"/>
        <v>2.1</v>
      </c>
      <c r="H50" s="94">
        <v>16</v>
      </c>
      <c r="I50" s="188" t="e">
        <f t="shared" si="3"/>
        <v>#DIV/0!</v>
      </c>
      <c r="J50" s="189"/>
      <c r="K50" s="189"/>
      <c r="L50" s="189"/>
      <c r="M50" s="94">
        <v>7</v>
      </c>
      <c r="N50" s="62"/>
      <c r="O50" s="62"/>
      <c r="P50" s="62"/>
      <c r="Q50" s="94">
        <f t="shared" si="4"/>
        <v>44</v>
      </c>
      <c r="R50" s="65">
        <f>IF(F50&lt;VLOOKUP(G50,$M$491:$Q$501,2),0,VLOOKUP(G50,$M$491:$Q$501,3))</f>
        <v>35</v>
      </c>
      <c r="S50" s="66">
        <f t="shared" si="5"/>
        <v>12</v>
      </c>
      <c r="T50" s="67">
        <f t="shared" si="6"/>
        <v>12.95</v>
      </c>
      <c r="U50" s="165">
        <f t="shared" si="7"/>
        <v>12</v>
      </c>
      <c r="V50" s="67">
        <f t="shared" si="8"/>
        <v>12.95</v>
      </c>
      <c r="W50" s="66"/>
      <c r="X50" s="67">
        <v>35</v>
      </c>
      <c r="Y50" s="63">
        <v>12</v>
      </c>
      <c r="Z50" s="103">
        <f t="shared" si="10"/>
        <v>0</v>
      </c>
      <c r="AA50" s="371"/>
    </row>
    <row r="51" spans="1:27" s="33" customFormat="1" ht="47.25" x14ac:dyDescent="0.25">
      <c r="A51" s="290">
        <v>44</v>
      </c>
      <c r="B51" s="161" t="s">
        <v>453</v>
      </c>
      <c r="C51" s="161" t="s">
        <v>449</v>
      </c>
      <c r="D51" s="160">
        <v>17.879000000000001</v>
      </c>
      <c r="E51" s="66"/>
      <c r="F51" s="115">
        <v>252</v>
      </c>
      <c r="G51" s="67">
        <f t="shared" si="2"/>
        <v>14.09</v>
      </c>
      <c r="H51" s="94">
        <v>73</v>
      </c>
      <c r="I51" s="188" t="e">
        <f t="shared" si="3"/>
        <v>#DIV/0!</v>
      </c>
      <c r="J51" s="189"/>
      <c r="K51" s="189"/>
      <c r="L51" s="189"/>
      <c r="M51" s="94">
        <v>17</v>
      </c>
      <c r="N51" s="62"/>
      <c r="O51" s="62"/>
      <c r="P51" s="62"/>
      <c r="Q51" s="94">
        <f t="shared" si="4"/>
        <v>23</v>
      </c>
      <c r="R51" s="65">
        <f>IF(F51&lt;VLOOKUP(G51,$M$491:$Q$501,2),0,VLOOKUP(G51,$M$491:$Q$501,3))</f>
        <v>35</v>
      </c>
      <c r="S51" s="66">
        <f t="shared" si="5"/>
        <v>88</v>
      </c>
      <c r="T51" s="67">
        <f t="shared" si="6"/>
        <v>88.2</v>
      </c>
      <c r="U51" s="165">
        <f t="shared" si="7"/>
        <v>88</v>
      </c>
      <c r="V51" s="67">
        <f t="shared" si="8"/>
        <v>88.2</v>
      </c>
      <c r="W51" s="66"/>
      <c r="X51" s="67">
        <v>35</v>
      </c>
      <c r="Y51" s="63">
        <v>88</v>
      </c>
      <c r="Z51" s="103">
        <f t="shared" si="10"/>
        <v>0</v>
      </c>
      <c r="AA51" s="370"/>
    </row>
    <row r="52" spans="1:27" s="33" customFormat="1" ht="47.25" x14ac:dyDescent="0.25">
      <c r="A52" s="290">
        <v>45</v>
      </c>
      <c r="B52" s="161" t="s">
        <v>454</v>
      </c>
      <c r="C52" s="161" t="s">
        <v>449</v>
      </c>
      <c r="D52" s="160">
        <v>39.6</v>
      </c>
      <c r="E52" s="66"/>
      <c r="F52" s="115">
        <v>264</v>
      </c>
      <c r="G52" s="67">
        <f t="shared" si="2"/>
        <v>6.67</v>
      </c>
      <c r="H52" s="94">
        <v>81</v>
      </c>
      <c r="I52" s="188" t="e">
        <f t="shared" si="3"/>
        <v>#DIV/0!</v>
      </c>
      <c r="J52" s="189"/>
      <c r="K52" s="189"/>
      <c r="L52" s="189"/>
      <c r="M52" s="94">
        <v>81</v>
      </c>
      <c r="N52" s="62"/>
      <c r="O52" s="62"/>
      <c r="P52" s="62"/>
      <c r="Q52" s="94">
        <f t="shared" si="4"/>
        <v>100</v>
      </c>
      <c r="R52" s="65">
        <f>IF(F52&lt;VLOOKUP(G52,$M$491:$Q$501,2),0,VLOOKUP(G52,$M$491:$Q$501,3))</f>
        <v>35</v>
      </c>
      <c r="S52" s="66">
        <f t="shared" si="5"/>
        <v>92</v>
      </c>
      <c r="T52" s="67">
        <f t="shared" si="6"/>
        <v>92.4</v>
      </c>
      <c r="U52" s="165">
        <f t="shared" si="7"/>
        <v>87</v>
      </c>
      <c r="V52" s="67">
        <f t="shared" si="8"/>
        <v>87.12</v>
      </c>
      <c r="W52" s="66"/>
      <c r="X52" s="67">
        <v>33</v>
      </c>
      <c r="Y52" s="63">
        <v>87</v>
      </c>
      <c r="Z52" s="103">
        <f t="shared" si="10"/>
        <v>0</v>
      </c>
      <c r="AA52" s="370"/>
    </row>
    <row r="53" spans="1:27" s="33" customFormat="1" ht="63" x14ac:dyDescent="0.25">
      <c r="A53" s="290">
        <v>46</v>
      </c>
      <c r="B53" s="161" t="s">
        <v>455</v>
      </c>
      <c r="C53" s="161" t="s">
        <v>449</v>
      </c>
      <c r="D53" s="160">
        <v>43.3</v>
      </c>
      <c r="E53" s="66"/>
      <c r="F53" s="115">
        <v>71</v>
      </c>
      <c r="G53" s="67">
        <f t="shared" si="2"/>
        <v>1.64</v>
      </c>
      <c r="H53" s="94">
        <v>19</v>
      </c>
      <c r="I53" s="188" t="e">
        <f t="shared" si="3"/>
        <v>#DIV/0!</v>
      </c>
      <c r="J53" s="189"/>
      <c r="K53" s="189"/>
      <c r="L53" s="189"/>
      <c r="M53" s="94">
        <v>17</v>
      </c>
      <c r="N53" s="62"/>
      <c r="O53" s="62"/>
      <c r="P53" s="62"/>
      <c r="Q53" s="94">
        <f t="shared" si="4"/>
        <v>89</v>
      </c>
      <c r="R53" s="65">
        <f>IF(F53&lt;VLOOKUP(G53,$M$491:$Q$501,2),0,VLOOKUP(G53,$M$491:$Q$501,3))</f>
        <v>35</v>
      </c>
      <c r="S53" s="66">
        <f t="shared" si="5"/>
        <v>24</v>
      </c>
      <c r="T53" s="67">
        <f t="shared" si="6"/>
        <v>24.85</v>
      </c>
      <c r="U53" s="165">
        <f t="shared" si="7"/>
        <v>24</v>
      </c>
      <c r="V53" s="67">
        <f t="shared" si="8"/>
        <v>24.85</v>
      </c>
      <c r="W53" s="66"/>
      <c r="X53" s="67">
        <v>35</v>
      </c>
      <c r="Y53" s="63">
        <v>24</v>
      </c>
      <c r="Z53" s="103">
        <f t="shared" si="10"/>
        <v>0</v>
      </c>
      <c r="AA53" s="370"/>
    </row>
    <row r="54" spans="1:27" s="33" customFormat="1" ht="31.5" x14ac:dyDescent="0.25">
      <c r="A54" s="290">
        <v>47</v>
      </c>
      <c r="B54" s="161" t="s">
        <v>456</v>
      </c>
      <c r="C54" s="161" t="s">
        <v>154</v>
      </c>
      <c r="D54" s="160">
        <v>137.24100000000001</v>
      </c>
      <c r="E54" s="66"/>
      <c r="F54" s="115">
        <v>475</v>
      </c>
      <c r="G54" s="67">
        <f t="shared" si="2"/>
        <v>3.46</v>
      </c>
      <c r="H54" s="94"/>
      <c r="I54" s="188" t="e">
        <f t="shared" si="3"/>
        <v>#DIV/0!</v>
      </c>
      <c r="J54" s="189"/>
      <c r="K54" s="189"/>
      <c r="L54" s="189"/>
      <c r="M54" s="94"/>
      <c r="N54" s="62"/>
      <c r="O54" s="62"/>
      <c r="P54" s="62"/>
      <c r="Q54" s="94" t="e">
        <f t="shared" si="4"/>
        <v>#DIV/0!</v>
      </c>
      <c r="R54" s="65">
        <f>IF(F54&lt;VLOOKUP(G54,$M$491:$Q$501,2),0,VLOOKUP(G54,$M$491:$Q$501,3))</f>
        <v>35</v>
      </c>
      <c r="S54" s="66">
        <f t="shared" si="5"/>
        <v>166</v>
      </c>
      <c r="T54" s="67">
        <f t="shared" si="6"/>
        <v>166.25</v>
      </c>
      <c r="U54" s="165">
        <f t="shared" si="7"/>
        <v>166</v>
      </c>
      <c r="V54" s="67">
        <f t="shared" si="8"/>
        <v>166.25</v>
      </c>
      <c r="W54" s="66"/>
      <c r="X54" s="67">
        <v>35</v>
      </c>
      <c r="Y54" s="63"/>
      <c r="Z54" s="103"/>
      <c r="AA54" s="370"/>
    </row>
    <row r="55" spans="1:27" s="33" customFormat="1" ht="31.5" x14ac:dyDescent="0.25">
      <c r="A55" s="290">
        <v>48</v>
      </c>
      <c r="B55" s="161" t="s">
        <v>457</v>
      </c>
      <c r="C55" s="161" t="s">
        <v>154</v>
      </c>
      <c r="D55" s="160">
        <v>12.473000000000001</v>
      </c>
      <c r="E55" s="66"/>
      <c r="F55" s="115">
        <v>48</v>
      </c>
      <c r="G55" s="67">
        <f t="shared" si="2"/>
        <v>3.85</v>
      </c>
      <c r="H55" s="94"/>
      <c r="I55" s="188" t="e">
        <f t="shared" si="3"/>
        <v>#DIV/0!</v>
      </c>
      <c r="J55" s="189"/>
      <c r="K55" s="189"/>
      <c r="L55" s="189"/>
      <c r="M55" s="94"/>
      <c r="N55" s="62"/>
      <c r="O55" s="62"/>
      <c r="P55" s="62"/>
      <c r="Q55" s="94" t="e">
        <f t="shared" si="4"/>
        <v>#DIV/0!</v>
      </c>
      <c r="R55" s="65">
        <f>IF(F55&lt;VLOOKUP(G55,$M$491:$Q$501,2),0,VLOOKUP(G55,$M$491:$Q$501,3))</f>
        <v>35</v>
      </c>
      <c r="S55" s="66">
        <f t="shared" si="5"/>
        <v>16</v>
      </c>
      <c r="T55" s="67">
        <f t="shared" si="6"/>
        <v>16.8</v>
      </c>
      <c r="U55" s="165">
        <f t="shared" si="7"/>
        <v>16</v>
      </c>
      <c r="V55" s="67">
        <f t="shared" si="8"/>
        <v>16.8</v>
      </c>
      <c r="W55" s="66"/>
      <c r="X55" s="67">
        <v>35</v>
      </c>
      <c r="Y55" s="63"/>
      <c r="Z55" s="103"/>
      <c r="AA55" s="371"/>
    </row>
    <row r="56" spans="1:27" s="33" customFormat="1" ht="31.5" x14ac:dyDescent="0.25">
      <c r="A56" s="290">
        <v>49</v>
      </c>
      <c r="B56" s="161" t="s">
        <v>458</v>
      </c>
      <c r="C56" s="161" t="s">
        <v>154</v>
      </c>
      <c r="D56" s="160">
        <v>97.63</v>
      </c>
      <c r="E56" s="66"/>
      <c r="F56" s="115">
        <v>354</v>
      </c>
      <c r="G56" s="67">
        <f t="shared" si="2"/>
        <v>3.63</v>
      </c>
      <c r="H56" s="94"/>
      <c r="I56" s="188" t="e">
        <f t="shared" si="3"/>
        <v>#DIV/0!</v>
      </c>
      <c r="J56" s="189"/>
      <c r="K56" s="189"/>
      <c r="L56" s="189"/>
      <c r="M56" s="94"/>
      <c r="N56" s="62"/>
      <c r="O56" s="62"/>
      <c r="P56" s="62"/>
      <c r="Q56" s="94" t="e">
        <f t="shared" si="4"/>
        <v>#DIV/0!</v>
      </c>
      <c r="R56" s="65">
        <f>IF(F56&lt;VLOOKUP(G56,$M$491:$Q$501,2),0,VLOOKUP(G56,$M$491:$Q$501,3))</f>
        <v>35</v>
      </c>
      <c r="S56" s="66">
        <f t="shared" si="5"/>
        <v>123</v>
      </c>
      <c r="T56" s="67">
        <f t="shared" si="6"/>
        <v>123.9</v>
      </c>
      <c r="U56" s="165">
        <f t="shared" si="7"/>
        <v>123</v>
      </c>
      <c r="V56" s="67">
        <f t="shared" si="8"/>
        <v>123.9</v>
      </c>
      <c r="W56" s="66"/>
      <c r="X56" s="67">
        <v>35</v>
      </c>
      <c r="Y56" s="63"/>
      <c r="Z56" s="103"/>
      <c r="AA56" s="370"/>
    </row>
    <row r="57" spans="1:27" s="33" customFormat="1" ht="31.5" x14ac:dyDescent="0.25">
      <c r="A57" s="290">
        <v>50</v>
      </c>
      <c r="B57" s="161" t="s">
        <v>459</v>
      </c>
      <c r="C57" s="161" t="s">
        <v>154</v>
      </c>
      <c r="D57" s="160">
        <v>8.1300000000000008</v>
      </c>
      <c r="E57" s="66"/>
      <c r="F57" s="115">
        <v>33</v>
      </c>
      <c r="G57" s="67">
        <f t="shared" si="2"/>
        <v>4.0599999999999996</v>
      </c>
      <c r="H57" s="94"/>
      <c r="I57" s="188" t="e">
        <f t="shared" si="3"/>
        <v>#DIV/0!</v>
      </c>
      <c r="J57" s="189"/>
      <c r="K57" s="189"/>
      <c r="L57" s="189"/>
      <c r="M57" s="94"/>
      <c r="N57" s="62"/>
      <c r="O57" s="62"/>
      <c r="P57" s="62"/>
      <c r="Q57" s="94" t="e">
        <f t="shared" si="4"/>
        <v>#DIV/0!</v>
      </c>
      <c r="R57" s="65">
        <f>IF(F57&lt;VLOOKUP(G57,$M$491:$Q$501,2),0,VLOOKUP(G57,$M$491:$Q$501,3))</f>
        <v>35</v>
      </c>
      <c r="S57" s="66">
        <f t="shared" si="5"/>
        <v>11</v>
      </c>
      <c r="T57" s="67">
        <f t="shared" si="6"/>
        <v>11.55</v>
      </c>
      <c r="U57" s="165">
        <f t="shared" si="7"/>
        <v>11</v>
      </c>
      <c r="V57" s="67">
        <f t="shared" si="8"/>
        <v>11.55</v>
      </c>
      <c r="W57" s="66"/>
      <c r="X57" s="67">
        <v>35</v>
      </c>
      <c r="Y57" s="63"/>
      <c r="Z57" s="103"/>
      <c r="AA57" s="371"/>
    </row>
    <row r="58" spans="1:27" s="33" customFormat="1" ht="47.25" x14ac:dyDescent="0.25">
      <c r="A58" s="290">
        <v>51</v>
      </c>
      <c r="B58" s="161" t="s">
        <v>460</v>
      </c>
      <c r="C58" s="161" t="s">
        <v>154</v>
      </c>
      <c r="D58" s="160">
        <v>6.4530000000000003</v>
      </c>
      <c r="E58" s="66"/>
      <c r="F58" s="115">
        <v>28</v>
      </c>
      <c r="G58" s="67">
        <f t="shared" si="2"/>
        <v>4.34</v>
      </c>
      <c r="H58" s="94">
        <v>7</v>
      </c>
      <c r="I58" s="188" t="e">
        <f t="shared" si="3"/>
        <v>#DIV/0!</v>
      </c>
      <c r="J58" s="189"/>
      <c r="K58" s="189"/>
      <c r="L58" s="189"/>
      <c r="M58" s="94">
        <v>7</v>
      </c>
      <c r="N58" s="62"/>
      <c r="O58" s="62"/>
      <c r="P58" s="62"/>
      <c r="Q58" s="94">
        <f t="shared" si="4"/>
        <v>100</v>
      </c>
      <c r="R58" s="65">
        <f>IF(F58&lt;VLOOKUP(G58,$M$491:$Q$501,2),0,VLOOKUP(G58,$M$491:$Q$501,3))</f>
        <v>35</v>
      </c>
      <c r="S58" s="66">
        <f t="shared" si="5"/>
        <v>9</v>
      </c>
      <c r="T58" s="67">
        <f t="shared" si="6"/>
        <v>9.8000000000000007</v>
      </c>
      <c r="U58" s="165">
        <f t="shared" si="7"/>
        <v>8</v>
      </c>
      <c r="V58" s="67">
        <f t="shared" si="8"/>
        <v>8.4</v>
      </c>
      <c r="W58" s="66"/>
      <c r="X58" s="67">
        <v>30</v>
      </c>
      <c r="Y58" s="63">
        <v>8</v>
      </c>
      <c r="Z58" s="103">
        <f t="shared" ref="Z58:Z65" si="11">U58-Y58</f>
        <v>0</v>
      </c>
      <c r="AA58" s="370"/>
    </row>
    <row r="59" spans="1:27" s="33" customFormat="1" ht="47.25" x14ac:dyDescent="0.25">
      <c r="A59" s="290">
        <v>52</v>
      </c>
      <c r="B59" s="161" t="s">
        <v>461</v>
      </c>
      <c r="C59" s="161" t="s">
        <v>154</v>
      </c>
      <c r="D59" s="160">
        <v>6.4850000000000003</v>
      </c>
      <c r="E59" s="66"/>
      <c r="F59" s="115">
        <v>28</v>
      </c>
      <c r="G59" s="67">
        <f t="shared" si="2"/>
        <v>4.32</v>
      </c>
      <c r="H59" s="94">
        <v>7</v>
      </c>
      <c r="I59" s="188" t="e">
        <f t="shared" si="3"/>
        <v>#DIV/0!</v>
      </c>
      <c r="J59" s="189"/>
      <c r="K59" s="189"/>
      <c r="L59" s="189"/>
      <c r="M59" s="94">
        <v>7</v>
      </c>
      <c r="N59" s="62"/>
      <c r="O59" s="62"/>
      <c r="P59" s="62"/>
      <c r="Q59" s="94">
        <f t="shared" si="4"/>
        <v>100</v>
      </c>
      <c r="R59" s="65">
        <f>IF(F59&lt;VLOOKUP(G59,$M$491:$Q$501,2),0,VLOOKUP(G59,$M$491:$Q$501,3))</f>
        <v>35</v>
      </c>
      <c r="S59" s="66">
        <f t="shared" si="5"/>
        <v>9</v>
      </c>
      <c r="T59" s="67">
        <f t="shared" si="6"/>
        <v>9.8000000000000007</v>
      </c>
      <c r="U59" s="165">
        <f t="shared" si="7"/>
        <v>8</v>
      </c>
      <c r="V59" s="67">
        <f t="shared" si="8"/>
        <v>8.4</v>
      </c>
      <c r="W59" s="66"/>
      <c r="X59" s="67">
        <v>30</v>
      </c>
      <c r="Y59" s="63">
        <v>8</v>
      </c>
      <c r="Z59" s="103">
        <f t="shared" si="11"/>
        <v>0</v>
      </c>
      <c r="AA59" s="370"/>
    </row>
    <row r="60" spans="1:27" s="33" customFormat="1" ht="63" x14ac:dyDescent="0.25">
      <c r="A60" s="290">
        <v>53</v>
      </c>
      <c r="B60" s="161" t="s">
        <v>462</v>
      </c>
      <c r="C60" s="161" t="s">
        <v>154</v>
      </c>
      <c r="D60" s="160">
        <v>646.79</v>
      </c>
      <c r="E60" s="66"/>
      <c r="F60" s="115">
        <v>2538</v>
      </c>
      <c r="G60" s="67">
        <f t="shared" si="2"/>
        <v>3.92</v>
      </c>
      <c r="H60" s="94">
        <v>858</v>
      </c>
      <c r="I60" s="188" t="e">
        <f t="shared" si="3"/>
        <v>#DIV/0!</v>
      </c>
      <c r="J60" s="189"/>
      <c r="K60" s="189"/>
      <c r="L60" s="189"/>
      <c r="M60" s="94">
        <v>712</v>
      </c>
      <c r="N60" s="62"/>
      <c r="O60" s="62"/>
      <c r="P60" s="62"/>
      <c r="Q60" s="94">
        <f t="shared" si="4"/>
        <v>83</v>
      </c>
      <c r="R60" s="65">
        <f>IF(F60&lt;VLOOKUP(G60,$M$491:$Q$501,2),0,VLOOKUP(G60,$M$491:$Q$501,3))</f>
        <v>35</v>
      </c>
      <c r="S60" s="66">
        <f t="shared" si="5"/>
        <v>888</v>
      </c>
      <c r="T60" s="67">
        <f t="shared" si="6"/>
        <v>888.3</v>
      </c>
      <c r="U60" s="165">
        <f t="shared" si="7"/>
        <v>888</v>
      </c>
      <c r="V60" s="67">
        <f t="shared" si="8"/>
        <v>888.3</v>
      </c>
      <c r="W60" s="66"/>
      <c r="X60" s="67">
        <v>35</v>
      </c>
      <c r="Y60" s="63">
        <v>888</v>
      </c>
      <c r="Z60" s="103">
        <f t="shared" si="11"/>
        <v>0</v>
      </c>
      <c r="AA60" s="370"/>
    </row>
    <row r="61" spans="1:27" s="33" customFormat="1" ht="31.5" x14ac:dyDescent="0.25">
      <c r="A61" s="290">
        <v>54</v>
      </c>
      <c r="B61" s="161" t="s">
        <v>463</v>
      </c>
      <c r="C61" s="161" t="s">
        <v>154</v>
      </c>
      <c r="D61" s="160">
        <v>30.15</v>
      </c>
      <c r="E61" s="66"/>
      <c r="F61" s="115">
        <v>132</v>
      </c>
      <c r="G61" s="67">
        <f t="shared" si="2"/>
        <v>4.38</v>
      </c>
      <c r="H61" s="94">
        <v>20</v>
      </c>
      <c r="I61" s="188" t="e">
        <f t="shared" si="3"/>
        <v>#DIV/0!</v>
      </c>
      <c r="J61" s="189"/>
      <c r="K61" s="189"/>
      <c r="L61" s="189"/>
      <c r="M61" s="94">
        <v>20</v>
      </c>
      <c r="N61" s="62"/>
      <c r="O61" s="62"/>
      <c r="P61" s="62"/>
      <c r="Q61" s="94">
        <f t="shared" si="4"/>
        <v>100</v>
      </c>
      <c r="R61" s="65">
        <f>IF(F61&lt;VLOOKUP(G61,$M$491:$Q$501,2),0,VLOOKUP(G61,$M$491:$Q$501,3))</f>
        <v>35</v>
      </c>
      <c r="S61" s="66">
        <f t="shared" si="5"/>
        <v>46</v>
      </c>
      <c r="T61" s="67">
        <f t="shared" si="6"/>
        <v>46.2</v>
      </c>
      <c r="U61" s="165">
        <f t="shared" si="7"/>
        <v>46</v>
      </c>
      <c r="V61" s="67">
        <f t="shared" si="8"/>
        <v>46.2</v>
      </c>
      <c r="W61" s="66"/>
      <c r="X61" s="67">
        <v>35</v>
      </c>
      <c r="Y61" s="63">
        <v>46</v>
      </c>
      <c r="Z61" s="103">
        <f t="shared" si="11"/>
        <v>0</v>
      </c>
      <c r="AA61" s="370"/>
    </row>
    <row r="62" spans="1:27" s="33" customFormat="1" ht="47.25" x14ac:dyDescent="0.25">
      <c r="A62" s="290">
        <v>55</v>
      </c>
      <c r="B62" s="161" t="s">
        <v>464</v>
      </c>
      <c r="C62" s="161" t="s">
        <v>154</v>
      </c>
      <c r="D62" s="160">
        <v>19.009</v>
      </c>
      <c r="E62" s="66"/>
      <c r="F62" s="115">
        <v>38</v>
      </c>
      <c r="G62" s="67">
        <f t="shared" si="2"/>
        <v>2</v>
      </c>
      <c r="H62" s="94">
        <v>12</v>
      </c>
      <c r="I62" s="188" t="e">
        <f t="shared" si="3"/>
        <v>#DIV/0!</v>
      </c>
      <c r="J62" s="189"/>
      <c r="K62" s="189"/>
      <c r="L62" s="189"/>
      <c r="M62" s="94">
        <v>0</v>
      </c>
      <c r="N62" s="62"/>
      <c r="O62" s="62"/>
      <c r="P62" s="62"/>
      <c r="Q62" s="94">
        <f t="shared" si="4"/>
        <v>0</v>
      </c>
      <c r="R62" s="65">
        <f>IF(F62&lt;VLOOKUP(G62,$M$491:$Q$501,2),0,VLOOKUP(G62,$M$491:$Q$501,3))</f>
        <v>35</v>
      </c>
      <c r="S62" s="66">
        <f t="shared" si="5"/>
        <v>13</v>
      </c>
      <c r="T62" s="67">
        <f t="shared" si="6"/>
        <v>13.3</v>
      </c>
      <c r="U62" s="165">
        <f t="shared" si="7"/>
        <v>13</v>
      </c>
      <c r="V62" s="67">
        <f t="shared" si="8"/>
        <v>13.3</v>
      </c>
      <c r="W62" s="66"/>
      <c r="X62" s="67">
        <v>35</v>
      </c>
      <c r="Y62" s="63">
        <v>13</v>
      </c>
      <c r="Z62" s="103">
        <f t="shared" si="11"/>
        <v>0</v>
      </c>
      <c r="AA62" s="371"/>
    </row>
    <row r="63" spans="1:27" s="33" customFormat="1" ht="47.25" x14ac:dyDescent="0.25">
      <c r="A63" s="290">
        <v>56</v>
      </c>
      <c r="B63" s="161" t="s">
        <v>465</v>
      </c>
      <c r="C63" s="161" t="s">
        <v>154</v>
      </c>
      <c r="D63" s="160">
        <v>44.003</v>
      </c>
      <c r="E63" s="66"/>
      <c r="F63" s="115">
        <v>111</v>
      </c>
      <c r="G63" s="67">
        <f t="shared" si="2"/>
        <v>2.52</v>
      </c>
      <c r="H63" s="94">
        <v>25</v>
      </c>
      <c r="I63" s="188" t="e">
        <f t="shared" si="3"/>
        <v>#DIV/0!</v>
      </c>
      <c r="J63" s="189"/>
      <c r="K63" s="189"/>
      <c r="L63" s="189"/>
      <c r="M63" s="94">
        <v>0</v>
      </c>
      <c r="N63" s="62"/>
      <c r="O63" s="62"/>
      <c r="P63" s="62"/>
      <c r="Q63" s="94">
        <f t="shared" si="4"/>
        <v>0</v>
      </c>
      <c r="R63" s="65">
        <f>IF(F63&lt;VLOOKUP(G63,$M$491:$Q$501,2),0,VLOOKUP(G63,$M$491:$Q$501,3))</f>
        <v>35</v>
      </c>
      <c r="S63" s="66">
        <f t="shared" si="5"/>
        <v>38</v>
      </c>
      <c r="T63" s="67">
        <f t="shared" si="6"/>
        <v>38.85</v>
      </c>
      <c r="U63" s="165">
        <f t="shared" si="7"/>
        <v>38</v>
      </c>
      <c r="V63" s="67">
        <f t="shared" si="8"/>
        <v>38.85</v>
      </c>
      <c r="W63" s="66"/>
      <c r="X63" s="67">
        <v>35</v>
      </c>
      <c r="Y63" s="63">
        <v>38</v>
      </c>
      <c r="Z63" s="103">
        <f t="shared" si="11"/>
        <v>0</v>
      </c>
      <c r="AA63" s="370"/>
    </row>
    <row r="64" spans="1:27" s="33" customFormat="1" ht="47.25" x14ac:dyDescent="0.25">
      <c r="A64" s="290">
        <v>57</v>
      </c>
      <c r="B64" s="161" t="s">
        <v>466</v>
      </c>
      <c r="C64" s="161" t="s">
        <v>154</v>
      </c>
      <c r="D64" s="160">
        <v>44.381999999999998</v>
      </c>
      <c r="E64" s="66"/>
      <c r="F64" s="115">
        <v>185</v>
      </c>
      <c r="G64" s="67">
        <f t="shared" si="2"/>
        <v>4.17</v>
      </c>
      <c r="H64" s="94">
        <v>59</v>
      </c>
      <c r="I64" s="188" t="e">
        <f t="shared" si="3"/>
        <v>#DIV/0!</v>
      </c>
      <c r="J64" s="189"/>
      <c r="K64" s="189"/>
      <c r="L64" s="189"/>
      <c r="M64" s="94">
        <v>2</v>
      </c>
      <c r="N64" s="62"/>
      <c r="O64" s="62"/>
      <c r="P64" s="62"/>
      <c r="Q64" s="94">
        <f t="shared" si="4"/>
        <v>3</v>
      </c>
      <c r="R64" s="65">
        <f>IF(F64&lt;VLOOKUP(G64,$M$491:$Q$501,2),0,VLOOKUP(G64,$M$491:$Q$501,3))</f>
        <v>35</v>
      </c>
      <c r="S64" s="66">
        <f t="shared" si="5"/>
        <v>64</v>
      </c>
      <c r="T64" s="67">
        <f t="shared" si="6"/>
        <v>64.75</v>
      </c>
      <c r="U64" s="165">
        <f t="shared" si="7"/>
        <v>64</v>
      </c>
      <c r="V64" s="67">
        <f t="shared" si="8"/>
        <v>64.75</v>
      </c>
      <c r="W64" s="66"/>
      <c r="X64" s="67">
        <v>35</v>
      </c>
      <c r="Y64" s="63">
        <v>64</v>
      </c>
      <c r="Z64" s="103">
        <f t="shared" si="11"/>
        <v>0</v>
      </c>
      <c r="AA64" s="370"/>
    </row>
    <row r="65" spans="1:27" s="33" customFormat="1" ht="47.25" x14ac:dyDescent="0.25">
      <c r="A65" s="290">
        <v>58</v>
      </c>
      <c r="B65" s="161" t="s">
        <v>467</v>
      </c>
      <c r="C65" s="161" t="s">
        <v>154</v>
      </c>
      <c r="D65" s="160">
        <v>45.35</v>
      </c>
      <c r="E65" s="66"/>
      <c r="F65" s="115">
        <v>123</v>
      </c>
      <c r="G65" s="67">
        <f t="shared" si="2"/>
        <v>2.71</v>
      </c>
      <c r="H65" s="94">
        <v>40</v>
      </c>
      <c r="I65" s="188" t="e">
        <f t="shared" si="3"/>
        <v>#DIV/0!</v>
      </c>
      <c r="J65" s="189"/>
      <c r="K65" s="189"/>
      <c r="L65" s="189"/>
      <c r="M65" s="94">
        <v>25</v>
      </c>
      <c r="N65" s="62"/>
      <c r="O65" s="62"/>
      <c r="P65" s="62"/>
      <c r="Q65" s="94">
        <f t="shared" si="4"/>
        <v>63</v>
      </c>
      <c r="R65" s="65">
        <f>IF(F65&lt;VLOOKUP(G65,$M$491:$Q$501,2),0,VLOOKUP(G65,$M$491:$Q$501,3))</f>
        <v>35</v>
      </c>
      <c r="S65" s="66">
        <f t="shared" si="5"/>
        <v>43</v>
      </c>
      <c r="T65" s="67">
        <f t="shared" si="6"/>
        <v>43.05</v>
      </c>
      <c r="U65" s="165">
        <f t="shared" si="7"/>
        <v>43</v>
      </c>
      <c r="V65" s="67">
        <f t="shared" si="8"/>
        <v>43.05</v>
      </c>
      <c r="W65" s="66"/>
      <c r="X65" s="67">
        <v>35</v>
      </c>
      <c r="Y65" s="63">
        <v>43</v>
      </c>
      <c r="Z65" s="103">
        <f t="shared" si="11"/>
        <v>0</v>
      </c>
      <c r="AA65" s="370"/>
    </row>
    <row r="66" spans="1:27" s="33" customFormat="1" ht="31.5" x14ac:dyDescent="0.25">
      <c r="A66" s="290">
        <v>59</v>
      </c>
      <c r="B66" s="161" t="s">
        <v>468</v>
      </c>
      <c r="C66" s="161" t="s">
        <v>186</v>
      </c>
      <c r="D66" s="160">
        <v>201.11</v>
      </c>
      <c r="E66" s="66"/>
      <c r="F66" s="115">
        <v>64</v>
      </c>
      <c r="G66" s="67">
        <f t="shared" si="2"/>
        <v>0.32</v>
      </c>
      <c r="H66" s="94"/>
      <c r="I66" s="188" t="e">
        <f t="shared" si="3"/>
        <v>#DIV/0!</v>
      </c>
      <c r="J66" s="189"/>
      <c r="K66" s="189"/>
      <c r="L66" s="189"/>
      <c r="M66" s="94"/>
      <c r="N66" s="62"/>
      <c r="O66" s="62"/>
      <c r="P66" s="62"/>
      <c r="Q66" s="94" t="e">
        <f t="shared" si="4"/>
        <v>#DIV/0!</v>
      </c>
      <c r="R66" s="65">
        <f>IF(F66&lt;VLOOKUP(G66,$M$491:$Q$501,2),0,VLOOKUP(G66,$M$491:$Q$501,3))</f>
        <v>35</v>
      </c>
      <c r="S66" s="66">
        <f t="shared" si="5"/>
        <v>22</v>
      </c>
      <c r="T66" s="67">
        <f t="shared" si="6"/>
        <v>22.4</v>
      </c>
      <c r="U66" s="165">
        <f t="shared" si="7"/>
        <v>22</v>
      </c>
      <c r="V66" s="67">
        <f t="shared" si="8"/>
        <v>22.4</v>
      </c>
      <c r="W66" s="66"/>
      <c r="X66" s="67">
        <v>35</v>
      </c>
      <c r="Y66" s="63"/>
      <c r="AA66" s="370"/>
    </row>
    <row r="67" spans="1:27" s="33" customFormat="1" ht="31.5" x14ac:dyDescent="0.25">
      <c r="A67" s="290">
        <v>60</v>
      </c>
      <c r="B67" s="161" t="s">
        <v>469</v>
      </c>
      <c r="C67" s="161" t="s">
        <v>78</v>
      </c>
      <c r="D67" s="160">
        <v>9.2850000000000001</v>
      </c>
      <c r="E67" s="66"/>
      <c r="F67" s="115">
        <v>9</v>
      </c>
      <c r="G67" s="67">
        <f t="shared" si="2"/>
        <v>0.97</v>
      </c>
      <c r="H67" s="94"/>
      <c r="I67" s="188" t="e">
        <f t="shared" si="3"/>
        <v>#DIV/0!</v>
      </c>
      <c r="J67" s="189"/>
      <c r="K67" s="189"/>
      <c r="L67" s="189"/>
      <c r="M67" s="94"/>
      <c r="N67" s="62"/>
      <c r="O67" s="62"/>
      <c r="P67" s="62"/>
      <c r="Q67" s="94" t="e">
        <f t="shared" si="4"/>
        <v>#DIV/0!</v>
      </c>
      <c r="R67" s="65">
        <f>IF(F67&lt;VLOOKUP(G67,$M$491:$Q$501,2),0,VLOOKUP(G67,$M$491:$Q$501,3))</f>
        <v>35</v>
      </c>
      <c r="S67" s="66">
        <f t="shared" si="5"/>
        <v>3</v>
      </c>
      <c r="T67" s="67">
        <f t="shared" si="6"/>
        <v>3.15</v>
      </c>
      <c r="U67" s="165">
        <f t="shared" si="7"/>
        <v>3</v>
      </c>
      <c r="V67" s="67">
        <f t="shared" si="8"/>
        <v>3.15</v>
      </c>
      <c r="W67" s="66"/>
      <c r="X67" s="67">
        <v>35</v>
      </c>
      <c r="Y67" s="63"/>
      <c r="AA67" s="370"/>
    </row>
    <row r="68" spans="1:27" s="33" customFormat="1" ht="31.5" x14ac:dyDescent="0.25">
      <c r="A68" s="290">
        <v>61</v>
      </c>
      <c r="B68" s="161" t="s">
        <v>470</v>
      </c>
      <c r="C68" s="161" t="s">
        <v>78</v>
      </c>
      <c r="D68" s="160">
        <v>533.53499999999997</v>
      </c>
      <c r="E68" s="66"/>
      <c r="F68" s="115">
        <v>550</v>
      </c>
      <c r="G68" s="67">
        <f t="shared" si="2"/>
        <v>1.03</v>
      </c>
      <c r="H68" s="94"/>
      <c r="I68" s="188" t="e">
        <f t="shared" si="3"/>
        <v>#DIV/0!</v>
      </c>
      <c r="J68" s="189"/>
      <c r="K68" s="189"/>
      <c r="L68" s="189"/>
      <c r="M68" s="94"/>
      <c r="N68" s="62"/>
      <c r="O68" s="62"/>
      <c r="P68" s="62"/>
      <c r="Q68" s="94" t="e">
        <f t="shared" si="4"/>
        <v>#DIV/0!</v>
      </c>
      <c r="R68" s="65">
        <f>IF(F68&lt;VLOOKUP(G68,$M$491:$Q$501,2),0,VLOOKUP(G68,$M$491:$Q$501,3))</f>
        <v>35</v>
      </c>
      <c r="S68" s="66">
        <f t="shared" si="5"/>
        <v>192</v>
      </c>
      <c r="T68" s="67">
        <f t="shared" si="6"/>
        <v>192.5</v>
      </c>
      <c r="U68" s="165">
        <f t="shared" si="7"/>
        <v>192</v>
      </c>
      <c r="V68" s="67">
        <f t="shared" si="8"/>
        <v>192.5</v>
      </c>
      <c r="W68" s="66"/>
      <c r="X68" s="67">
        <v>35</v>
      </c>
      <c r="Y68" s="63"/>
      <c r="AA68" s="370"/>
    </row>
    <row r="69" spans="1:27" s="33" customFormat="1" ht="31.5" x14ac:dyDescent="0.25">
      <c r="A69" s="290">
        <v>62</v>
      </c>
      <c r="B69" s="161" t="s">
        <v>471</v>
      </c>
      <c r="C69" s="161" t="s">
        <v>78</v>
      </c>
      <c r="D69" s="160">
        <v>12.4</v>
      </c>
      <c r="E69" s="66"/>
      <c r="F69" s="115">
        <v>14</v>
      </c>
      <c r="G69" s="67">
        <f t="shared" si="2"/>
        <v>1.1299999999999999</v>
      </c>
      <c r="H69" s="94"/>
      <c r="I69" s="188" t="e">
        <f t="shared" si="3"/>
        <v>#DIV/0!</v>
      </c>
      <c r="J69" s="189"/>
      <c r="K69" s="189"/>
      <c r="L69" s="189"/>
      <c r="M69" s="94"/>
      <c r="N69" s="62"/>
      <c r="O69" s="62"/>
      <c r="P69" s="62"/>
      <c r="Q69" s="94" t="e">
        <f t="shared" si="4"/>
        <v>#DIV/0!</v>
      </c>
      <c r="R69" s="65">
        <f>IF(F69&lt;VLOOKUP(G69,$M$491:$Q$501,2),0,VLOOKUP(G69,$M$491:$Q$501,3))</f>
        <v>35</v>
      </c>
      <c r="S69" s="66">
        <f t="shared" si="5"/>
        <v>4</v>
      </c>
      <c r="T69" s="67">
        <f t="shared" si="6"/>
        <v>4.9000000000000004</v>
      </c>
      <c r="U69" s="165">
        <f t="shared" si="7"/>
        <v>4</v>
      </c>
      <c r="V69" s="67">
        <f t="shared" si="8"/>
        <v>4.9000000000000004</v>
      </c>
      <c r="W69" s="66"/>
      <c r="X69" s="67">
        <v>35</v>
      </c>
      <c r="Y69" s="63"/>
      <c r="AA69" s="370"/>
    </row>
    <row r="70" spans="1:27" s="33" customFormat="1" ht="31.5" x14ac:dyDescent="0.25">
      <c r="A70" s="290">
        <v>63</v>
      </c>
      <c r="B70" s="161" t="s">
        <v>472</v>
      </c>
      <c r="C70" s="161" t="s">
        <v>78</v>
      </c>
      <c r="D70" s="160">
        <v>168.136</v>
      </c>
      <c r="E70" s="66"/>
      <c r="F70" s="115">
        <v>148</v>
      </c>
      <c r="G70" s="67">
        <f t="shared" si="2"/>
        <v>0.88</v>
      </c>
      <c r="H70" s="94"/>
      <c r="I70" s="188" t="e">
        <f t="shared" si="3"/>
        <v>#DIV/0!</v>
      </c>
      <c r="J70" s="189"/>
      <c r="K70" s="189"/>
      <c r="L70" s="189"/>
      <c r="M70" s="94"/>
      <c r="N70" s="62"/>
      <c r="O70" s="62"/>
      <c r="P70" s="62"/>
      <c r="Q70" s="94" t="e">
        <f t="shared" si="4"/>
        <v>#DIV/0!</v>
      </c>
      <c r="R70" s="65">
        <f>IF(F70&lt;VLOOKUP(G70,$M$491:$Q$501,2),0,VLOOKUP(G70,$M$491:$Q$501,3))</f>
        <v>35</v>
      </c>
      <c r="S70" s="66">
        <f t="shared" si="5"/>
        <v>51</v>
      </c>
      <c r="T70" s="67">
        <f t="shared" si="6"/>
        <v>51.8</v>
      </c>
      <c r="U70" s="165">
        <f t="shared" si="7"/>
        <v>51</v>
      </c>
      <c r="V70" s="67">
        <f t="shared" si="8"/>
        <v>51.8</v>
      </c>
      <c r="W70" s="66"/>
      <c r="X70" s="67">
        <v>35</v>
      </c>
      <c r="Y70" s="63"/>
      <c r="Z70" s="103"/>
      <c r="AA70" s="370"/>
    </row>
    <row r="71" spans="1:27" s="33" customFormat="1" ht="31.5" x14ac:dyDescent="0.25">
      <c r="A71" s="290">
        <v>64</v>
      </c>
      <c r="B71" s="161" t="s">
        <v>473</v>
      </c>
      <c r="C71" s="161" t="s">
        <v>78</v>
      </c>
      <c r="D71" s="160">
        <v>120.9</v>
      </c>
      <c r="E71" s="66"/>
      <c r="F71" s="115">
        <v>128</v>
      </c>
      <c r="G71" s="67">
        <f t="shared" si="2"/>
        <v>1.06</v>
      </c>
      <c r="H71" s="94"/>
      <c r="I71" s="188" t="e">
        <f t="shared" si="3"/>
        <v>#DIV/0!</v>
      </c>
      <c r="J71" s="189"/>
      <c r="K71" s="189"/>
      <c r="L71" s="189"/>
      <c r="M71" s="94"/>
      <c r="N71" s="62"/>
      <c r="O71" s="62"/>
      <c r="P71" s="62"/>
      <c r="Q71" s="94" t="e">
        <f t="shared" si="4"/>
        <v>#DIV/0!</v>
      </c>
      <c r="R71" s="65">
        <f>IF(F71&lt;VLOOKUP(G71,$M$491:$Q$501,2),0,VLOOKUP(G71,$M$491:$Q$501,3))</f>
        <v>35</v>
      </c>
      <c r="S71" s="66">
        <f t="shared" si="5"/>
        <v>44</v>
      </c>
      <c r="T71" s="67">
        <f t="shared" si="6"/>
        <v>44.8</v>
      </c>
      <c r="U71" s="165">
        <f t="shared" si="7"/>
        <v>44</v>
      </c>
      <c r="V71" s="67">
        <f t="shared" si="8"/>
        <v>44.8</v>
      </c>
      <c r="W71" s="66"/>
      <c r="X71" s="67">
        <v>35</v>
      </c>
      <c r="Y71" s="63"/>
      <c r="Z71" s="103"/>
      <c r="AA71" s="370"/>
    </row>
    <row r="72" spans="1:27" s="33" customFormat="1" ht="47.25" x14ac:dyDescent="0.25">
      <c r="A72" s="290">
        <v>65</v>
      </c>
      <c r="B72" s="161" t="s">
        <v>474</v>
      </c>
      <c r="C72" s="161" t="s">
        <v>78</v>
      </c>
      <c r="D72" s="160">
        <v>212.374</v>
      </c>
      <c r="E72" s="66"/>
      <c r="F72" s="115">
        <v>132</v>
      </c>
      <c r="G72" s="67">
        <f t="shared" si="2"/>
        <v>0.62</v>
      </c>
      <c r="H72" s="94"/>
      <c r="I72" s="188" t="e">
        <f t="shared" si="3"/>
        <v>#DIV/0!</v>
      </c>
      <c r="J72" s="189"/>
      <c r="K72" s="189"/>
      <c r="L72" s="189"/>
      <c r="M72" s="94"/>
      <c r="N72" s="62"/>
      <c r="O72" s="62"/>
      <c r="P72" s="62"/>
      <c r="Q72" s="94" t="e">
        <f t="shared" si="4"/>
        <v>#DIV/0!</v>
      </c>
      <c r="R72" s="65">
        <f>IF(F72&lt;VLOOKUP(G72,$M$491:$Q$501,2),0,VLOOKUP(G72,$M$491:$Q$501,3))</f>
        <v>35</v>
      </c>
      <c r="S72" s="66">
        <f t="shared" si="5"/>
        <v>46</v>
      </c>
      <c r="T72" s="67">
        <f t="shared" si="6"/>
        <v>46.2</v>
      </c>
      <c r="U72" s="165">
        <f t="shared" si="7"/>
        <v>46</v>
      </c>
      <c r="V72" s="67">
        <f t="shared" si="8"/>
        <v>46.2</v>
      </c>
      <c r="W72" s="66"/>
      <c r="X72" s="67">
        <v>35</v>
      </c>
      <c r="Y72" s="63"/>
      <c r="Z72" s="103"/>
      <c r="AA72" s="370"/>
    </row>
    <row r="73" spans="1:27" s="33" customFormat="1" ht="47.25" x14ac:dyDescent="0.25">
      <c r="A73" s="290">
        <v>66</v>
      </c>
      <c r="B73" s="161" t="s">
        <v>475</v>
      </c>
      <c r="C73" s="161" t="s">
        <v>78</v>
      </c>
      <c r="D73" s="160">
        <v>12.61</v>
      </c>
      <c r="E73" s="66"/>
      <c r="F73" s="115">
        <v>22</v>
      </c>
      <c r="G73" s="67">
        <f t="shared" si="2"/>
        <v>1.74</v>
      </c>
      <c r="H73" s="94">
        <v>7</v>
      </c>
      <c r="I73" s="188" t="e">
        <f t="shared" si="3"/>
        <v>#DIV/0!</v>
      </c>
      <c r="J73" s="189"/>
      <c r="K73" s="189"/>
      <c r="L73" s="189"/>
      <c r="M73" s="94">
        <v>0</v>
      </c>
      <c r="N73" s="62"/>
      <c r="O73" s="62"/>
      <c r="P73" s="62"/>
      <c r="Q73" s="94">
        <f t="shared" si="4"/>
        <v>0</v>
      </c>
      <c r="R73" s="65">
        <f>IF(F73&lt;VLOOKUP(G73,$M$491:$Q$501,2),0,VLOOKUP(G73,$M$491:$Q$501,3))</f>
        <v>35</v>
      </c>
      <c r="S73" s="66">
        <f t="shared" si="5"/>
        <v>7</v>
      </c>
      <c r="T73" s="67">
        <f t="shared" si="6"/>
        <v>7.7</v>
      </c>
      <c r="U73" s="165">
        <f t="shared" si="7"/>
        <v>7</v>
      </c>
      <c r="V73" s="67">
        <f t="shared" si="8"/>
        <v>7.7</v>
      </c>
      <c r="W73" s="66"/>
      <c r="X73" s="67">
        <v>35</v>
      </c>
      <c r="Y73" s="63">
        <v>7</v>
      </c>
      <c r="Z73" s="103">
        <f t="shared" ref="Z73:Z79" si="12">U73-Y73</f>
        <v>0</v>
      </c>
      <c r="AA73" s="370"/>
    </row>
    <row r="74" spans="1:27" s="33" customFormat="1" ht="64.5" customHeight="1" x14ac:dyDescent="0.25">
      <c r="A74" s="290">
        <v>67</v>
      </c>
      <c r="B74" s="161" t="s">
        <v>476</v>
      </c>
      <c r="C74" s="161" t="s">
        <v>78</v>
      </c>
      <c r="D74" s="160">
        <v>994.94500000000005</v>
      </c>
      <c r="E74" s="66"/>
      <c r="F74" s="115">
        <v>2458</v>
      </c>
      <c r="G74" s="67">
        <f t="shared" si="2"/>
        <v>2.4700000000000002</v>
      </c>
      <c r="H74" s="94">
        <v>773</v>
      </c>
      <c r="I74" s="188" t="e">
        <f t="shared" si="3"/>
        <v>#DIV/0!</v>
      </c>
      <c r="J74" s="189"/>
      <c r="K74" s="189"/>
      <c r="L74" s="189"/>
      <c r="M74" s="94">
        <v>518</v>
      </c>
      <c r="N74" s="62"/>
      <c r="O74" s="62"/>
      <c r="P74" s="62"/>
      <c r="Q74" s="94">
        <f t="shared" si="4"/>
        <v>67</v>
      </c>
      <c r="R74" s="65">
        <f>IF(F74&lt;VLOOKUP(G74,$M$491:$Q$501,2),0,VLOOKUP(G74,$M$491:$Q$501,3))</f>
        <v>35</v>
      </c>
      <c r="S74" s="66">
        <f t="shared" si="5"/>
        <v>860</v>
      </c>
      <c r="T74" s="67">
        <f t="shared" si="6"/>
        <v>860.3</v>
      </c>
      <c r="U74" s="165">
        <f t="shared" si="7"/>
        <v>860</v>
      </c>
      <c r="V74" s="67">
        <f t="shared" si="8"/>
        <v>860.3</v>
      </c>
      <c r="W74" s="66"/>
      <c r="X74" s="67">
        <v>35</v>
      </c>
      <c r="Y74" s="63">
        <v>860</v>
      </c>
      <c r="Z74" s="103">
        <f t="shared" si="12"/>
        <v>0</v>
      </c>
      <c r="AA74" s="370"/>
    </row>
    <row r="75" spans="1:27" s="33" customFormat="1" ht="47.25" x14ac:dyDescent="0.25">
      <c r="A75" s="290">
        <v>68</v>
      </c>
      <c r="B75" s="161" t="s">
        <v>477</v>
      </c>
      <c r="C75" s="161" t="s">
        <v>78</v>
      </c>
      <c r="D75" s="160">
        <v>21.477</v>
      </c>
      <c r="E75" s="66"/>
      <c r="F75" s="115">
        <v>78</v>
      </c>
      <c r="G75" s="67">
        <f t="shared" si="2"/>
        <v>3.63</v>
      </c>
      <c r="H75" s="94">
        <v>27</v>
      </c>
      <c r="I75" s="188" t="e">
        <f t="shared" si="3"/>
        <v>#DIV/0!</v>
      </c>
      <c r="J75" s="189"/>
      <c r="K75" s="189"/>
      <c r="L75" s="189"/>
      <c r="M75" s="94">
        <v>27</v>
      </c>
      <c r="N75" s="62"/>
      <c r="O75" s="62"/>
      <c r="P75" s="62"/>
      <c r="Q75" s="94">
        <f t="shared" si="4"/>
        <v>100</v>
      </c>
      <c r="R75" s="65">
        <f>IF(F75&lt;VLOOKUP(G75,$M$491:$Q$501,2),0,VLOOKUP(G75,$M$491:$Q$501,3))</f>
        <v>35</v>
      </c>
      <c r="S75" s="66">
        <f t="shared" si="5"/>
        <v>27</v>
      </c>
      <c r="T75" s="67">
        <f t="shared" si="6"/>
        <v>27.3</v>
      </c>
      <c r="U75" s="165">
        <f t="shared" si="7"/>
        <v>27</v>
      </c>
      <c r="V75" s="67">
        <f t="shared" si="8"/>
        <v>27.3</v>
      </c>
      <c r="W75" s="66"/>
      <c r="X75" s="67">
        <v>35</v>
      </c>
      <c r="Y75" s="63">
        <v>27</v>
      </c>
      <c r="Z75" s="103">
        <f t="shared" si="12"/>
        <v>0</v>
      </c>
      <c r="AA75" s="370"/>
    </row>
    <row r="76" spans="1:27" s="33" customFormat="1" ht="63" x14ac:dyDescent="0.25">
      <c r="A76" s="290">
        <v>69</v>
      </c>
      <c r="B76" s="161" t="s">
        <v>478</v>
      </c>
      <c r="C76" s="161" t="s">
        <v>78</v>
      </c>
      <c r="D76" s="160">
        <v>57.087000000000003</v>
      </c>
      <c r="E76" s="66"/>
      <c r="F76" s="115">
        <v>248</v>
      </c>
      <c r="G76" s="67">
        <f t="shared" ref="G76:G127" si="13">F76/D76</f>
        <v>4.34</v>
      </c>
      <c r="H76" s="94">
        <v>81</v>
      </c>
      <c r="I76" s="188" t="e">
        <f t="shared" ref="I76:I127" si="14">H76*100/E76</f>
        <v>#DIV/0!</v>
      </c>
      <c r="J76" s="189"/>
      <c r="K76" s="189"/>
      <c r="L76" s="189"/>
      <c r="M76" s="94">
        <v>81</v>
      </c>
      <c r="N76" s="62"/>
      <c r="O76" s="62"/>
      <c r="P76" s="62"/>
      <c r="Q76" s="94">
        <f t="shared" ref="Q76:Q127" si="15">M76*100/H76</f>
        <v>100</v>
      </c>
      <c r="R76" s="65">
        <f>IF(F76&lt;VLOOKUP(G76,$M$491:$Q$501,2),0,VLOOKUP(G76,$M$491:$Q$501,3))</f>
        <v>35</v>
      </c>
      <c r="S76" s="66">
        <f t="shared" ref="S76:S127" si="16">ROUNDDOWN(T76,0)</f>
        <v>86</v>
      </c>
      <c r="T76" s="67">
        <f t="shared" ref="T76:T127" si="17">F76*R76/100</f>
        <v>86.8</v>
      </c>
      <c r="U76" s="165">
        <f t="shared" ref="U76:U127" si="18">ROUNDDOWN(V76,0)</f>
        <v>86</v>
      </c>
      <c r="V76" s="67">
        <f t="shared" ref="V76:V127" si="19">F76*X76/100</f>
        <v>86.8</v>
      </c>
      <c r="W76" s="66"/>
      <c r="X76" s="67">
        <v>35</v>
      </c>
      <c r="Y76" s="63">
        <v>86</v>
      </c>
      <c r="Z76" s="103">
        <f t="shared" si="12"/>
        <v>0</v>
      </c>
      <c r="AA76" s="371"/>
    </row>
    <row r="77" spans="1:27" s="33" customFormat="1" ht="49.5" customHeight="1" x14ac:dyDescent="0.25">
      <c r="A77" s="290">
        <v>71</v>
      </c>
      <c r="B77" s="161" t="s">
        <v>479</v>
      </c>
      <c r="C77" s="161" t="s">
        <v>78</v>
      </c>
      <c r="D77" s="160">
        <v>1565.5440000000001</v>
      </c>
      <c r="E77" s="66"/>
      <c r="F77" s="115">
        <v>7965</v>
      </c>
      <c r="G77" s="67">
        <f t="shared" si="13"/>
        <v>5.09</v>
      </c>
      <c r="H77" s="94">
        <v>2668</v>
      </c>
      <c r="I77" s="188" t="e">
        <f t="shared" si="14"/>
        <v>#DIV/0!</v>
      </c>
      <c r="J77" s="189"/>
      <c r="K77" s="189"/>
      <c r="L77" s="189"/>
      <c r="M77" s="94">
        <v>2668</v>
      </c>
      <c r="N77" s="62"/>
      <c r="O77" s="62"/>
      <c r="P77" s="62"/>
      <c r="Q77" s="94">
        <f t="shared" si="15"/>
        <v>100</v>
      </c>
      <c r="R77" s="65">
        <f>IF(F77&lt;VLOOKUP(G77,$M$491:$Q$501,2),0,VLOOKUP(G77,$M$491:$Q$501,3))</f>
        <v>35</v>
      </c>
      <c r="S77" s="66">
        <f t="shared" si="16"/>
        <v>2787</v>
      </c>
      <c r="T77" s="67">
        <f t="shared" si="17"/>
        <v>2787.75</v>
      </c>
      <c r="U77" s="165">
        <f t="shared" si="18"/>
        <v>2787</v>
      </c>
      <c r="V77" s="67">
        <f t="shared" si="19"/>
        <v>2787.75</v>
      </c>
      <c r="W77" s="66"/>
      <c r="X77" s="67">
        <v>35</v>
      </c>
      <c r="Y77" s="63">
        <v>2787</v>
      </c>
      <c r="Z77" s="103">
        <f t="shared" si="12"/>
        <v>0</v>
      </c>
      <c r="AA77" s="370"/>
    </row>
    <row r="78" spans="1:27" s="33" customFormat="1" ht="47.25" x14ac:dyDescent="0.25">
      <c r="A78" s="290">
        <v>72</v>
      </c>
      <c r="B78" s="161" t="s">
        <v>888</v>
      </c>
      <c r="C78" s="161" t="s">
        <v>78</v>
      </c>
      <c r="D78" s="160">
        <v>1415.981</v>
      </c>
      <c r="E78" s="66"/>
      <c r="F78" s="115">
        <v>9017</v>
      </c>
      <c r="G78" s="67">
        <f t="shared" si="13"/>
        <v>6.37</v>
      </c>
      <c r="H78" s="94">
        <v>2956</v>
      </c>
      <c r="I78" s="188" t="e">
        <f t="shared" si="14"/>
        <v>#DIV/0!</v>
      </c>
      <c r="J78" s="189"/>
      <c r="K78" s="189"/>
      <c r="L78" s="189"/>
      <c r="M78" s="94">
        <v>2712</v>
      </c>
      <c r="N78" s="62"/>
      <c r="O78" s="62"/>
      <c r="P78" s="62"/>
      <c r="Q78" s="94">
        <f t="shared" si="15"/>
        <v>92</v>
      </c>
      <c r="R78" s="65">
        <f>IF(F78&lt;VLOOKUP(G78,$M$491:$Q$501,2),0,VLOOKUP(G78,$M$491:$Q$501,3))</f>
        <v>35</v>
      </c>
      <c r="S78" s="66">
        <f t="shared" si="16"/>
        <v>3155</v>
      </c>
      <c r="T78" s="67">
        <f t="shared" si="17"/>
        <v>3155.95</v>
      </c>
      <c r="U78" s="165">
        <f t="shared" si="18"/>
        <v>3155</v>
      </c>
      <c r="V78" s="67">
        <f t="shared" si="19"/>
        <v>3155.95</v>
      </c>
      <c r="W78" s="66"/>
      <c r="X78" s="67">
        <v>35</v>
      </c>
      <c r="Y78" s="63">
        <v>3155</v>
      </c>
      <c r="Z78" s="103">
        <f t="shared" si="12"/>
        <v>0</v>
      </c>
      <c r="AA78" s="370"/>
    </row>
    <row r="79" spans="1:27" s="33" customFormat="1" ht="47.25" x14ac:dyDescent="0.25">
      <c r="A79" s="290">
        <v>75</v>
      </c>
      <c r="B79" s="161" t="s">
        <v>480</v>
      </c>
      <c r="C79" s="161" t="s">
        <v>78</v>
      </c>
      <c r="D79" s="160">
        <v>54.218000000000004</v>
      </c>
      <c r="E79" s="66"/>
      <c r="F79" s="115">
        <v>328</v>
      </c>
      <c r="G79" s="67">
        <f t="shared" si="13"/>
        <v>6.05</v>
      </c>
      <c r="H79" s="94">
        <v>113</v>
      </c>
      <c r="I79" s="188" t="e">
        <f t="shared" si="14"/>
        <v>#DIV/0!</v>
      </c>
      <c r="J79" s="189"/>
      <c r="K79" s="189"/>
      <c r="L79" s="189"/>
      <c r="M79" s="94">
        <v>113</v>
      </c>
      <c r="N79" s="62"/>
      <c r="O79" s="62"/>
      <c r="P79" s="62"/>
      <c r="Q79" s="94">
        <f t="shared" si="15"/>
        <v>100</v>
      </c>
      <c r="R79" s="65">
        <f>IF(F79&lt;VLOOKUP(G79,$M$491:$Q$501,2),0,VLOOKUP(G79,$M$491:$Q$501,3))</f>
        <v>35</v>
      </c>
      <c r="S79" s="66">
        <f t="shared" si="16"/>
        <v>114</v>
      </c>
      <c r="T79" s="67">
        <f t="shared" si="17"/>
        <v>114.8</v>
      </c>
      <c r="U79" s="165">
        <f t="shared" si="18"/>
        <v>114</v>
      </c>
      <c r="V79" s="67">
        <f t="shared" si="19"/>
        <v>114.8</v>
      </c>
      <c r="W79" s="66"/>
      <c r="X79" s="67">
        <v>35</v>
      </c>
      <c r="Y79" s="63">
        <v>114</v>
      </c>
      <c r="Z79" s="103">
        <f t="shared" si="12"/>
        <v>0</v>
      </c>
      <c r="AA79" s="371"/>
    </row>
    <row r="80" spans="1:27" s="33" customFormat="1" ht="47.25" x14ac:dyDescent="0.25">
      <c r="A80" s="290">
        <v>76</v>
      </c>
      <c r="B80" s="161" t="s">
        <v>481</v>
      </c>
      <c r="C80" s="161" t="s">
        <v>155</v>
      </c>
      <c r="D80" s="160">
        <v>65.736000000000004</v>
      </c>
      <c r="E80" s="66"/>
      <c r="F80" s="115">
        <v>156</v>
      </c>
      <c r="G80" s="67">
        <f t="shared" si="13"/>
        <v>2.37</v>
      </c>
      <c r="H80" s="94"/>
      <c r="I80" s="188" t="e">
        <f t="shared" si="14"/>
        <v>#DIV/0!</v>
      </c>
      <c r="J80" s="189"/>
      <c r="K80" s="189"/>
      <c r="L80" s="189"/>
      <c r="M80" s="94"/>
      <c r="N80" s="62"/>
      <c r="O80" s="62"/>
      <c r="P80" s="62"/>
      <c r="Q80" s="94" t="e">
        <f t="shared" si="15"/>
        <v>#DIV/0!</v>
      </c>
      <c r="R80" s="65">
        <f>IF(F80&lt;VLOOKUP(G80,$M$491:$Q$501,2),0,VLOOKUP(G80,$M$491:$Q$501,3))</f>
        <v>35</v>
      </c>
      <c r="S80" s="66">
        <f t="shared" si="16"/>
        <v>54</v>
      </c>
      <c r="T80" s="67">
        <f t="shared" si="17"/>
        <v>54.6</v>
      </c>
      <c r="U80" s="165">
        <f t="shared" si="18"/>
        <v>54</v>
      </c>
      <c r="V80" s="67">
        <f t="shared" si="19"/>
        <v>54.6</v>
      </c>
      <c r="W80" s="66"/>
      <c r="X80" s="67">
        <v>35</v>
      </c>
      <c r="Y80" s="63"/>
      <c r="Z80" s="103"/>
      <c r="AA80" s="370"/>
    </row>
    <row r="81" spans="1:27" s="33" customFormat="1" ht="47.25" x14ac:dyDescent="0.25">
      <c r="A81" s="290">
        <v>77</v>
      </c>
      <c r="B81" s="161" t="s">
        <v>482</v>
      </c>
      <c r="C81" s="161" t="s">
        <v>155</v>
      </c>
      <c r="D81" s="160">
        <v>53.557000000000002</v>
      </c>
      <c r="E81" s="66"/>
      <c r="F81" s="115">
        <v>182</v>
      </c>
      <c r="G81" s="67">
        <f t="shared" si="13"/>
        <v>3.4</v>
      </c>
      <c r="H81" s="94"/>
      <c r="I81" s="188" t="e">
        <f t="shared" si="14"/>
        <v>#DIV/0!</v>
      </c>
      <c r="J81" s="189"/>
      <c r="K81" s="189"/>
      <c r="L81" s="189"/>
      <c r="M81" s="94"/>
      <c r="N81" s="62"/>
      <c r="O81" s="62"/>
      <c r="P81" s="62"/>
      <c r="Q81" s="94" t="e">
        <f t="shared" si="15"/>
        <v>#DIV/0!</v>
      </c>
      <c r="R81" s="65">
        <f>IF(F81&lt;VLOOKUP(G81,$M$491:$Q$501,2),0,VLOOKUP(G81,$M$491:$Q$501,3))</f>
        <v>35</v>
      </c>
      <c r="S81" s="66">
        <f t="shared" si="16"/>
        <v>63</v>
      </c>
      <c r="T81" s="67">
        <f t="shared" si="17"/>
        <v>63.7</v>
      </c>
      <c r="U81" s="165">
        <f t="shared" si="18"/>
        <v>63</v>
      </c>
      <c r="V81" s="67">
        <f t="shared" si="19"/>
        <v>63.7</v>
      </c>
      <c r="W81" s="66"/>
      <c r="X81" s="67">
        <v>35</v>
      </c>
      <c r="Y81" s="63"/>
      <c r="Z81" s="103"/>
      <c r="AA81" s="370"/>
    </row>
    <row r="82" spans="1:27" s="33" customFormat="1" ht="63" x14ac:dyDescent="0.25">
      <c r="A82" s="290">
        <v>78</v>
      </c>
      <c r="B82" s="161" t="s">
        <v>483</v>
      </c>
      <c r="C82" s="161" t="s">
        <v>155</v>
      </c>
      <c r="D82" s="160">
        <v>99.7</v>
      </c>
      <c r="E82" s="66"/>
      <c r="F82" s="115">
        <v>275</v>
      </c>
      <c r="G82" s="67">
        <f t="shared" si="13"/>
        <v>2.76</v>
      </c>
      <c r="H82" s="94">
        <v>10</v>
      </c>
      <c r="I82" s="188" t="e">
        <f t="shared" si="14"/>
        <v>#DIV/0!</v>
      </c>
      <c r="J82" s="189"/>
      <c r="K82" s="189"/>
      <c r="L82" s="189"/>
      <c r="M82" s="94">
        <v>10</v>
      </c>
      <c r="N82" s="62"/>
      <c r="O82" s="62"/>
      <c r="P82" s="62"/>
      <c r="Q82" s="94">
        <f t="shared" si="15"/>
        <v>100</v>
      </c>
      <c r="R82" s="65">
        <f>IF(F82&lt;VLOOKUP(G82,$M$491:$Q$501,2),0,VLOOKUP(G82,$M$491:$Q$501,3))</f>
        <v>35</v>
      </c>
      <c r="S82" s="66">
        <f t="shared" si="16"/>
        <v>96</v>
      </c>
      <c r="T82" s="67">
        <f t="shared" si="17"/>
        <v>96.25</v>
      </c>
      <c r="U82" s="165">
        <f t="shared" si="18"/>
        <v>96</v>
      </c>
      <c r="V82" s="67">
        <f t="shared" si="19"/>
        <v>96.25</v>
      </c>
      <c r="W82" s="66"/>
      <c r="X82" s="67">
        <v>35</v>
      </c>
      <c r="Y82" s="63">
        <v>96</v>
      </c>
      <c r="Z82" s="103">
        <f t="shared" ref="Z82:Z87" si="20">U82-Y82</f>
        <v>0</v>
      </c>
      <c r="AA82" s="371"/>
    </row>
    <row r="83" spans="1:27" s="33" customFormat="1" ht="47.25" x14ac:dyDescent="0.25">
      <c r="A83" s="290">
        <v>79</v>
      </c>
      <c r="B83" s="161" t="s">
        <v>484</v>
      </c>
      <c r="C83" s="161" t="s">
        <v>155</v>
      </c>
      <c r="D83" s="160">
        <v>14.946</v>
      </c>
      <c r="E83" s="66"/>
      <c r="F83" s="115">
        <v>51</v>
      </c>
      <c r="G83" s="67">
        <f t="shared" si="13"/>
        <v>3.41</v>
      </c>
      <c r="H83" s="94">
        <v>17</v>
      </c>
      <c r="I83" s="188" t="e">
        <f t="shared" si="14"/>
        <v>#DIV/0!</v>
      </c>
      <c r="J83" s="189"/>
      <c r="K83" s="189"/>
      <c r="L83" s="189"/>
      <c r="M83" s="94">
        <v>17</v>
      </c>
      <c r="N83" s="62"/>
      <c r="O83" s="62"/>
      <c r="P83" s="62"/>
      <c r="Q83" s="94">
        <f t="shared" si="15"/>
        <v>100</v>
      </c>
      <c r="R83" s="65">
        <f>IF(F83&lt;VLOOKUP(G83,$M$491:$Q$501,2),0,VLOOKUP(G83,$M$491:$Q$501,3))</f>
        <v>35</v>
      </c>
      <c r="S83" s="66">
        <f t="shared" si="16"/>
        <v>17</v>
      </c>
      <c r="T83" s="67">
        <f t="shared" si="17"/>
        <v>17.850000000000001</v>
      </c>
      <c r="U83" s="165">
        <f t="shared" si="18"/>
        <v>17</v>
      </c>
      <c r="V83" s="67">
        <f t="shared" si="19"/>
        <v>17.850000000000001</v>
      </c>
      <c r="W83" s="66"/>
      <c r="X83" s="67">
        <v>35</v>
      </c>
      <c r="Y83" s="63">
        <v>17</v>
      </c>
      <c r="Z83" s="103">
        <f t="shared" si="20"/>
        <v>0</v>
      </c>
      <c r="AA83" s="370"/>
    </row>
    <row r="84" spans="1:27" s="33" customFormat="1" ht="47.25" x14ac:dyDescent="0.25">
      <c r="A84" s="290">
        <v>80</v>
      </c>
      <c r="B84" s="161" t="s">
        <v>485</v>
      </c>
      <c r="C84" s="161" t="s">
        <v>155</v>
      </c>
      <c r="D84" s="160">
        <v>31.841999999999999</v>
      </c>
      <c r="E84" s="66"/>
      <c r="F84" s="115">
        <v>123</v>
      </c>
      <c r="G84" s="67">
        <f t="shared" si="13"/>
        <v>3.86</v>
      </c>
      <c r="H84" s="94">
        <v>5</v>
      </c>
      <c r="I84" s="188" t="e">
        <f t="shared" si="14"/>
        <v>#DIV/0!</v>
      </c>
      <c r="J84" s="189"/>
      <c r="K84" s="189"/>
      <c r="L84" s="189"/>
      <c r="M84" s="94">
        <v>0</v>
      </c>
      <c r="N84" s="62"/>
      <c r="O84" s="62"/>
      <c r="P84" s="62"/>
      <c r="Q84" s="94">
        <f t="shared" si="15"/>
        <v>0</v>
      </c>
      <c r="R84" s="65">
        <f>IF(F84&lt;VLOOKUP(G84,$M$491:$Q$501,2),0,VLOOKUP(G84,$M$491:$Q$501,3))</f>
        <v>35</v>
      </c>
      <c r="S84" s="66">
        <f t="shared" si="16"/>
        <v>43</v>
      </c>
      <c r="T84" s="67">
        <f t="shared" si="17"/>
        <v>43.05</v>
      </c>
      <c r="U84" s="165">
        <f t="shared" si="18"/>
        <v>43</v>
      </c>
      <c r="V84" s="67">
        <f t="shared" si="19"/>
        <v>43.05</v>
      </c>
      <c r="W84" s="66"/>
      <c r="X84" s="67">
        <v>35</v>
      </c>
      <c r="Y84" s="63">
        <v>43</v>
      </c>
      <c r="Z84" s="103">
        <f t="shared" si="20"/>
        <v>0</v>
      </c>
      <c r="AA84" s="371"/>
    </row>
    <row r="85" spans="1:27" s="33" customFormat="1" ht="47.25" x14ac:dyDescent="0.25">
      <c r="A85" s="290">
        <v>81</v>
      </c>
      <c r="B85" s="161" t="s">
        <v>486</v>
      </c>
      <c r="C85" s="161" t="s">
        <v>155</v>
      </c>
      <c r="D85" s="160">
        <v>16.164999999999999</v>
      </c>
      <c r="E85" s="66"/>
      <c r="F85" s="115">
        <v>112</v>
      </c>
      <c r="G85" s="67">
        <f t="shared" si="13"/>
        <v>6.93</v>
      </c>
      <c r="H85" s="94">
        <v>40</v>
      </c>
      <c r="I85" s="188" t="e">
        <f t="shared" si="14"/>
        <v>#DIV/0!</v>
      </c>
      <c r="J85" s="189"/>
      <c r="K85" s="189"/>
      <c r="L85" s="189"/>
      <c r="M85" s="94">
        <v>38</v>
      </c>
      <c r="N85" s="62"/>
      <c r="O85" s="62"/>
      <c r="P85" s="62"/>
      <c r="Q85" s="94">
        <f t="shared" si="15"/>
        <v>95</v>
      </c>
      <c r="R85" s="65">
        <f>IF(F85&lt;VLOOKUP(G85,$M$491:$Q$501,2),0,VLOOKUP(G85,$M$491:$Q$501,3))</f>
        <v>35</v>
      </c>
      <c r="S85" s="66">
        <f t="shared" si="16"/>
        <v>39</v>
      </c>
      <c r="T85" s="67">
        <f t="shared" si="17"/>
        <v>39.200000000000003</v>
      </c>
      <c r="U85" s="165">
        <f t="shared" si="18"/>
        <v>39</v>
      </c>
      <c r="V85" s="67">
        <f t="shared" si="19"/>
        <v>39.200000000000003</v>
      </c>
      <c r="W85" s="66"/>
      <c r="X85" s="67">
        <v>35</v>
      </c>
      <c r="Y85" s="63">
        <v>39</v>
      </c>
      <c r="Z85" s="103">
        <f t="shared" si="20"/>
        <v>0</v>
      </c>
      <c r="AA85" s="370"/>
    </row>
    <row r="86" spans="1:27" s="33" customFormat="1" ht="47.25" x14ac:dyDescent="0.25">
      <c r="A86" s="290">
        <v>82</v>
      </c>
      <c r="B86" s="161" t="s">
        <v>487</v>
      </c>
      <c r="C86" s="161" t="s">
        <v>155</v>
      </c>
      <c r="D86" s="160">
        <v>50.542999999999999</v>
      </c>
      <c r="E86" s="66"/>
      <c r="F86" s="115">
        <v>110</v>
      </c>
      <c r="G86" s="67">
        <f t="shared" si="13"/>
        <v>2.1800000000000002</v>
      </c>
      <c r="H86" s="94">
        <v>35</v>
      </c>
      <c r="I86" s="188" t="e">
        <f t="shared" si="14"/>
        <v>#DIV/0!</v>
      </c>
      <c r="J86" s="189"/>
      <c r="K86" s="189"/>
      <c r="L86" s="189"/>
      <c r="M86" s="94">
        <v>34</v>
      </c>
      <c r="N86" s="62"/>
      <c r="O86" s="62"/>
      <c r="P86" s="62"/>
      <c r="Q86" s="94">
        <f t="shared" si="15"/>
        <v>97</v>
      </c>
      <c r="R86" s="65">
        <f>IF(F86&lt;VLOOKUP(G86,$M$491:$Q$501,2),0,VLOOKUP(G86,$M$491:$Q$501,3))</f>
        <v>35</v>
      </c>
      <c r="S86" s="66">
        <f t="shared" si="16"/>
        <v>38</v>
      </c>
      <c r="T86" s="67">
        <f t="shared" si="17"/>
        <v>38.5</v>
      </c>
      <c r="U86" s="165">
        <f t="shared" si="18"/>
        <v>38</v>
      </c>
      <c r="V86" s="67">
        <f t="shared" si="19"/>
        <v>38.5</v>
      </c>
      <c r="W86" s="66"/>
      <c r="X86" s="67">
        <v>35</v>
      </c>
      <c r="Y86" s="63">
        <v>38</v>
      </c>
      <c r="Z86" s="103">
        <f t="shared" si="20"/>
        <v>0</v>
      </c>
      <c r="AA86" s="370"/>
    </row>
    <row r="87" spans="1:27" s="33" customFormat="1" ht="63" x14ac:dyDescent="0.25">
      <c r="A87" s="290">
        <v>83</v>
      </c>
      <c r="B87" s="161" t="s">
        <v>488</v>
      </c>
      <c r="C87" s="161" t="s">
        <v>155</v>
      </c>
      <c r="D87" s="160">
        <v>252.30500000000001</v>
      </c>
      <c r="E87" s="66"/>
      <c r="F87" s="115">
        <v>218</v>
      </c>
      <c r="G87" s="67">
        <f t="shared" si="13"/>
        <v>0.86</v>
      </c>
      <c r="H87" s="94">
        <v>57</v>
      </c>
      <c r="I87" s="188" t="e">
        <f t="shared" si="14"/>
        <v>#DIV/0!</v>
      </c>
      <c r="J87" s="189"/>
      <c r="K87" s="189"/>
      <c r="L87" s="189"/>
      <c r="M87" s="94">
        <v>40</v>
      </c>
      <c r="N87" s="62"/>
      <c r="O87" s="62"/>
      <c r="P87" s="62"/>
      <c r="Q87" s="94">
        <f t="shared" si="15"/>
        <v>70</v>
      </c>
      <c r="R87" s="65">
        <f>IF(F87&lt;VLOOKUP(G87,$M$491:$Q$501,2),0,VLOOKUP(G87,$M$491:$Q$501,3))</f>
        <v>35</v>
      </c>
      <c r="S87" s="66">
        <f t="shared" si="16"/>
        <v>76</v>
      </c>
      <c r="T87" s="67">
        <f t="shared" si="17"/>
        <v>76.3</v>
      </c>
      <c r="U87" s="165">
        <f t="shared" si="18"/>
        <v>76</v>
      </c>
      <c r="V87" s="67">
        <f t="shared" si="19"/>
        <v>76.3</v>
      </c>
      <c r="W87" s="66"/>
      <c r="X87" s="67">
        <v>35</v>
      </c>
      <c r="Y87" s="63">
        <v>76</v>
      </c>
      <c r="Z87" s="103">
        <f t="shared" si="20"/>
        <v>0</v>
      </c>
      <c r="AA87" s="370"/>
    </row>
    <row r="88" spans="1:27" s="33" customFormat="1" ht="31.5" x14ac:dyDescent="0.25">
      <c r="A88" s="290">
        <v>84</v>
      </c>
      <c r="B88" s="161" t="s">
        <v>489</v>
      </c>
      <c r="C88" s="161" t="s">
        <v>156</v>
      </c>
      <c r="D88" s="160">
        <v>60.295000000000002</v>
      </c>
      <c r="E88" s="66"/>
      <c r="F88" s="115">
        <v>307</v>
      </c>
      <c r="G88" s="67">
        <f t="shared" si="13"/>
        <v>5.09</v>
      </c>
      <c r="H88" s="94"/>
      <c r="I88" s="188" t="e">
        <f t="shared" si="14"/>
        <v>#DIV/0!</v>
      </c>
      <c r="J88" s="189"/>
      <c r="K88" s="189"/>
      <c r="L88" s="189"/>
      <c r="M88" s="94"/>
      <c r="N88" s="62"/>
      <c r="O88" s="62"/>
      <c r="P88" s="62"/>
      <c r="Q88" s="94" t="e">
        <f t="shared" si="15"/>
        <v>#DIV/0!</v>
      </c>
      <c r="R88" s="65">
        <f>IF(F88&lt;VLOOKUP(G88,$M$491:$Q$501,2),0,VLOOKUP(G88,$M$491:$Q$501,3))</f>
        <v>35</v>
      </c>
      <c r="S88" s="66">
        <f t="shared" si="16"/>
        <v>107</v>
      </c>
      <c r="T88" s="67">
        <f t="shared" si="17"/>
        <v>107.45</v>
      </c>
      <c r="U88" s="165">
        <f t="shared" si="18"/>
        <v>107</v>
      </c>
      <c r="V88" s="67">
        <f t="shared" si="19"/>
        <v>107.45</v>
      </c>
      <c r="W88" s="66"/>
      <c r="X88" s="67">
        <v>35</v>
      </c>
      <c r="Y88" s="63"/>
      <c r="Z88" s="103"/>
      <c r="AA88" s="370"/>
    </row>
    <row r="89" spans="1:27" s="33" customFormat="1" ht="47.25" x14ac:dyDescent="0.25">
      <c r="A89" s="290">
        <v>85</v>
      </c>
      <c r="B89" s="161" t="s">
        <v>490</v>
      </c>
      <c r="C89" s="161" t="s">
        <v>156</v>
      </c>
      <c r="D89" s="160">
        <v>193.79900000000001</v>
      </c>
      <c r="E89" s="66"/>
      <c r="F89" s="115">
        <v>453</v>
      </c>
      <c r="G89" s="67">
        <f t="shared" si="13"/>
        <v>2.34</v>
      </c>
      <c r="H89" s="94">
        <v>150</v>
      </c>
      <c r="I89" s="188" t="e">
        <f t="shared" si="14"/>
        <v>#DIV/0!</v>
      </c>
      <c r="J89" s="189"/>
      <c r="K89" s="189"/>
      <c r="L89" s="189"/>
      <c r="M89" s="94">
        <v>125</v>
      </c>
      <c r="N89" s="62"/>
      <c r="O89" s="62"/>
      <c r="P89" s="62"/>
      <c r="Q89" s="94">
        <f t="shared" si="15"/>
        <v>83</v>
      </c>
      <c r="R89" s="65">
        <f>IF(F89&lt;VLOOKUP(G89,$M$491:$Q$501,2),0,VLOOKUP(G89,$M$491:$Q$501,3))</f>
        <v>35</v>
      </c>
      <c r="S89" s="66">
        <f t="shared" si="16"/>
        <v>158</v>
      </c>
      <c r="T89" s="67">
        <f t="shared" si="17"/>
        <v>158.55000000000001</v>
      </c>
      <c r="U89" s="165">
        <f t="shared" si="18"/>
        <v>145</v>
      </c>
      <c r="V89" s="67">
        <f t="shared" si="19"/>
        <v>145.87</v>
      </c>
      <c r="W89" s="66"/>
      <c r="X89" s="67">
        <v>32.200000000000003</v>
      </c>
      <c r="Y89" s="63">
        <v>145</v>
      </c>
      <c r="Z89" s="103">
        <f t="shared" ref="Z89:Z91" si="21">U89-Y89</f>
        <v>0</v>
      </c>
      <c r="AA89" s="371"/>
    </row>
    <row r="90" spans="1:27" s="33" customFormat="1" ht="47.25" x14ac:dyDescent="0.25">
      <c r="A90" s="290">
        <v>87</v>
      </c>
      <c r="B90" s="161" t="s">
        <v>492</v>
      </c>
      <c r="C90" s="161" t="s">
        <v>157</v>
      </c>
      <c r="D90" s="160">
        <v>95.204999999999998</v>
      </c>
      <c r="E90" s="66"/>
      <c r="F90" s="115">
        <v>124</v>
      </c>
      <c r="G90" s="67">
        <f t="shared" si="13"/>
        <v>1.3</v>
      </c>
      <c r="H90" s="94">
        <v>17</v>
      </c>
      <c r="I90" s="188" t="e">
        <f t="shared" si="14"/>
        <v>#DIV/0!</v>
      </c>
      <c r="J90" s="189"/>
      <c r="K90" s="189"/>
      <c r="L90" s="189"/>
      <c r="M90" s="94">
        <v>6</v>
      </c>
      <c r="N90" s="62"/>
      <c r="O90" s="62"/>
      <c r="P90" s="62"/>
      <c r="Q90" s="94">
        <f t="shared" si="15"/>
        <v>35</v>
      </c>
      <c r="R90" s="65">
        <f>IF(F90&lt;VLOOKUP(G90,$M$491:$Q$501,2),0,VLOOKUP(G90,$M$491:$Q$501,3))</f>
        <v>35</v>
      </c>
      <c r="S90" s="66">
        <f t="shared" si="16"/>
        <v>43</v>
      </c>
      <c r="T90" s="67">
        <f t="shared" si="17"/>
        <v>43.4</v>
      </c>
      <c r="U90" s="165">
        <f t="shared" si="18"/>
        <v>43</v>
      </c>
      <c r="V90" s="67">
        <f t="shared" si="19"/>
        <v>43.4</v>
      </c>
      <c r="W90" s="66"/>
      <c r="X90" s="67">
        <v>35</v>
      </c>
      <c r="Y90" s="63">
        <v>43</v>
      </c>
      <c r="Z90" s="103">
        <f t="shared" si="21"/>
        <v>0</v>
      </c>
      <c r="AA90" s="370"/>
    </row>
    <row r="91" spans="1:27" s="33" customFormat="1" ht="47.25" x14ac:dyDescent="0.25">
      <c r="A91" s="290">
        <v>88</v>
      </c>
      <c r="B91" s="161" t="s">
        <v>493</v>
      </c>
      <c r="C91" s="161" t="s">
        <v>157</v>
      </c>
      <c r="D91" s="160">
        <v>164.40199999999999</v>
      </c>
      <c r="E91" s="66"/>
      <c r="F91" s="115">
        <v>189</v>
      </c>
      <c r="G91" s="67">
        <f t="shared" si="13"/>
        <v>1.1499999999999999</v>
      </c>
      <c r="H91" s="94">
        <v>52</v>
      </c>
      <c r="I91" s="188" t="e">
        <f t="shared" si="14"/>
        <v>#DIV/0!</v>
      </c>
      <c r="J91" s="189"/>
      <c r="K91" s="189"/>
      <c r="L91" s="189"/>
      <c r="M91" s="94">
        <v>45</v>
      </c>
      <c r="N91" s="62"/>
      <c r="O91" s="62"/>
      <c r="P91" s="62"/>
      <c r="Q91" s="94">
        <f t="shared" si="15"/>
        <v>87</v>
      </c>
      <c r="R91" s="65">
        <f>IF(F91&lt;VLOOKUP(G91,$M$491:$Q$501,2),0,VLOOKUP(G91,$M$491:$Q$501,3))</f>
        <v>35</v>
      </c>
      <c r="S91" s="66">
        <f t="shared" si="16"/>
        <v>66</v>
      </c>
      <c r="T91" s="67">
        <f t="shared" si="17"/>
        <v>66.150000000000006</v>
      </c>
      <c r="U91" s="165">
        <f t="shared" si="18"/>
        <v>66</v>
      </c>
      <c r="V91" s="67">
        <f t="shared" si="19"/>
        <v>66.150000000000006</v>
      </c>
      <c r="W91" s="66"/>
      <c r="X91" s="67">
        <v>35</v>
      </c>
      <c r="Y91" s="63">
        <v>66</v>
      </c>
      <c r="Z91" s="103">
        <f t="shared" si="21"/>
        <v>0</v>
      </c>
      <c r="AA91" s="371"/>
    </row>
    <row r="92" spans="1:27" s="33" customFormat="1" ht="31.5" x14ac:dyDescent="0.25">
      <c r="A92" s="290">
        <v>89</v>
      </c>
      <c r="B92" s="161" t="s">
        <v>494</v>
      </c>
      <c r="C92" s="161" t="s">
        <v>158</v>
      </c>
      <c r="D92" s="160">
        <v>61.625999999999998</v>
      </c>
      <c r="E92" s="66"/>
      <c r="F92" s="115">
        <v>249</v>
      </c>
      <c r="G92" s="67">
        <f t="shared" si="13"/>
        <v>4.04</v>
      </c>
      <c r="H92" s="94"/>
      <c r="I92" s="188" t="e">
        <f t="shared" si="14"/>
        <v>#DIV/0!</v>
      </c>
      <c r="J92" s="189"/>
      <c r="K92" s="189"/>
      <c r="L92" s="189"/>
      <c r="M92" s="94"/>
      <c r="N92" s="62"/>
      <c r="O92" s="62"/>
      <c r="P92" s="62"/>
      <c r="Q92" s="94" t="e">
        <f t="shared" si="15"/>
        <v>#DIV/0!</v>
      </c>
      <c r="R92" s="65">
        <f>IF(F92&lt;VLOOKUP(G92,$M$491:$Q$501,2),0,VLOOKUP(G92,$M$491:$Q$501,3))</f>
        <v>35</v>
      </c>
      <c r="S92" s="66">
        <f t="shared" si="16"/>
        <v>87</v>
      </c>
      <c r="T92" s="67">
        <f t="shared" si="17"/>
        <v>87.15</v>
      </c>
      <c r="U92" s="165">
        <f t="shared" si="18"/>
        <v>87</v>
      </c>
      <c r="V92" s="67">
        <f t="shared" si="19"/>
        <v>87.15</v>
      </c>
      <c r="W92" s="66"/>
      <c r="X92" s="67">
        <v>35</v>
      </c>
      <c r="Y92" s="63"/>
      <c r="Z92" s="103"/>
      <c r="AA92" s="370"/>
    </row>
    <row r="93" spans="1:27" s="33" customFormat="1" ht="78.75" x14ac:dyDescent="0.25">
      <c r="A93" s="290">
        <v>91</v>
      </c>
      <c r="B93" s="161" t="s">
        <v>495</v>
      </c>
      <c r="C93" s="161" t="s">
        <v>158</v>
      </c>
      <c r="D93" s="160">
        <v>40.01</v>
      </c>
      <c r="E93" s="66"/>
      <c r="F93" s="115">
        <v>126</v>
      </c>
      <c r="G93" s="67">
        <f t="shared" si="13"/>
        <v>3.15</v>
      </c>
      <c r="H93" s="94">
        <v>10</v>
      </c>
      <c r="I93" s="188" t="e">
        <f t="shared" si="14"/>
        <v>#DIV/0!</v>
      </c>
      <c r="J93" s="189"/>
      <c r="K93" s="189"/>
      <c r="L93" s="189"/>
      <c r="M93" s="94">
        <v>10</v>
      </c>
      <c r="N93" s="62"/>
      <c r="O93" s="62"/>
      <c r="P93" s="62"/>
      <c r="Q93" s="94">
        <f t="shared" si="15"/>
        <v>100</v>
      </c>
      <c r="R93" s="65">
        <f>IF(F93&lt;VLOOKUP(G93,$M$491:$Q$501,2),0,VLOOKUP(G93,$M$491:$Q$501,3))</f>
        <v>35</v>
      </c>
      <c r="S93" s="66">
        <f t="shared" si="16"/>
        <v>44</v>
      </c>
      <c r="T93" s="67">
        <f t="shared" si="17"/>
        <v>44.1</v>
      </c>
      <c r="U93" s="165">
        <f t="shared" si="18"/>
        <v>18</v>
      </c>
      <c r="V93" s="67">
        <f t="shared" si="19"/>
        <v>18.899999999999999</v>
      </c>
      <c r="W93" s="66"/>
      <c r="X93" s="562">
        <v>15</v>
      </c>
      <c r="Y93" s="63">
        <v>12</v>
      </c>
      <c r="Z93" s="103">
        <f t="shared" ref="Z93:Z97" si="22">U93-Y93</f>
        <v>6</v>
      </c>
      <c r="AA93" s="370"/>
    </row>
    <row r="94" spans="1:27" s="33" customFormat="1" ht="78.75" x14ac:dyDescent="0.25">
      <c r="A94" s="290">
        <v>92</v>
      </c>
      <c r="B94" s="161" t="s">
        <v>877</v>
      </c>
      <c r="C94" s="161" t="s">
        <v>158</v>
      </c>
      <c r="D94" s="160">
        <v>155.31</v>
      </c>
      <c r="E94" s="66"/>
      <c r="F94" s="115">
        <v>531</v>
      </c>
      <c r="G94" s="67">
        <f t="shared" si="13"/>
        <v>3.42</v>
      </c>
      <c r="H94" s="94">
        <v>135</v>
      </c>
      <c r="I94" s="188" t="e">
        <f t="shared" si="14"/>
        <v>#DIV/0!</v>
      </c>
      <c r="J94" s="189"/>
      <c r="K94" s="189"/>
      <c r="L94" s="189"/>
      <c r="M94" s="94">
        <v>68</v>
      </c>
      <c r="N94" s="62"/>
      <c r="O94" s="62"/>
      <c r="P94" s="62"/>
      <c r="Q94" s="94">
        <f t="shared" si="15"/>
        <v>50</v>
      </c>
      <c r="R94" s="65">
        <f>IF(F94&lt;VLOOKUP(G94,$M$491:$Q$501,2),0,VLOOKUP(G94,$M$491:$Q$501,3))</f>
        <v>35</v>
      </c>
      <c r="S94" s="66">
        <f t="shared" si="16"/>
        <v>185</v>
      </c>
      <c r="T94" s="67">
        <f t="shared" si="17"/>
        <v>185.85</v>
      </c>
      <c r="U94" s="165">
        <f t="shared" si="18"/>
        <v>159</v>
      </c>
      <c r="V94" s="67">
        <f t="shared" si="19"/>
        <v>159.30000000000001</v>
      </c>
      <c r="W94" s="66"/>
      <c r="X94" s="67">
        <v>30</v>
      </c>
      <c r="Y94" s="63">
        <v>159</v>
      </c>
      <c r="Z94" s="103">
        <f t="shared" si="22"/>
        <v>0</v>
      </c>
      <c r="AA94" s="370"/>
    </row>
    <row r="95" spans="1:27" s="33" customFormat="1" ht="63" x14ac:dyDescent="0.25">
      <c r="A95" s="290">
        <v>96</v>
      </c>
      <c r="B95" s="161" t="s">
        <v>496</v>
      </c>
      <c r="C95" s="161" t="s">
        <v>158</v>
      </c>
      <c r="D95" s="160">
        <v>28.030999999999999</v>
      </c>
      <c r="E95" s="66"/>
      <c r="F95" s="115">
        <v>111</v>
      </c>
      <c r="G95" s="67">
        <f t="shared" si="13"/>
        <v>3.96</v>
      </c>
      <c r="H95" s="94">
        <v>30</v>
      </c>
      <c r="I95" s="188" t="e">
        <f t="shared" si="14"/>
        <v>#DIV/0!</v>
      </c>
      <c r="J95" s="189"/>
      <c r="K95" s="189"/>
      <c r="L95" s="189"/>
      <c r="M95" s="94">
        <v>10</v>
      </c>
      <c r="N95" s="62"/>
      <c r="O95" s="62"/>
      <c r="P95" s="62"/>
      <c r="Q95" s="94">
        <f t="shared" si="15"/>
        <v>33</v>
      </c>
      <c r="R95" s="65">
        <f>IF(F95&lt;VLOOKUP(G95,$M$491:$Q$501,2),0,VLOOKUP(G95,$M$491:$Q$501,3))</f>
        <v>35</v>
      </c>
      <c r="S95" s="66">
        <f t="shared" si="16"/>
        <v>38</v>
      </c>
      <c r="T95" s="67">
        <f t="shared" si="17"/>
        <v>38.85</v>
      </c>
      <c r="U95" s="165">
        <f t="shared" si="18"/>
        <v>38</v>
      </c>
      <c r="V95" s="67">
        <f t="shared" si="19"/>
        <v>38.85</v>
      </c>
      <c r="W95" s="66"/>
      <c r="X95" s="67">
        <v>35</v>
      </c>
      <c r="Y95" s="63">
        <v>38</v>
      </c>
      <c r="Z95" s="103">
        <f t="shared" si="22"/>
        <v>0</v>
      </c>
      <c r="AA95" s="370"/>
    </row>
    <row r="96" spans="1:27" s="33" customFormat="1" ht="63" x14ac:dyDescent="0.25">
      <c r="A96" s="290">
        <v>97</v>
      </c>
      <c r="B96" s="161" t="s">
        <v>497</v>
      </c>
      <c r="C96" s="161" t="s">
        <v>158</v>
      </c>
      <c r="D96" s="160">
        <v>27.521999999999998</v>
      </c>
      <c r="E96" s="66"/>
      <c r="F96" s="115">
        <v>10</v>
      </c>
      <c r="G96" s="67">
        <f t="shared" si="13"/>
        <v>0.36</v>
      </c>
      <c r="H96" s="94">
        <v>0</v>
      </c>
      <c r="I96" s="188" t="e">
        <f t="shared" si="14"/>
        <v>#DIV/0!</v>
      </c>
      <c r="J96" s="189"/>
      <c r="K96" s="189"/>
      <c r="L96" s="189"/>
      <c r="M96" s="94">
        <v>0</v>
      </c>
      <c r="N96" s="62"/>
      <c r="O96" s="62"/>
      <c r="P96" s="62"/>
      <c r="Q96" s="94" t="e">
        <f t="shared" si="15"/>
        <v>#DIV/0!</v>
      </c>
      <c r="R96" s="65">
        <f>IF(F96&lt;VLOOKUP(G96,$M$491:$Q$501,2),0,VLOOKUP(G96,$M$491:$Q$501,3))</f>
        <v>35</v>
      </c>
      <c r="S96" s="66">
        <f t="shared" si="16"/>
        <v>3</v>
      </c>
      <c r="T96" s="67">
        <f t="shared" si="17"/>
        <v>3.5</v>
      </c>
      <c r="U96" s="165">
        <f t="shared" si="18"/>
        <v>3</v>
      </c>
      <c r="V96" s="67">
        <f t="shared" si="19"/>
        <v>3.5</v>
      </c>
      <c r="W96" s="66"/>
      <c r="X96" s="67">
        <v>35</v>
      </c>
      <c r="Y96" s="63">
        <v>3</v>
      </c>
      <c r="Z96" s="103">
        <f t="shared" si="22"/>
        <v>0</v>
      </c>
      <c r="AA96" s="370"/>
    </row>
    <row r="97" spans="1:27" s="33" customFormat="1" ht="63" x14ac:dyDescent="0.25">
      <c r="A97" s="290">
        <v>98</v>
      </c>
      <c r="B97" s="161" t="s">
        <v>498</v>
      </c>
      <c r="C97" s="161" t="s">
        <v>158</v>
      </c>
      <c r="D97" s="160">
        <v>38.801000000000002</v>
      </c>
      <c r="E97" s="66"/>
      <c r="F97" s="115">
        <v>69</v>
      </c>
      <c r="G97" s="67">
        <f t="shared" si="13"/>
        <v>1.78</v>
      </c>
      <c r="H97" s="94">
        <v>19</v>
      </c>
      <c r="I97" s="188" t="e">
        <f t="shared" si="14"/>
        <v>#DIV/0!</v>
      </c>
      <c r="J97" s="189"/>
      <c r="K97" s="189"/>
      <c r="L97" s="189"/>
      <c r="M97" s="94">
        <v>18</v>
      </c>
      <c r="N97" s="62"/>
      <c r="O97" s="62"/>
      <c r="P97" s="62"/>
      <c r="Q97" s="94">
        <f t="shared" si="15"/>
        <v>95</v>
      </c>
      <c r="R97" s="65">
        <f>IF(F97&lt;VLOOKUP(G97,$M$491:$Q$501,2),0,VLOOKUP(G97,$M$491:$Q$501,3))</f>
        <v>35</v>
      </c>
      <c r="S97" s="66">
        <f t="shared" si="16"/>
        <v>24</v>
      </c>
      <c r="T97" s="67">
        <f t="shared" si="17"/>
        <v>24.15</v>
      </c>
      <c r="U97" s="165">
        <f t="shared" si="18"/>
        <v>24</v>
      </c>
      <c r="V97" s="67">
        <f t="shared" si="19"/>
        <v>24.15</v>
      </c>
      <c r="W97" s="66"/>
      <c r="X97" s="67">
        <v>35</v>
      </c>
      <c r="Y97" s="63">
        <v>24</v>
      </c>
      <c r="Z97" s="103">
        <f t="shared" si="22"/>
        <v>0</v>
      </c>
      <c r="AA97" s="370"/>
    </row>
    <row r="98" spans="1:27" s="33" customFormat="1" ht="31.5" x14ac:dyDescent="0.25">
      <c r="A98" s="290">
        <v>99</v>
      </c>
      <c r="B98" s="161" t="s">
        <v>499</v>
      </c>
      <c r="C98" s="161" t="s">
        <v>79</v>
      </c>
      <c r="D98" s="160">
        <v>474.39</v>
      </c>
      <c r="E98" s="66"/>
      <c r="F98" s="115">
        <v>769</v>
      </c>
      <c r="G98" s="67">
        <f t="shared" si="13"/>
        <v>1.62</v>
      </c>
      <c r="H98" s="94"/>
      <c r="I98" s="188" t="e">
        <f t="shared" si="14"/>
        <v>#DIV/0!</v>
      </c>
      <c r="J98" s="189"/>
      <c r="K98" s="189"/>
      <c r="L98" s="189"/>
      <c r="M98" s="94"/>
      <c r="N98" s="62"/>
      <c r="O98" s="62"/>
      <c r="P98" s="62"/>
      <c r="Q98" s="94" t="e">
        <f t="shared" si="15"/>
        <v>#DIV/0!</v>
      </c>
      <c r="R98" s="65">
        <f>IF(F98&lt;VLOOKUP(G98,$M$491:$Q$501,2),0,VLOOKUP(G98,$M$491:$Q$501,3))</f>
        <v>35</v>
      </c>
      <c r="S98" s="66">
        <f t="shared" si="16"/>
        <v>269</v>
      </c>
      <c r="T98" s="67">
        <f t="shared" si="17"/>
        <v>269.14999999999998</v>
      </c>
      <c r="U98" s="165">
        <f t="shared" si="18"/>
        <v>269</v>
      </c>
      <c r="V98" s="67">
        <f t="shared" si="19"/>
        <v>269.14999999999998</v>
      </c>
      <c r="W98" s="66"/>
      <c r="X98" s="67">
        <v>35</v>
      </c>
      <c r="Y98" s="63"/>
      <c r="Z98" s="103"/>
      <c r="AA98" s="370"/>
    </row>
    <row r="99" spans="1:27" s="33" customFormat="1" ht="47.25" x14ac:dyDescent="0.25">
      <c r="A99" s="290">
        <v>100</v>
      </c>
      <c r="B99" s="161" t="s">
        <v>500</v>
      </c>
      <c r="C99" s="161" t="s">
        <v>79</v>
      </c>
      <c r="D99" s="160">
        <v>1136.8579999999999</v>
      </c>
      <c r="E99" s="66"/>
      <c r="F99" s="115">
        <v>1273</v>
      </c>
      <c r="G99" s="67">
        <f t="shared" si="13"/>
        <v>1.1200000000000001</v>
      </c>
      <c r="H99" s="94"/>
      <c r="I99" s="188" t="e">
        <f t="shared" si="14"/>
        <v>#DIV/0!</v>
      </c>
      <c r="J99" s="189"/>
      <c r="K99" s="189"/>
      <c r="L99" s="189"/>
      <c r="M99" s="94"/>
      <c r="N99" s="62"/>
      <c r="O99" s="62"/>
      <c r="P99" s="62"/>
      <c r="Q99" s="94" t="e">
        <f t="shared" si="15"/>
        <v>#DIV/0!</v>
      </c>
      <c r="R99" s="65">
        <f>IF(F99&lt;VLOOKUP(G99,$M$491:$Q$501,2),0,VLOOKUP(G99,$M$491:$Q$501,3))</f>
        <v>35</v>
      </c>
      <c r="S99" s="66">
        <f t="shared" si="16"/>
        <v>445</v>
      </c>
      <c r="T99" s="67">
        <f t="shared" si="17"/>
        <v>445.55</v>
      </c>
      <c r="U99" s="165">
        <f t="shared" si="18"/>
        <v>445</v>
      </c>
      <c r="V99" s="67">
        <f t="shared" si="19"/>
        <v>445.55</v>
      </c>
      <c r="W99" s="66"/>
      <c r="X99" s="67">
        <v>35</v>
      </c>
      <c r="Y99" s="63"/>
      <c r="Z99" s="103"/>
      <c r="AA99" s="370"/>
    </row>
    <row r="100" spans="1:27" s="33" customFormat="1" ht="47.25" x14ac:dyDescent="0.25">
      <c r="A100" s="290">
        <v>101</v>
      </c>
      <c r="B100" s="161" t="s">
        <v>501</v>
      </c>
      <c r="C100" s="161" t="s">
        <v>79</v>
      </c>
      <c r="D100" s="160">
        <v>277.01100000000002</v>
      </c>
      <c r="E100" s="66"/>
      <c r="F100" s="115">
        <v>1274</v>
      </c>
      <c r="G100" s="67">
        <f t="shared" si="13"/>
        <v>4.5999999999999996</v>
      </c>
      <c r="H100" s="94">
        <v>416</v>
      </c>
      <c r="I100" s="188" t="e">
        <f t="shared" si="14"/>
        <v>#DIV/0!</v>
      </c>
      <c r="J100" s="189"/>
      <c r="K100" s="189"/>
      <c r="L100" s="189"/>
      <c r="M100" s="94">
        <v>416</v>
      </c>
      <c r="N100" s="62"/>
      <c r="O100" s="62"/>
      <c r="P100" s="62"/>
      <c r="Q100" s="94">
        <f t="shared" si="15"/>
        <v>100</v>
      </c>
      <c r="R100" s="65">
        <f>IF(F100&lt;VLOOKUP(G100,$M$491:$Q$501,2),0,VLOOKUP(G100,$M$491:$Q$501,3))</f>
        <v>35</v>
      </c>
      <c r="S100" s="66">
        <f t="shared" si="16"/>
        <v>445</v>
      </c>
      <c r="T100" s="67">
        <f t="shared" si="17"/>
        <v>445.9</v>
      </c>
      <c r="U100" s="165">
        <f t="shared" si="18"/>
        <v>445</v>
      </c>
      <c r="V100" s="67">
        <f t="shared" si="19"/>
        <v>445.9</v>
      </c>
      <c r="W100" s="66"/>
      <c r="X100" s="67">
        <v>35</v>
      </c>
      <c r="Y100" s="63">
        <v>445</v>
      </c>
      <c r="Z100" s="103">
        <f t="shared" ref="Z100:Z118" si="23">U100-Y100</f>
        <v>0</v>
      </c>
      <c r="AA100" s="370"/>
    </row>
    <row r="101" spans="1:27" s="33" customFormat="1" ht="31.5" x14ac:dyDescent="0.25">
      <c r="A101" s="290">
        <v>102</v>
      </c>
      <c r="B101" s="161" t="s">
        <v>502</v>
      </c>
      <c r="C101" s="161" t="s">
        <v>79</v>
      </c>
      <c r="D101" s="160">
        <v>94.271000000000001</v>
      </c>
      <c r="E101" s="66"/>
      <c r="F101" s="115">
        <v>63</v>
      </c>
      <c r="G101" s="67">
        <f t="shared" si="13"/>
        <v>0.67</v>
      </c>
      <c r="H101" s="94">
        <v>0</v>
      </c>
      <c r="I101" s="188" t="e">
        <f t="shared" si="14"/>
        <v>#DIV/0!</v>
      </c>
      <c r="J101" s="189"/>
      <c r="K101" s="189"/>
      <c r="L101" s="189"/>
      <c r="M101" s="94">
        <v>0</v>
      </c>
      <c r="N101" s="62"/>
      <c r="O101" s="62"/>
      <c r="P101" s="62"/>
      <c r="Q101" s="94" t="e">
        <f t="shared" si="15"/>
        <v>#DIV/0!</v>
      </c>
      <c r="R101" s="65">
        <f>IF(F101&lt;VLOOKUP(G101,$M$491:$Q$501,2),0,VLOOKUP(G101,$M$491:$Q$501,3))</f>
        <v>35</v>
      </c>
      <c r="S101" s="66">
        <f t="shared" si="16"/>
        <v>22</v>
      </c>
      <c r="T101" s="67">
        <f t="shared" si="17"/>
        <v>22.05</v>
      </c>
      <c r="U101" s="165">
        <f t="shared" si="18"/>
        <v>22</v>
      </c>
      <c r="V101" s="67">
        <f t="shared" si="19"/>
        <v>22.05</v>
      </c>
      <c r="W101" s="66"/>
      <c r="X101" s="67">
        <v>35</v>
      </c>
      <c r="Y101" s="63">
        <v>22</v>
      </c>
      <c r="Z101" s="103">
        <f t="shared" si="23"/>
        <v>0</v>
      </c>
      <c r="AA101" s="370"/>
    </row>
    <row r="102" spans="1:27" s="33" customFormat="1" ht="47.25" x14ac:dyDescent="0.25">
      <c r="A102" s="290">
        <v>103</v>
      </c>
      <c r="B102" s="161" t="s">
        <v>503</v>
      </c>
      <c r="C102" s="161" t="s">
        <v>79</v>
      </c>
      <c r="D102" s="160">
        <v>80.088999999999999</v>
      </c>
      <c r="E102" s="66"/>
      <c r="F102" s="115">
        <v>59</v>
      </c>
      <c r="G102" s="67">
        <f t="shared" si="13"/>
        <v>0.74</v>
      </c>
      <c r="H102" s="94">
        <v>12</v>
      </c>
      <c r="I102" s="188" t="e">
        <f t="shared" si="14"/>
        <v>#DIV/0!</v>
      </c>
      <c r="J102" s="189"/>
      <c r="K102" s="189"/>
      <c r="L102" s="189"/>
      <c r="M102" s="94">
        <v>9</v>
      </c>
      <c r="N102" s="62"/>
      <c r="O102" s="62"/>
      <c r="P102" s="62"/>
      <c r="Q102" s="94">
        <f t="shared" si="15"/>
        <v>75</v>
      </c>
      <c r="R102" s="65">
        <f>IF(F102&lt;VLOOKUP(G102,$M$491:$Q$501,2),0,VLOOKUP(G102,$M$491:$Q$501,3))</f>
        <v>35</v>
      </c>
      <c r="S102" s="66">
        <f t="shared" si="16"/>
        <v>20</v>
      </c>
      <c r="T102" s="67">
        <f t="shared" si="17"/>
        <v>20.65</v>
      </c>
      <c r="U102" s="165">
        <f t="shared" si="18"/>
        <v>14</v>
      </c>
      <c r="V102" s="67">
        <f t="shared" si="19"/>
        <v>14.75</v>
      </c>
      <c r="W102" s="66"/>
      <c r="X102" s="67">
        <v>25</v>
      </c>
      <c r="Y102" s="63">
        <v>14</v>
      </c>
      <c r="Z102" s="103">
        <f t="shared" si="23"/>
        <v>0</v>
      </c>
      <c r="AA102" s="370"/>
    </row>
    <row r="103" spans="1:27" s="33" customFormat="1" ht="47.25" x14ac:dyDescent="0.25">
      <c r="A103" s="290">
        <v>104</v>
      </c>
      <c r="B103" s="161" t="s">
        <v>504</v>
      </c>
      <c r="C103" s="161" t="s">
        <v>79</v>
      </c>
      <c r="D103" s="160">
        <v>157.33000000000001</v>
      </c>
      <c r="E103" s="66"/>
      <c r="F103" s="115">
        <v>376</v>
      </c>
      <c r="G103" s="67">
        <f t="shared" si="13"/>
        <v>2.39</v>
      </c>
      <c r="H103" s="94">
        <v>41</v>
      </c>
      <c r="I103" s="188" t="e">
        <f t="shared" si="14"/>
        <v>#DIV/0!</v>
      </c>
      <c r="J103" s="189"/>
      <c r="K103" s="189"/>
      <c r="L103" s="189"/>
      <c r="M103" s="94">
        <v>28</v>
      </c>
      <c r="N103" s="62"/>
      <c r="O103" s="62"/>
      <c r="P103" s="62"/>
      <c r="Q103" s="94">
        <f t="shared" si="15"/>
        <v>68</v>
      </c>
      <c r="R103" s="65">
        <f>IF(F103&lt;VLOOKUP(G103,$M$491:$Q$501,2),0,VLOOKUP(G103,$M$491:$Q$501,3))</f>
        <v>35</v>
      </c>
      <c r="S103" s="66">
        <f t="shared" si="16"/>
        <v>131</v>
      </c>
      <c r="T103" s="67">
        <f t="shared" si="17"/>
        <v>131.6</v>
      </c>
      <c r="U103" s="165">
        <f t="shared" si="18"/>
        <v>75</v>
      </c>
      <c r="V103" s="67">
        <f t="shared" si="19"/>
        <v>75.2</v>
      </c>
      <c r="W103" s="66"/>
      <c r="X103" s="67">
        <v>20</v>
      </c>
      <c r="Y103" s="63">
        <v>75</v>
      </c>
      <c r="Z103" s="103">
        <f t="shared" si="23"/>
        <v>0</v>
      </c>
      <c r="AA103" s="370"/>
    </row>
    <row r="104" spans="1:27" s="33" customFormat="1" ht="55.5" customHeight="1" x14ac:dyDescent="0.25">
      <c r="A104" s="290">
        <v>105</v>
      </c>
      <c r="B104" s="161" t="s">
        <v>505</v>
      </c>
      <c r="C104" s="161" t="s">
        <v>79</v>
      </c>
      <c r="D104" s="160">
        <v>1319.9749999999999</v>
      </c>
      <c r="E104" s="66"/>
      <c r="F104" s="115">
        <v>4719</v>
      </c>
      <c r="G104" s="67">
        <f t="shared" si="13"/>
        <v>3.58</v>
      </c>
      <c r="H104" s="94">
        <v>1385</v>
      </c>
      <c r="I104" s="188" t="e">
        <f t="shared" si="14"/>
        <v>#DIV/0!</v>
      </c>
      <c r="J104" s="189"/>
      <c r="K104" s="189"/>
      <c r="L104" s="189"/>
      <c r="M104" s="94">
        <v>831</v>
      </c>
      <c r="N104" s="62"/>
      <c r="O104" s="62"/>
      <c r="P104" s="62"/>
      <c r="Q104" s="94">
        <f t="shared" si="15"/>
        <v>60</v>
      </c>
      <c r="R104" s="65">
        <f>IF(F104&lt;VLOOKUP(G104,$M$491:$Q$501,2),0,VLOOKUP(G104,$M$491:$Q$501,3))</f>
        <v>35</v>
      </c>
      <c r="S104" s="66">
        <f t="shared" si="16"/>
        <v>1651</v>
      </c>
      <c r="T104" s="67">
        <f t="shared" si="17"/>
        <v>1651.65</v>
      </c>
      <c r="U104" s="165">
        <f t="shared" si="18"/>
        <v>1415</v>
      </c>
      <c r="V104" s="67">
        <f t="shared" si="19"/>
        <v>1415.7</v>
      </c>
      <c r="W104" s="66"/>
      <c r="X104" s="67">
        <v>30</v>
      </c>
      <c r="Y104" s="63">
        <v>1415</v>
      </c>
      <c r="Z104" s="103">
        <f t="shared" si="23"/>
        <v>0</v>
      </c>
      <c r="AA104" s="370"/>
    </row>
    <row r="105" spans="1:27" s="33" customFormat="1" ht="47.25" x14ac:dyDescent="0.25">
      <c r="A105" s="290">
        <v>106</v>
      </c>
      <c r="B105" s="161" t="s">
        <v>506</v>
      </c>
      <c r="C105" s="161" t="s">
        <v>79</v>
      </c>
      <c r="D105" s="160">
        <v>44.854999999999997</v>
      </c>
      <c r="E105" s="66"/>
      <c r="F105" s="115">
        <v>193</v>
      </c>
      <c r="G105" s="67">
        <f t="shared" si="13"/>
        <v>4.3</v>
      </c>
      <c r="H105" s="94">
        <v>66</v>
      </c>
      <c r="I105" s="188" t="e">
        <f t="shared" si="14"/>
        <v>#DIV/0!</v>
      </c>
      <c r="J105" s="189"/>
      <c r="K105" s="189"/>
      <c r="L105" s="189"/>
      <c r="M105" s="94">
        <v>2</v>
      </c>
      <c r="N105" s="62"/>
      <c r="O105" s="62"/>
      <c r="P105" s="62"/>
      <c r="Q105" s="94">
        <f t="shared" si="15"/>
        <v>3</v>
      </c>
      <c r="R105" s="65">
        <f>IF(F105&lt;VLOOKUP(G105,$M$491:$Q$501,2),0,VLOOKUP(G105,$M$491:$Q$501,3))</f>
        <v>35</v>
      </c>
      <c r="S105" s="66">
        <f t="shared" si="16"/>
        <v>67</v>
      </c>
      <c r="T105" s="67">
        <f t="shared" si="17"/>
        <v>67.55</v>
      </c>
      <c r="U105" s="165">
        <f t="shared" si="18"/>
        <v>67</v>
      </c>
      <c r="V105" s="67">
        <f t="shared" si="19"/>
        <v>67.55</v>
      </c>
      <c r="W105" s="66"/>
      <c r="X105" s="67">
        <v>35</v>
      </c>
      <c r="Y105" s="63">
        <v>67</v>
      </c>
      <c r="Z105" s="103">
        <f t="shared" si="23"/>
        <v>0</v>
      </c>
      <c r="AA105" s="370"/>
    </row>
    <row r="106" spans="1:27" s="33" customFormat="1" ht="47.25" x14ac:dyDescent="0.25">
      <c r="A106" s="290">
        <v>107</v>
      </c>
      <c r="B106" s="161" t="s">
        <v>507</v>
      </c>
      <c r="C106" s="161" t="s">
        <v>79</v>
      </c>
      <c r="D106" s="160">
        <v>473.84</v>
      </c>
      <c r="E106" s="66"/>
      <c r="F106" s="115">
        <v>3858</v>
      </c>
      <c r="G106" s="67">
        <f t="shared" si="13"/>
        <v>8.14</v>
      </c>
      <c r="H106" s="94">
        <v>1261</v>
      </c>
      <c r="I106" s="188" t="e">
        <f t="shared" si="14"/>
        <v>#DIV/0!</v>
      </c>
      <c r="J106" s="189"/>
      <c r="K106" s="189"/>
      <c r="L106" s="189"/>
      <c r="M106" s="94">
        <v>1261</v>
      </c>
      <c r="N106" s="62"/>
      <c r="O106" s="62"/>
      <c r="P106" s="62"/>
      <c r="Q106" s="94">
        <f t="shared" si="15"/>
        <v>100</v>
      </c>
      <c r="R106" s="65">
        <f>IF(F106&lt;VLOOKUP(G106,$M$491:$Q$501,2),0,VLOOKUP(G106,$M$491:$Q$501,3))</f>
        <v>35</v>
      </c>
      <c r="S106" s="66">
        <f t="shared" si="16"/>
        <v>1350</v>
      </c>
      <c r="T106" s="67">
        <f t="shared" si="17"/>
        <v>1350.3</v>
      </c>
      <c r="U106" s="165">
        <f t="shared" si="18"/>
        <v>1350</v>
      </c>
      <c r="V106" s="67">
        <f t="shared" si="19"/>
        <v>1350.3</v>
      </c>
      <c r="W106" s="66"/>
      <c r="X106" s="67">
        <v>35</v>
      </c>
      <c r="Y106" s="63">
        <v>1350</v>
      </c>
      <c r="Z106" s="103">
        <f t="shared" si="23"/>
        <v>0</v>
      </c>
      <c r="AA106" s="370"/>
    </row>
    <row r="107" spans="1:27" s="33" customFormat="1" ht="47.25" x14ac:dyDescent="0.25">
      <c r="A107" s="290">
        <v>108</v>
      </c>
      <c r="B107" s="161" t="s">
        <v>508</v>
      </c>
      <c r="C107" s="161" t="s">
        <v>79</v>
      </c>
      <c r="D107" s="160">
        <v>73.459999999999994</v>
      </c>
      <c r="E107" s="66"/>
      <c r="F107" s="115">
        <v>490</v>
      </c>
      <c r="G107" s="67">
        <f t="shared" si="13"/>
        <v>6.67</v>
      </c>
      <c r="H107" s="94">
        <v>150</v>
      </c>
      <c r="I107" s="188" t="e">
        <f t="shared" si="14"/>
        <v>#DIV/0!</v>
      </c>
      <c r="J107" s="189"/>
      <c r="K107" s="189"/>
      <c r="L107" s="189"/>
      <c r="M107" s="94">
        <v>150</v>
      </c>
      <c r="N107" s="62"/>
      <c r="O107" s="62"/>
      <c r="P107" s="62"/>
      <c r="Q107" s="94">
        <f t="shared" si="15"/>
        <v>100</v>
      </c>
      <c r="R107" s="65">
        <f>IF(F107&lt;VLOOKUP(G107,$M$491:$Q$501,2),0,VLOOKUP(G107,$M$491:$Q$501,3))</f>
        <v>35</v>
      </c>
      <c r="S107" s="66">
        <f t="shared" si="16"/>
        <v>171</v>
      </c>
      <c r="T107" s="67">
        <f t="shared" si="17"/>
        <v>171.5</v>
      </c>
      <c r="U107" s="165">
        <f t="shared" si="18"/>
        <v>171</v>
      </c>
      <c r="V107" s="67">
        <f t="shared" si="19"/>
        <v>171.5</v>
      </c>
      <c r="W107" s="66"/>
      <c r="X107" s="67">
        <v>35</v>
      </c>
      <c r="Y107" s="63">
        <v>171</v>
      </c>
      <c r="Z107" s="103">
        <f t="shared" si="23"/>
        <v>0</v>
      </c>
      <c r="AA107" s="370"/>
    </row>
    <row r="108" spans="1:27" s="33" customFormat="1" ht="47.25" x14ac:dyDescent="0.25">
      <c r="A108" s="290">
        <v>109</v>
      </c>
      <c r="B108" s="161" t="s">
        <v>509</v>
      </c>
      <c r="C108" s="161" t="s">
        <v>79</v>
      </c>
      <c r="D108" s="160">
        <v>491.7</v>
      </c>
      <c r="E108" s="66"/>
      <c r="F108" s="115">
        <v>3825</v>
      </c>
      <c r="G108" s="67">
        <f t="shared" si="13"/>
        <v>7.78</v>
      </c>
      <c r="H108" s="94">
        <v>1303</v>
      </c>
      <c r="I108" s="188" t="e">
        <f t="shared" si="14"/>
        <v>#DIV/0!</v>
      </c>
      <c r="J108" s="189"/>
      <c r="K108" s="189"/>
      <c r="L108" s="189"/>
      <c r="M108" s="94">
        <v>1303</v>
      </c>
      <c r="N108" s="62"/>
      <c r="O108" s="62"/>
      <c r="P108" s="62"/>
      <c r="Q108" s="94">
        <f t="shared" si="15"/>
        <v>100</v>
      </c>
      <c r="R108" s="65">
        <f>IF(F108&lt;VLOOKUP(G108,$M$491:$Q$501,2),0,VLOOKUP(G108,$M$491:$Q$501,3))</f>
        <v>35</v>
      </c>
      <c r="S108" s="66">
        <f t="shared" si="16"/>
        <v>1338</v>
      </c>
      <c r="T108" s="67">
        <f t="shared" si="17"/>
        <v>1338.75</v>
      </c>
      <c r="U108" s="165">
        <f t="shared" si="18"/>
        <v>1338</v>
      </c>
      <c r="V108" s="67">
        <f t="shared" si="19"/>
        <v>1338.75</v>
      </c>
      <c r="W108" s="66"/>
      <c r="X108" s="67">
        <v>35</v>
      </c>
      <c r="Y108" s="63">
        <v>1338</v>
      </c>
      <c r="Z108" s="103">
        <f t="shared" si="23"/>
        <v>0</v>
      </c>
      <c r="AA108" s="370"/>
    </row>
    <row r="109" spans="1:27" s="33" customFormat="1" ht="63" x14ac:dyDescent="0.25">
      <c r="A109" s="290">
        <v>110</v>
      </c>
      <c r="B109" s="161" t="s">
        <v>510</v>
      </c>
      <c r="C109" s="161" t="s">
        <v>79</v>
      </c>
      <c r="D109" s="160">
        <v>495.87</v>
      </c>
      <c r="E109" s="66"/>
      <c r="F109" s="115">
        <v>2204</v>
      </c>
      <c r="G109" s="67">
        <f t="shared" si="13"/>
        <v>4.4400000000000004</v>
      </c>
      <c r="H109" s="94">
        <v>401</v>
      </c>
      <c r="I109" s="188" t="e">
        <f t="shared" si="14"/>
        <v>#DIV/0!</v>
      </c>
      <c r="J109" s="189"/>
      <c r="K109" s="189"/>
      <c r="L109" s="189"/>
      <c r="M109" s="94">
        <v>299</v>
      </c>
      <c r="N109" s="62"/>
      <c r="O109" s="62"/>
      <c r="P109" s="62"/>
      <c r="Q109" s="94">
        <f t="shared" si="15"/>
        <v>75</v>
      </c>
      <c r="R109" s="65">
        <f>IF(F109&lt;VLOOKUP(G109,$M$491:$Q$501,2),0,VLOOKUP(G109,$M$491:$Q$501,3))</f>
        <v>35</v>
      </c>
      <c r="S109" s="66">
        <f t="shared" si="16"/>
        <v>771</v>
      </c>
      <c r="T109" s="67">
        <f t="shared" si="17"/>
        <v>771.4</v>
      </c>
      <c r="U109" s="165">
        <f t="shared" si="18"/>
        <v>771</v>
      </c>
      <c r="V109" s="67">
        <f t="shared" si="19"/>
        <v>771.4</v>
      </c>
      <c r="W109" s="66"/>
      <c r="X109" s="67">
        <v>35</v>
      </c>
      <c r="Y109" s="63">
        <v>771</v>
      </c>
      <c r="Z109" s="103">
        <f t="shared" si="23"/>
        <v>0</v>
      </c>
      <c r="AA109" s="370"/>
    </row>
    <row r="110" spans="1:27" s="33" customFormat="1" ht="47.25" x14ac:dyDescent="0.25">
      <c r="A110" s="290">
        <v>112</v>
      </c>
      <c r="B110" s="161" t="s">
        <v>817</v>
      </c>
      <c r="C110" s="161" t="s">
        <v>79</v>
      </c>
      <c r="D110" s="160">
        <v>673.39</v>
      </c>
      <c r="E110" s="66"/>
      <c r="F110" s="115">
        <v>3640</v>
      </c>
      <c r="G110" s="67">
        <f t="shared" si="13"/>
        <v>5.41</v>
      </c>
      <c r="H110" s="94"/>
      <c r="I110" s="188" t="e">
        <f t="shared" si="14"/>
        <v>#DIV/0!</v>
      </c>
      <c r="J110" s="189"/>
      <c r="K110" s="189"/>
      <c r="L110" s="189"/>
      <c r="M110" s="94"/>
      <c r="N110" s="62"/>
      <c r="O110" s="62"/>
      <c r="P110" s="62"/>
      <c r="Q110" s="94" t="e">
        <f t="shared" si="15"/>
        <v>#DIV/0!</v>
      </c>
      <c r="R110" s="65">
        <f>IF(F110&lt;VLOOKUP(G110,$M$491:$Q$501,2),0,VLOOKUP(G110,$M$491:$Q$501,3))</f>
        <v>35</v>
      </c>
      <c r="S110" s="66">
        <f t="shared" si="16"/>
        <v>1274</v>
      </c>
      <c r="T110" s="67">
        <f t="shared" si="17"/>
        <v>1274</v>
      </c>
      <c r="U110" s="165">
        <f t="shared" si="18"/>
        <v>1272</v>
      </c>
      <c r="V110" s="67">
        <f t="shared" si="19"/>
        <v>1272.18</v>
      </c>
      <c r="W110" s="66"/>
      <c r="X110" s="67">
        <v>34.950000000000003</v>
      </c>
      <c r="Y110" s="63">
        <v>1272</v>
      </c>
      <c r="Z110" s="103">
        <f t="shared" si="23"/>
        <v>0</v>
      </c>
      <c r="AA110" s="370"/>
    </row>
    <row r="111" spans="1:27" s="33" customFormat="1" ht="47.25" x14ac:dyDescent="0.25">
      <c r="A111" s="290">
        <v>115</v>
      </c>
      <c r="B111" s="161" t="s">
        <v>512</v>
      </c>
      <c r="C111" s="161" t="s">
        <v>79</v>
      </c>
      <c r="D111" s="160">
        <v>1360.4290000000001</v>
      </c>
      <c r="E111" s="66"/>
      <c r="F111" s="115">
        <v>7006</v>
      </c>
      <c r="G111" s="67">
        <f t="shared" si="13"/>
        <v>5.15</v>
      </c>
      <c r="H111" s="94">
        <v>2276</v>
      </c>
      <c r="I111" s="188" t="e">
        <f t="shared" si="14"/>
        <v>#DIV/0!</v>
      </c>
      <c r="J111" s="189"/>
      <c r="K111" s="189"/>
      <c r="L111" s="189"/>
      <c r="M111" s="94">
        <v>2276</v>
      </c>
      <c r="N111" s="62"/>
      <c r="O111" s="62"/>
      <c r="P111" s="62"/>
      <c r="Q111" s="94">
        <f t="shared" si="15"/>
        <v>100</v>
      </c>
      <c r="R111" s="65">
        <f>IF(F111&lt;VLOOKUP(G111,$M$491:$Q$501,2),0,VLOOKUP(G111,$M$491:$Q$501,3))</f>
        <v>35</v>
      </c>
      <c r="S111" s="66">
        <f t="shared" si="16"/>
        <v>2452</v>
      </c>
      <c r="T111" s="67">
        <f t="shared" si="17"/>
        <v>2452.1</v>
      </c>
      <c r="U111" s="165">
        <f t="shared" si="18"/>
        <v>2452</v>
      </c>
      <c r="V111" s="67">
        <f t="shared" si="19"/>
        <v>2452.1</v>
      </c>
      <c r="W111" s="66"/>
      <c r="X111" s="67">
        <v>35</v>
      </c>
      <c r="Y111" s="63">
        <v>2452</v>
      </c>
      <c r="Z111" s="103">
        <f t="shared" si="23"/>
        <v>0</v>
      </c>
      <c r="AA111" s="370"/>
    </row>
    <row r="112" spans="1:27" s="33" customFormat="1" ht="47.25" x14ac:dyDescent="0.25">
      <c r="A112" s="290">
        <v>116</v>
      </c>
      <c r="B112" s="161" t="s">
        <v>513</v>
      </c>
      <c r="C112" s="161" t="s">
        <v>79</v>
      </c>
      <c r="D112" s="160">
        <v>499.12799999999999</v>
      </c>
      <c r="E112" s="66"/>
      <c r="F112" s="115">
        <v>2508</v>
      </c>
      <c r="G112" s="67">
        <f t="shared" si="13"/>
        <v>5.0199999999999996</v>
      </c>
      <c r="H112" s="94">
        <v>836</v>
      </c>
      <c r="I112" s="188" t="e">
        <f t="shared" si="14"/>
        <v>#DIV/0!</v>
      </c>
      <c r="J112" s="189"/>
      <c r="K112" s="189"/>
      <c r="L112" s="189"/>
      <c r="M112" s="94">
        <v>836</v>
      </c>
      <c r="N112" s="62"/>
      <c r="O112" s="62"/>
      <c r="P112" s="62"/>
      <c r="Q112" s="94">
        <f t="shared" si="15"/>
        <v>100</v>
      </c>
      <c r="R112" s="65">
        <f>IF(F112&lt;VLOOKUP(G112,$M$491:$Q$501,2),0,VLOOKUP(G112,$M$491:$Q$501,3))</f>
        <v>35</v>
      </c>
      <c r="S112" s="66">
        <f t="shared" si="16"/>
        <v>877</v>
      </c>
      <c r="T112" s="67">
        <f t="shared" si="17"/>
        <v>877.8</v>
      </c>
      <c r="U112" s="165">
        <f t="shared" si="18"/>
        <v>877</v>
      </c>
      <c r="V112" s="67">
        <f t="shared" si="19"/>
        <v>877.8</v>
      </c>
      <c r="W112" s="66"/>
      <c r="X112" s="67">
        <v>35</v>
      </c>
      <c r="Y112" s="63">
        <v>877</v>
      </c>
      <c r="Z112" s="103">
        <f t="shared" si="23"/>
        <v>0</v>
      </c>
      <c r="AA112" s="370"/>
    </row>
    <row r="113" spans="1:27" s="33" customFormat="1" ht="47.25" x14ac:dyDescent="0.25">
      <c r="A113" s="290">
        <v>117</v>
      </c>
      <c r="B113" s="161" t="s">
        <v>514</v>
      </c>
      <c r="C113" s="161" t="s">
        <v>79</v>
      </c>
      <c r="D113" s="160">
        <v>492.71899999999999</v>
      </c>
      <c r="E113" s="66"/>
      <c r="F113" s="115">
        <v>2352</v>
      </c>
      <c r="G113" s="67">
        <f t="shared" si="13"/>
        <v>4.7699999999999996</v>
      </c>
      <c r="H113" s="94">
        <v>780</v>
      </c>
      <c r="I113" s="188" t="e">
        <f t="shared" si="14"/>
        <v>#DIV/0!</v>
      </c>
      <c r="J113" s="189"/>
      <c r="K113" s="189"/>
      <c r="L113" s="189"/>
      <c r="M113" s="94">
        <v>780</v>
      </c>
      <c r="N113" s="62"/>
      <c r="O113" s="62"/>
      <c r="P113" s="62"/>
      <c r="Q113" s="94">
        <f t="shared" si="15"/>
        <v>100</v>
      </c>
      <c r="R113" s="65">
        <f>IF(F113&lt;VLOOKUP(G113,$M$491:$Q$501,2),0,VLOOKUP(G113,$M$491:$Q$501,3))</f>
        <v>35</v>
      </c>
      <c r="S113" s="66">
        <f t="shared" si="16"/>
        <v>823</v>
      </c>
      <c r="T113" s="67">
        <f t="shared" si="17"/>
        <v>823.2</v>
      </c>
      <c r="U113" s="165">
        <f t="shared" si="18"/>
        <v>823</v>
      </c>
      <c r="V113" s="67">
        <f t="shared" si="19"/>
        <v>823.2</v>
      </c>
      <c r="W113" s="66"/>
      <c r="X113" s="67">
        <v>35</v>
      </c>
      <c r="Y113" s="63">
        <v>823</v>
      </c>
      <c r="Z113" s="103">
        <f t="shared" si="23"/>
        <v>0</v>
      </c>
      <c r="AA113" s="370"/>
    </row>
    <row r="114" spans="1:27" s="33" customFormat="1" ht="47.25" x14ac:dyDescent="0.25">
      <c r="A114" s="290">
        <v>118</v>
      </c>
      <c r="B114" s="161" t="s">
        <v>515</v>
      </c>
      <c r="C114" s="161" t="s">
        <v>79</v>
      </c>
      <c r="D114" s="160">
        <v>207.53100000000001</v>
      </c>
      <c r="E114" s="66"/>
      <c r="F114" s="115">
        <v>619</v>
      </c>
      <c r="G114" s="67">
        <f t="shared" si="13"/>
        <v>2.98</v>
      </c>
      <c r="H114" s="94">
        <v>198</v>
      </c>
      <c r="I114" s="188" t="e">
        <f t="shared" si="14"/>
        <v>#DIV/0!</v>
      </c>
      <c r="J114" s="189"/>
      <c r="K114" s="189"/>
      <c r="L114" s="189"/>
      <c r="M114" s="94">
        <v>157</v>
      </c>
      <c r="N114" s="62"/>
      <c r="O114" s="62"/>
      <c r="P114" s="62"/>
      <c r="Q114" s="94">
        <f t="shared" si="15"/>
        <v>79</v>
      </c>
      <c r="R114" s="65">
        <f>IF(F114&lt;VLOOKUP(G114,$M$491:$Q$501,2),0,VLOOKUP(G114,$M$491:$Q$501,3))</f>
        <v>35</v>
      </c>
      <c r="S114" s="66">
        <f t="shared" si="16"/>
        <v>216</v>
      </c>
      <c r="T114" s="67">
        <f t="shared" si="17"/>
        <v>216.65</v>
      </c>
      <c r="U114" s="165">
        <f t="shared" si="18"/>
        <v>216</v>
      </c>
      <c r="V114" s="67">
        <f t="shared" si="19"/>
        <v>216.65</v>
      </c>
      <c r="W114" s="66"/>
      <c r="X114" s="67">
        <v>35</v>
      </c>
      <c r="Y114" s="63">
        <v>216</v>
      </c>
      <c r="Z114" s="103">
        <f t="shared" si="23"/>
        <v>0</v>
      </c>
      <c r="AA114" s="370"/>
    </row>
    <row r="115" spans="1:27" s="33" customFormat="1" ht="47.25" x14ac:dyDescent="0.25">
      <c r="A115" s="290">
        <v>119</v>
      </c>
      <c r="B115" s="161" t="s">
        <v>516</v>
      </c>
      <c r="C115" s="161" t="s">
        <v>79</v>
      </c>
      <c r="D115" s="160">
        <v>291.37599999999998</v>
      </c>
      <c r="E115" s="66"/>
      <c r="F115" s="115">
        <v>841</v>
      </c>
      <c r="G115" s="67">
        <f t="shared" si="13"/>
        <v>2.89</v>
      </c>
      <c r="H115" s="94">
        <v>259</v>
      </c>
      <c r="I115" s="188" t="e">
        <f t="shared" si="14"/>
        <v>#DIV/0!</v>
      </c>
      <c r="J115" s="189"/>
      <c r="K115" s="189"/>
      <c r="L115" s="189"/>
      <c r="M115" s="94">
        <v>130</v>
      </c>
      <c r="N115" s="62"/>
      <c r="O115" s="62"/>
      <c r="P115" s="62"/>
      <c r="Q115" s="94">
        <f t="shared" si="15"/>
        <v>50</v>
      </c>
      <c r="R115" s="65">
        <f>IF(F115&lt;VLOOKUP(G115,$M$491:$Q$501,2),0,VLOOKUP(G115,$M$491:$Q$501,3))</f>
        <v>35</v>
      </c>
      <c r="S115" s="66">
        <f t="shared" si="16"/>
        <v>294</v>
      </c>
      <c r="T115" s="67">
        <f t="shared" si="17"/>
        <v>294.35000000000002</v>
      </c>
      <c r="U115" s="165">
        <f t="shared" si="18"/>
        <v>284</v>
      </c>
      <c r="V115" s="67">
        <f t="shared" si="19"/>
        <v>284.68</v>
      </c>
      <c r="W115" s="66"/>
      <c r="X115" s="67">
        <v>33.85</v>
      </c>
      <c r="Y115" s="63">
        <v>284</v>
      </c>
      <c r="Z115" s="103">
        <f t="shared" si="23"/>
        <v>0</v>
      </c>
      <c r="AA115" s="370"/>
    </row>
    <row r="116" spans="1:27" s="33" customFormat="1" ht="47.25" x14ac:dyDescent="0.25">
      <c r="A116" s="290">
        <v>120</v>
      </c>
      <c r="B116" s="161" t="s">
        <v>517</v>
      </c>
      <c r="C116" s="161" t="s">
        <v>79</v>
      </c>
      <c r="D116" s="160">
        <v>481.76</v>
      </c>
      <c r="E116" s="66"/>
      <c r="F116" s="115">
        <v>3992</v>
      </c>
      <c r="G116" s="67">
        <f t="shared" si="13"/>
        <v>8.2899999999999991</v>
      </c>
      <c r="H116" s="94">
        <v>1330</v>
      </c>
      <c r="I116" s="188" t="e">
        <f t="shared" si="14"/>
        <v>#DIV/0!</v>
      </c>
      <c r="J116" s="189"/>
      <c r="K116" s="189"/>
      <c r="L116" s="189"/>
      <c r="M116" s="94">
        <v>1330</v>
      </c>
      <c r="N116" s="62"/>
      <c r="O116" s="62"/>
      <c r="P116" s="62"/>
      <c r="Q116" s="94">
        <f t="shared" si="15"/>
        <v>100</v>
      </c>
      <c r="R116" s="65">
        <f>IF(F116&lt;VLOOKUP(G116,$M$491:$Q$501,2),0,VLOOKUP(G116,$M$491:$Q$501,3))</f>
        <v>35</v>
      </c>
      <c r="S116" s="66">
        <f t="shared" si="16"/>
        <v>1397</v>
      </c>
      <c r="T116" s="67">
        <f t="shared" si="17"/>
        <v>1397.2</v>
      </c>
      <c r="U116" s="165">
        <f t="shared" si="18"/>
        <v>1397</v>
      </c>
      <c r="V116" s="67">
        <f t="shared" si="19"/>
        <v>1397.2</v>
      </c>
      <c r="W116" s="66"/>
      <c r="X116" s="67">
        <v>35</v>
      </c>
      <c r="Y116" s="63">
        <v>1397</v>
      </c>
      <c r="Z116" s="103">
        <f t="shared" si="23"/>
        <v>0</v>
      </c>
      <c r="AA116" s="370"/>
    </row>
    <row r="117" spans="1:27" s="33" customFormat="1" ht="47.25" x14ac:dyDescent="0.25">
      <c r="A117" s="290">
        <v>121</v>
      </c>
      <c r="B117" s="161" t="s">
        <v>518</v>
      </c>
      <c r="C117" s="161" t="s">
        <v>79</v>
      </c>
      <c r="D117" s="160">
        <v>499.17</v>
      </c>
      <c r="E117" s="66"/>
      <c r="F117" s="115">
        <v>4147</v>
      </c>
      <c r="G117" s="67">
        <f t="shared" si="13"/>
        <v>8.31</v>
      </c>
      <c r="H117" s="94">
        <v>1350</v>
      </c>
      <c r="I117" s="188" t="e">
        <f t="shared" si="14"/>
        <v>#DIV/0!</v>
      </c>
      <c r="J117" s="189"/>
      <c r="K117" s="189"/>
      <c r="L117" s="189"/>
      <c r="M117" s="94">
        <v>1350</v>
      </c>
      <c r="N117" s="62"/>
      <c r="O117" s="62"/>
      <c r="P117" s="62"/>
      <c r="Q117" s="94">
        <f t="shared" si="15"/>
        <v>100</v>
      </c>
      <c r="R117" s="65">
        <f>IF(F117&lt;VLOOKUP(G117,$M$491:$Q$501,2),0,VLOOKUP(G117,$M$491:$Q$501,3))</f>
        <v>35</v>
      </c>
      <c r="S117" s="66">
        <f t="shared" si="16"/>
        <v>1451</v>
      </c>
      <c r="T117" s="67">
        <f t="shared" si="17"/>
        <v>1451.45</v>
      </c>
      <c r="U117" s="165">
        <f t="shared" si="18"/>
        <v>1451</v>
      </c>
      <c r="V117" s="67">
        <f t="shared" si="19"/>
        <v>1451.45</v>
      </c>
      <c r="W117" s="66"/>
      <c r="X117" s="67">
        <v>35</v>
      </c>
      <c r="Y117" s="63">
        <v>1451</v>
      </c>
      <c r="Z117" s="103">
        <f t="shared" si="23"/>
        <v>0</v>
      </c>
      <c r="AA117" s="370"/>
    </row>
    <row r="118" spans="1:27" s="33" customFormat="1" ht="47.25" x14ac:dyDescent="0.25">
      <c r="A118" s="290">
        <v>122</v>
      </c>
      <c r="B118" s="161" t="s">
        <v>519</v>
      </c>
      <c r="C118" s="161" t="s">
        <v>79</v>
      </c>
      <c r="D118" s="160">
        <v>15.006</v>
      </c>
      <c r="E118" s="66"/>
      <c r="F118" s="115">
        <v>170</v>
      </c>
      <c r="G118" s="67">
        <f t="shared" si="13"/>
        <v>11.33</v>
      </c>
      <c r="H118" s="94">
        <v>0</v>
      </c>
      <c r="I118" s="188" t="e">
        <f t="shared" si="14"/>
        <v>#DIV/0!</v>
      </c>
      <c r="J118" s="189"/>
      <c r="K118" s="189"/>
      <c r="L118" s="189"/>
      <c r="M118" s="94">
        <v>0</v>
      </c>
      <c r="N118" s="62"/>
      <c r="O118" s="62"/>
      <c r="P118" s="62"/>
      <c r="Q118" s="94" t="e">
        <f t="shared" si="15"/>
        <v>#DIV/0!</v>
      </c>
      <c r="R118" s="65">
        <f>IF(F118&lt;VLOOKUP(G118,$M$491:$Q$501,2),0,VLOOKUP(G118,$M$491:$Q$501,3))</f>
        <v>35</v>
      </c>
      <c r="S118" s="66">
        <f t="shared" si="16"/>
        <v>59</v>
      </c>
      <c r="T118" s="67">
        <f t="shared" si="17"/>
        <v>59.5</v>
      </c>
      <c r="U118" s="165">
        <f t="shared" si="18"/>
        <v>59</v>
      </c>
      <c r="V118" s="67">
        <f t="shared" si="19"/>
        <v>59.5</v>
      </c>
      <c r="W118" s="66"/>
      <c r="X118" s="67">
        <v>35</v>
      </c>
      <c r="Y118" s="63">
        <v>59</v>
      </c>
      <c r="Z118" s="103">
        <f t="shared" si="23"/>
        <v>0</v>
      </c>
      <c r="AA118" s="371"/>
    </row>
    <row r="119" spans="1:27" s="33" customFormat="1" ht="31.5" x14ac:dyDescent="0.25">
      <c r="A119" s="290">
        <v>123</v>
      </c>
      <c r="B119" s="161" t="s">
        <v>520</v>
      </c>
      <c r="C119" s="161" t="s">
        <v>159</v>
      </c>
      <c r="D119" s="160">
        <v>62.91</v>
      </c>
      <c r="E119" s="66"/>
      <c r="F119" s="115">
        <v>217</v>
      </c>
      <c r="G119" s="67">
        <f t="shared" si="13"/>
        <v>3.45</v>
      </c>
      <c r="H119" s="94"/>
      <c r="I119" s="188" t="e">
        <f t="shared" si="14"/>
        <v>#DIV/0!</v>
      </c>
      <c r="J119" s="189"/>
      <c r="K119" s="189"/>
      <c r="L119" s="189"/>
      <c r="M119" s="94"/>
      <c r="N119" s="62"/>
      <c r="O119" s="62"/>
      <c r="P119" s="62"/>
      <c r="Q119" s="94" t="e">
        <f t="shared" si="15"/>
        <v>#DIV/0!</v>
      </c>
      <c r="R119" s="65">
        <f>IF(F119&lt;VLOOKUP(G119,$M$491:$Q$501,2),0,VLOOKUP(G119,$M$491:$Q$501,3))</f>
        <v>35</v>
      </c>
      <c r="S119" s="66">
        <f t="shared" si="16"/>
        <v>75</v>
      </c>
      <c r="T119" s="67">
        <f t="shared" si="17"/>
        <v>75.95</v>
      </c>
      <c r="U119" s="165">
        <f t="shared" si="18"/>
        <v>75</v>
      </c>
      <c r="V119" s="67">
        <f t="shared" si="19"/>
        <v>75.95</v>
      </c>
      <c r="W119" s="66"/>
      <c r="X119" s="67">
        <v>35</v>
      </c>
      <c r="Y119" s="63"/>
      <c r="Z119" s="103"/>
      <c r="AA119" s="370"/>
    </row>
    <row r="120" spans="1:27" s="33" customFormat="1" ht="31.5" x14ac:dyDescent="0.25">
      <c r="A120" s="290">
        <v>124</v>
      </c>
      <c r="B120" s="161" t="s">
        <v>521</v>
      </c>
      <c r="C120" s="161" t="s">
        <v>159</v>
      </c>
      <c r="D120" s="160">
        <v>24.98</v>
      </c>
      <c r="E120" s="66"/>
      <c r="F120" s="115">
        <v>150</v>
      </c>
      <c r="G120" s="67">
        <f t="shared" si="13"/>
        <v>6</v>
      </c>
      <c r="H120" s="94"/>
      <c r="I120" s="188" t="e">
        <f t="shared" si="14"/>
        <v>#DIV/0!</v>
      </c>
      <c r="J120" s="189"/>
      <c r="K120" s="189"/>
      <c r="L120" s="189"/>
      <c r="M120" s="94"/>
      <c r="N120" s="62"/>
      <c r="O120" s="62"/>
      <c r="P120" s="62"/>
      <c r="Q120" s="94" t="e">
        <f t="shared" si="15"/>
        <v>#DIV/0!</v>
      </c>
      <c r="R120" s="65">
        <f>IF(F120&lt;VLOOKUP(G120,$M$491:$Q$501,2),0,VLOOKUP(G120,$M$491:$Q$501,3))</f>
        <v>35</v>
      </c>
      <c r="S120" s="66">
        <f t="shared" si="16"/>
        <v>52</v>
      </c>
      <c r="T120" s="67">
        <f t="shared" si="17"/>
        <v>52.5</v>
      </c>
      <c r="U120" s="165">
        <f t="shared" si="18"/>
        <v>52</v>
      </c>
      <c r="V120" s="67">
        <f t="shared" si="19"/>
        <v>52.5</v>
      </c>
      <c r="W120" s="66"/>
      <c r="X120" s="67">
        <v>35</v>
      </c>
      <c r="Y120" s="63"/>
      <c r="Z120" s="103"/>
      <c r="AA120" s="370"/>
    </row>
    <row r="121" spans="1:27" s="33" customFormat="1" ht="31.5" x14ac:dyDescent="0.25">
      <c r="A121" s="290">
        <v>125</v>
      </c>
      <c r="B121" s="161" t="s">
        <v>522</v>
      </c>
      <c r="C121" s="161" t="s">
        <v>159</v>
      </c>
      <c r="D121" s="160">
        <v>18.07</v>
      </c>
      <c r="E121" s="66"/>
      <c r="F121" s="115">
        <v>123</v>
      </c>
      <c r="G121" s="67">
        <f t="shared" si="13"/>
        <v>6.81</v>
      </c>
      <c r="H121" s="94"/>
      <c r="I121" s="188" t="e">
        <f t="shared" si="14"/>
        <v>#DIV/0!</v>
      </c>
      <c r="J121" s="189"/>
      <c r="K121" s="189"/>
      <c r="L121" s="189"/>
      <c r="M121" s="94"/>
      <c r="N121" s="62"/>
      <c r="O121" s="62"/>
      <c r="P121" s="62"/>
      <c r="Q121" s="94" t="e">
        <f t="shared" si="15"/>
        <v>#DIV/0!</v>
      </c>
      <c r="R121" s="65">
        <f>IF(F121&lt;VLOOKUP(G121,$M$491:$Q$501,2),0,VLOOKUP(G121,$M$491:$Q$501,3))</f>
        <v>35</v>
      </c>
      <c r="S121" s="66">
        <f t="shared" si="16"/>
        <v>43</v>
      </c>
      <c r="T121" s="67">
        <f t="shared" si="17"/>
        <v>43.05</v>
      </c>
      <c r="U121" s="165">
        <f t="shared" si="18"/>
        <v>43</v>
      </c>
      <c r="V121" s="67">
        <f t="shared" si="19"/>
        <v>43.05</v>
      </c>
      <c r="W121" s="66"/>
      <c r="X121" s="67">
        <v>35</v>
      </c>
      <c r="Y121" s="63"/>
      <c r="Z121" s="103"/>
      <c r="AA121" s="370"/>
    </row>
    <row r="122" spans="1:27" s="33" customFormat="1" ht="31.5" x14ac:dyDescent="0.25">
      <c r="A122" s="290">
        <v>126</v>
      </c>
      <c r="B122" s="161" t="s">
        <v>523</v>
      </c>
      <c r="C122" s="161" t="s">
        <v>159</v>
      </c>
      <c r="D122" s="160">
        <v>15.55</v>
      </c>
      <c r="E122" s="66"/>
      <c r="F122" s="115">
        <v>106</v>
      </c>
      <c r="G122" s="67">
        <f t="shared" si="13"/>
        <v>6.82</v>
      </c>
      <c r="H122" s="94"/>
      <c r="I122" s="188" t="e">
        <f t="shared" si="14"/>
        <v>#DIV/0!</v>
      </c>
      <c r="J122" s="189"/>
      <c r="K122" s="189"/>
      <c r="L122" s="189"/>
      <c r="M122" s="94"/>
      <c r="N122" s="62"/>
      <c r="O122" s="62"/>
      <c r="P122" s="62"/>
      <c r="Q122" s="94" t="e">
        <f t="shared" si="15"/>
        <v>#DIV/0!</v>
      </c>
      <c r="R122" s="65">
        <f>IF(F122&lt;VLOOKUP(G122,$M$491:$Q$501,2),0,VLOOKUP(G122,$M$491:$Q$501,3))</f>
        <v>35</v>
      </c>
      <c r="S122" s="66">
        <f t="shared" si="16"/>
        <v>37</v>
      </c>
      <c r="T122" s="67">
        <f t="shared" si="17"/>
        <v>37.1</v>
      </c>
      <c r="U122" s="165">
        <f t="shared" si="18"/>
        <v>37</v>
      </c>
      <c r="V122" s="67">
        <f t="shared" si="19"/>
        <v>37.1</v>
      </c>
      <c r="W122" s="66"/>
      <c r="X122" s="67">
        <v>35</v>
      </c>
      <c r="Y122" s="63"/>
      <c r="Z122" s="103"/>
      <c r="AA122" s="370"/>
    </row>
    <row r="123" spans="1:27" s="33" customFormat="1" ht="31.5" x14ac:dyDescent="0.25">
      <c r="A123" s="290">
        <v>127</v>
      </c>
      <c r="B123" s="161" t="s">
        <v>524</v>
      </c>
      <c r="C123" s="161" t="s">
        <v>159</v>
      </c>
      <c r="D123" s="160">
        <v>42.7</v>
      </c>
      <c r="E123" s="66"/>
      <c r="F123" s="115">
        <v>268</v>
      </c>
      <c r="G123" s="67">
        <f t="shared" si="13"/>
        <v>6.28</v>
      </c>
      <c r="H123" s="94"/>
      <c r="I123" s="188" t="e">
        <f t="shared" si="14"/>
        <v>#DIV/0!</v>
      </c>
      <c r="J123" s="189"/>
      <c r="K123" s="189"/>
      <c r="L123" s="189"/>
      <c r="M123" s="94"/>
      <c r="N123" s="62"/>
      <c r="O123" s="62"/>
      <c r="P123" s="62"/>
      <c r="Q123" s="94" t="e">
        <f t="shared" si="15"/>
        <v>#DIV/0!</v>
      </c>
      <c r="R123" s="65">
        <f>IF(F123&lt;VLOOKUP(G123,$M$491:$Q$501,2),0,VLOOKUP(G123,$M$491:$Q$501,3))</f>
        <v>35</v>
      </c>
      <c r="S123" s="66">
        <f t="shared" si="16"/>
        <v>93</v>
      </c>
      <c r="T123" s="67">
        <f t="shared" si="17"/>
        <v>93.8</v>
      </c>
      <c r="U123" s="165">
        <f t="shared" si="18"/>
        <v>93</v>
      </c>
      <c r="V123" s="67">
        <f t="shared" si="19"/>
        <v>93.8</v>
      </c>
      <c r="W123" s="66"/>
      <c r="X123" s="67">
        <v>35</v>
      </c>
      <c r="Y123" s="63"/>
      <c r="Z123" s="103"/>
      <c r="AA123" s="371"/>
    </row>
    <row r="124" spans="1:27" s="33" customFormat="1" ht="31.5" x14ac:dyDescent="0.25">
      <c r="A124" s="290">
        <v>128</v>
      </c>
      <c r="B124" s="161" t="s">
        <v>525</v>
      </c>
      <c r="C124" s="161" t="s">
        <v>159</v>
      </c>
      <c r="D124" s="160">
        <v>28.73</v>
      </c>
      <c r="E124" s="66"/>
      <c r="F124" s="115">
        <v>249</v>
      </c>
      <c r="G124" s="67">
        <f t="shared" si="13"/>
        <v>8.67</v>
      </c>
      <c r="H124" s="94"/>
      <c r="I124" s="188" t="e">
        <f t="shared" si="14"/>
        <v>#DIV/0!</v>
      </c>
      <c r="J124" s="189"/>
      <c r="K124" s="189"/>
      <c r="L124" s="189"/>
      <c r="M124" s="94"/>
      <c r="N124" s="62"/>
      <c r="O124" s="62"/>
      <c r="P124" s="62"/>
      <c r="Q124" s="94" t="e">
        <f t="shared" si="15"/>
        <v>#DIV/0!</v>
      </c>
      <c r="R124" s="65">
        <f>IF(F124&lt;VLOOKUP(G124,$M$491:$Q$501,2),0,VLOOKUP(G124,$M$491:$Q$501,3))</f>
        <v>35</v>
      </c>
      <c r="S124" s="66">
        <f t="shared" si="16"/>
        <v>87</v>
      </c>
      <c r="T124" s="67">
        <f t="shared" si="17"/>
        <v>87.15</v>
      </c>
      <c r="U124" s="165">
        <f t="shared" si="18"/>
        <v>87</v>
      </c>
      <c r="V124" s="67">
        <f t="shared" si="19"/>
        <v>87.15</v>
      </c>
      <c r="W124" s="66"/>
      <c r="X124" s="67">
        <v>35</v>
      </c>
      <c r="Y124" s="63"/>
      <c r="Z124" s="103"/>
      <c r="AA124" s="370"/>
    </row>
    <row r="125" spans="1:27" s="33" customFormat="1" ht="47.25" x14ac:dyDescent="0.25">
      <c r="A125" s="290">
        <v>129</v>
      </c>
      <c r="B125" s="161" t="s">
        <v>526</v>
      </c>
      <c r="C125" s="161" t="s">
        <v>159</v>
      </c>
      <c r="D125" s="160">
        <v>18.329999999999998</v>
      </c>
      <c r="E125" s="66"/>
      <c r="F125" s="115">
        <v>95</v>
      </c>
      <c r="G125" s="67">
        <f t="shared" si="13"/>
        <v>5.18</v>
      </c>
      <c r="H125" s="94">
        <v>33</v>
      </c>
      <c r="I125" s="188" t="e">
        <f t="shared" si="14"/>
        <v>#DIV/0!</v>
      </c>
      <c r="J125" s="189"/>
      <c r="K125" s="189"/>
      <c r="L125" s="189"/>
      <c r="M125" s="94">
        <v>33</v>
      </c>
      <c r="N125" s="62"/>
      <c r="O125" s="62"/>
      <c r="P125" s="62"/>
      <c r="Q125" s="94">
        <f t="shared" si="15"/>
        <v>100</v>
      </c>
      <c r="R125" s="65">
        <f>IF(F125&lt;VLOOKUP(G125,$M$491:$Q$501,2),0,VLOOKUP(G125,$M$491:$Q$501,3))</f>
        <v>35</v>
      </c>
      <c r="S125" s="66">
        <f t="shared" si="16"/>
        <v>33</v>
      </c>
      <c r="T125" s="67">
        <f t="shared" si="17"/>
        <v>33.25</v>
      </c>
      <c r="U125" s="165">
        <f t="shared" si="18"/>
        <v>33</v>
      </c>
      <c r="V125" s="67">
        <f t="shared" si="19"/>
        <v>33.25</v>
      </c>
      <c r="W125" s="66"/>
      <c r="X125" s="67">
        <v>35</v>
      </c>
      <c r="Y125" s="63">
        <v>33</v>
      </c>
      <c r="Z125" s="103">
        <f t="shared" ref="Z125:Z140" si="24">U125-Y125</f>
        <v>0</v>
      </c>
      <c r="AA125" s="370"/>
    </row>
    <row r="126" spans="1:27" s="33" customFormat="1" ht="47.25" x14ac:dyDescent="0.25">
      <c r="A126" s="290">
        <v>130</v>
      </c>
      <c r="B126" s="161" t="s">
        <v>763</v>
      </c>
      <c r="C126" s="161" t="s">
        <v>159</v>
      </c>
      <c r="D126" s="160">
        <v>74.75</v>
      </c>
      <c r="E126" s="66"/>
      <c r="F126" s="115">
        <v>523</v>
      </c>
      <c r="G126" s="67">
        <f t="shared" si="13"/>
        <v>7</v>
      </c>
      <c r="H126" s="94">
        <v>182</v>
      </c>
      <c r="I126" s="188" t="e">
        <f t="shared" si="14"/>
        <v>#DIV/0!</v>
      </c>
      <c r="J126" s="189"/>
      <c r="K126" s="189"/>
      <c r="L126" s="189"/>
      <c r="M126" s="94">
        <v>121</v>
      </c>
      <c r="N126" s="62"/>
      <c r="O126" s="62"/>
      <c r="P126" s="62"/>
      <c r="Q126" s="94">
        <f t="shared" si="15"/>
        <v>66</v>
      </c>
      <c r="R126" s="65">
        <f>IF(F126&lt;VLOOKUP(G126,$M$491:$Q$501,2),0,VLOOKUP(G126,$M$491:$Q$501,3))</f>
        <v>35</v>
      </c>
      <c r="S126" s="66">
        <f t="shared" si="16"/>
        <v>183</v>
      </c>
      <c r="T126" s="67">
        <f t="shared" si="17"/>
        <v>183.05</v>
      </c>
      <c r="U126" s="165">
        <f t="shared" si="18"/>
        <v>183</v>
      </c>
      <c r="V126" s="67">
        <f t="shared" si="19"/>
        <v>183.05</v>
      </c>
      <c r="W126" s="66"/>
      <c r="X126" s="67">
        <v>35</v>
      </c>
      <c r="Y126" s="63">
        <v>183</v>
      </c>
      <c r="Z126" s="103">
        <f t="shared" si="24"/>
        <v>0</v>
      </c>
      <c r="AA126" s="370"/>
    </row>
    <row r="127" spans="1:27" s="33" customFormat="1" ht="47.25" x14ac:dyDescent="0.25">
      <c r="A127" s="290">
        <v>131</v>
      </c>
      <c r="B127" s="161" t="s">
        <v>889</v>
      </c>
      <c r="C127" s="161" t="s">
        <v>159</v>
      </c>
      <c r="D127" s="160">
        <v>244.21</v>
      </c>
      <c r="E127" s="66"/>
      <c r="F127" s="115">
        <v>3011</v>
      </c>
      <c r="G127" s="67">
        <f t="shared" si="13"/>
        <v>12.33</v>
      </c>
      <c r="H127" s="94"/>
      <c r="I127" s="188" t="e">
        <f t="shared" si="14"/>
        <v>#DIV/0!</v>
      </c>
      <c r="J127" s="189"/>
      <c r="K127" s="189"/>
      <c r="L127" s="189"/>
      <c r="M127" s="94"/>
      <c r="N127" s="62"/>
      <c r="O127" s="62"/>
      <c r="P127" s="62"/>
      <c r="Q127" s="94" t="e">
        <f t="shared" si="15"/>
        <v>#DIV/0!</v>
      </c>
      <c r="R127" s="65">
        <f>IF(F127&lt;VLOOKUP(G127,$M$491:$Q$501,2),0,VLOOKUP(G127,$M$491:$Q$501,3))</f>
        <v>35</v>
      </c>
      <c r="S127" s="66">
        <f t="shared" si="16"/>
        <v>1053</v>
      </c>
      <c r="T127" s="67">
        <f t="shared" si="17"/>
        <v>1053.8499999999999</v>
      </c>
      <c r="U127" s="165">
        <f t="shared" si="18"/>
        <v>1053</v>
      </c>
      <c r="V127" s="67">
        <f t="shared" si="19"/>
        <v>1053.8499999999999</v>
      </c>
      <c r="W127" s="66"/>
      <c r="X127" s="67">
        <v>35</v>
      </c>
      <c r="Y127" s="63">
        <v>1053</v>
      </c>
      <c r="Z127" s="103">
        <f t="shared" si="24"/>
        <v>0</v>
      </c>
      <c r="AA127" s="370"/>
    </row>
    <row r="128" spans="1:27" s="33" customFormat="1" ht="47.25" x14ac:dyDescent="0.25">
      <c r="A128" s="290">
        <v>134</v>
      </c>
      <c r="B128" s="161" t="s">
        <v>863</v>
      </c>
      <c r="C128" s="161" t="s">
        <v>159</v>
      </c>
      <c r="D128" s="160">
        <v>150.49</v>
      </c>
      <c r="E128" s="66"/>
      <c r="F128" s="115">
        <v>156</v>
      </c>
      <c r="G128" s="67">
        <f t="shared" ref="G128:G187" si="25">F128/D128</f>
        <v>1.04</v>
      </c>
      <c r="H128" s="94"/>
      <c r="I128" s="188" t="e">
        <f t="shared" ref="I128:I187" si="26">H128*100/E128</f>
        <v>#DIV/0!</v>
      </c>
      <c r="J128" s="189"/>
      <c r="K128" s="189"/>
      <c r="L128" s="189"/>
      <c r="M128" s="94"/>
      <c r="N128" s="62"/>
      <c r="O128" s="62"/>
      <c r="P128" s="62"/>
      <c r="Q128" s="94" t="e">
        <f t="shared" ref="Q128:Q187" si="27">M128*100/H128</f>
        <v>#DIV/0!</v>
      </c>
      <c r="R128" s="65">
        <f>IF(F128&lt;VLOOKUP(G128,$M$491:$Q$501,2),0,VLOOKUP(G128,$M$491:$Q$501,3))</f>
        <v>35</v>
      </c>
      <c r="S128" s="66">
        <f t="shared" ref="S128:S187" si="28">ROUNDDOWN(T128,0)</f>
        <v>54</v>
      </c>
      <c r="T128" s="67">
        <f t="shared" ref="T128:T187" si="29">F128*R128/100</f>
        <v>54.6</v>
      </c>
      <c r="U128" s="165">
        <f t="shared" ref="U128:U187" si="30">ROUNDDOWN(V128,0)</f>
        <v>53</v>
      </c>
      <c r="V128" s="67">
        <f t="shared" ref="V128:V187" si="31">F128*X128/100</f>
        <v>53.04</v>
      </c>
      <c r="W128" s="66"/>
      <c r="X128" s="67">
        <v>34</v>
      </c>
      <c r="Y128" s="63">
        <v>53</v>
      </c>
      <c r="Z128" s="103">
        <f t="shared" si="24"/>
        <v>0</v>
      </c>
      <c r="AA128" s="371"/>
    </row>
    <row r="129" spans="1:27" s="33" customFormat="1" ht="47.25" x14ac:dyDescent="0.25">
      <c r="A129" s="290">
        <v>136</v>
      </c>
      <c r="B129" s="161" t="s">
        <v>529</v>
      </c>
      <c r="C129" s="161" t="s">
        <v>159</v>
      </c>
      <c r="D129" s="160">
        <v>10.849</v>
      </c>
      <c r="E129" s="66"/>
      <c r="F129" s="115">
        <v>26</v>
      </c>
      <c r="G129" s="67">
        <f t="shared" si="25"/>
        <v>2.4</v>
      </c>
      <c r="H129" s="94">
        <v>16</v>
      </c>
      <c r="I129" s="188" t="e">
        <f t="shared" si="26"/>
        <v>#DIV/0!</v>
      </c>
      <c r="J129" s="189"/>
      <c r="K129" s="189"/>
      <c r="L129" s="189"/>
      <c r="M129" s="94">
        <v>16</v>
      </c>
      <c r="N129" s="62"/>
      <c r="O129" s="62"/>
      <c r="P129" s="62"/>
      <c r="Q129" s="94">
        <f t="shared" si="27"/>
        <v>100</v>
      </c>
      <c r="R129" s="65">
        <f>IF(F129&lt;VLOOKUP(G129,$M$491:$Q$501,2),0,VLOOKUP(G129,$M$491:$Q$501,3))</f>
        <v>35</v>
      </c>
      <c r="S129" s="66">
        <f t="shared" si="28"/>
        <v>9</v>
      </c>
      <c r="T129" s="67">
        <f t="shared" si="29"/>
        <v>9.1</v>
      </c>
      <c r="U129" s="165">
        <f t="shared" si="30"/>
        <v>9</v>
      </c>
      <c r="V129" s="67">
        <f t="shared" si="31"/>
        <v>9.1</v>
      </c>
      <c r="W129" s="66"/>
      <c r="X129" s="67">
        <v>35</v>
      </c>
      <c r="Y129" s="63">
        <v>9</v>
      </c>
      <c r="Z129" s="103">
        <f t="shared" si="24"/>
        <v>0</v>
      </c>
      <c r="AA129" s="370"/>
    </row>
    <row r="130" spans="1:27" s="33" customFormat="1" ht="47.25" x14ac:dyDescent="0.25">
      <c r="A130" s="290">
        <v>137</v>
      </c>
      <c r="B130" s="161" t="s">
        <v>530</v>
      </c>
      <c r="C130" s="161" t="s">
        <v>159</v>
      </c>
      <c r="D130" s="160">
        <v>4.5810000000000004</v>
      </c>
      <c r="E130" s="66"/>
      <c r="F130" s="115">
        <v>51</v>
      </c>
      <c r="G130" s="67">
        <f t="shared" si="25"/>
        <v>11.13</v>
      </c>
      <c r="H130" s="94">
        <v>18</v>
      </c>
      <c r="I130" s="188" t="e">
        <f t="shared" si="26"/>
        <v>#DIV/0!</v>
      </c>
      <c r="J130" s="189"/>
      <c r="K130" s="189"/>
      <c r="L130" s="189"/>
      <c r="M130" s="94">
        <v>18</v>
      </c>
      <c r="N130" s="62"/>
      <c r="O130" s="62"/>
      <c r="P130" s="62"/>
      <c r="Q130" s="94">
        <f t="shared" si="27"/>
        <v>100</v>
      </c>
      <c r="R130" s="65">
        <f>IF(F130&lt;VLOOKUP(G130,$M$491:$Q$501,2),0,VLOOKUP(G130,$M$491:$Q$501,3))</f>
        <v>35</v>
      </c>
      <c r="S130" s="66">
        <f t="shared" si="28"/>
        <v>17</v>
      </c>
      <c r="T130" s="67">
        <f t="shared" si="29"/>
        <v>17.850000000000001</v>
      </c>
      <c r="U130" s="165">
        <f t="shared" si="30"/>
        <v>17</v>
      </c>
      <c r="V130" s="67">
        <f t="shared" si="31"/>
        <v>17.850000000000001</v>
      </c>
      <c r="W130" s="66"/>
      <c r="X130" s="67">
        <v>35</v>
      </c>
      <c r="Y130" s="63">
        <v>17</v>
      </c>
      <c r="Z130" s="103">
        <f t="shared" si="24"/>
        <v>0</v>
      </c>
      <c r="AA130" s="370"/>
    </row>
    <row r="131" spans="1:27" s="33" customFormat="1" ht="47.25" x14ac:dyDescent="0.25">
      <c r="A131" s="290">
        <v>138</v>
      </c>
      <c r="B131" s="161" t="s">
        <v>531</v>
      </c>
      <c r="C131" s="161" t="s">
        <v>159</v>
      </c>
      <c r="D131" s="160">
        <v>10.375999999999999</v>
      </c>
      <c r="E131" s="66"/>
      <c r="F131" s="115">
        <v>14</v>
      </c>
      <c r="G131" s="67">
        <f t="shared" si="25"/>
        <v>1.35</v>
      </c>
      <c r="H131" s="94">
        <v>4</v>
      </c>
      <c r="I131" s="188" t="e">
        <f t="shared" si="26"/>
        <v>#DIV/0!</v>
      </c>
      <c r="J131" s="189"/>
      <c r="K131" s="189"/>
      <c r="L131" s="189"/>
      <c r="M131" s="94">
        <v>4</v>
      </c>
      <c r="N131" s="62"/>
      <c r="O131" s="62"/>
      <c r="P131" s="62"/>
      <c r="Q131" s="94">
        <f t="shared" si="27"/>
        <v>100</v>
      </c>
      <c r="R131" s="65">
        <f>IF(F131&lt;VLOOKUP(G131,$M$491:$Q$501,2),0,VLOOKUP(G131,$M$491:$Q$501,3))</f>
        <v>35</v>
      </c>
      <c r="S131" s="66">
        <f t="shared" si="28"/>
        <v>4</v>
      </c>
      <c r="T131" s="67">
        <f t="shared" si="29"/>
        <v>4.9000000000000004</v>
      </c>
      <c r="U131" s="165">
        <f t="shared" si="30"/>
        <v>4</v>
      </c>
      <c r="V131" s="67">
        <f t="shared" si="31"/>
        <v>4.9000000000000004</v>
      </c>
      <c r="W131" s="66"/>
      <c r="X131" s="67">
        <v>35</v>
      </c>
      <c r="Y131" s="63">
        <v>4</v>
      </c>
      <c r="Z131" s="103">
        <f t="shared" si="24"/>
        <v>0</v>
      </c>
      <c r="AA131" s="370"/>
    </row>
    <row r="132" spans="1:27" s="33" customFormat="1" ht="47.25" x14ac:dyDescent="0.25">
      <c r="A132" s="290">
        <v>139</v>
      </c>
      <c r="B132" s="161" t="s">
        <v>532</v>
      </c>
      <c r="C132" s="161" t="s">
        <v>159</v>
      </c>
      <c r="D132" s="160">
        <v>15.803000000000001</v>
      </c>
      <c r="E132" s="66"/>
      <c r="F132" s="115">
        <v>79</v>
      </c>
      <c r="G132" s="67">
        <f t="shared" si="25"/>
        <v>5</v>
      </c>
      <c r="H132" s="94">
        <v>17</v>
      </c>
      <c r="I132" s="188" t="e">
        <f t="shared" si="26"/>
        <v>#DIV/0!</v>
      </c>
      <c r="J132" s="189"/>
      <c r="K132" s="189"/>
      <c r="L132" s="189"/>
      <c r="M132" s="94">
        <v>17</v>
      </c>
      <c r="N132" s="62"/>
      <c r="O132" s="62"/>
      <c r="P132" s="62"/>
      <c r="Q132" s="94">
        <f t="shared" si="27"/>
        <v>100</v>
      </c>
      <c r="R132" s="65">
        <f>IF(F132&lt;VLOOKUP(G132,$M$491:$Q$501,2),0,VLOOKUP(G132,$M$491:$Q$501,3))</f>
        <v>35</v>
      </c>
      <c r="S132" s="66">
        <f t="shared" si="28"/>
        <v>27</v>
      </c>
      <c r="T132" s="67">
        <f t="shared" si="29"/>
        <v>27.65</v>
      </c>
      <c r="U132" s="165">
        <f t="shared" si="30"/>
        <v>27</v>
      </c>
      <c r="V132" s="67">
        <f t="shared" si="31"/>
        <v>27.65</v>
      </c>
      <c r="W132" s="66"/>
      <c r="X132" s="67">
        <v>35</v>
      </c>
      <c r="Y132" s="63">
        <v>27</v>
      </c>
      <c r="Z132" s="103">
        <f t="shared" si="24"/>
        <v>0</v>
      </c>
      <c r="AA132" s="370"/>
    </row>
    <row r="133" spans="1:27" s="33" customFormat="1" ht="47.25" x14ac:dyDescent="0.25">
      <c r="A133" s="290">
        <v>140</v>
      </c>
      <c r="B133" s="161" t="s">
        <v>765</v>
      </c>
      <c r="C133" s="161" t="s">
        <v>159</v>
      </c>
      <c r="D133" s="160">
        <v>197.6</v>
      </c>
      <c r="E133" s="66"/>
      <c r="F133" s="115">
        <v>1126</v>
      </c>
      <c r="G133" s="67">
        <f t="shared" si="25"/>
        <v>5.7</v>
      </c>
      <c r="H133" s="94">
        <v>352</v>
      </c>
      <c r="I133" s="188" t="e">
        <f t="shared" si="26"/>
        <v>#DIV/0!</v>
      </c>
      <c r="J133" s="189"/>
      <c r="K133" s="189"/>
      <c r="L133" s="189"/>
      <c r="M133" s="94">
        <v>352</v>
      </c>
      <c r="N133" s="62"/>
      <c r="O133" s="62"/>
      <c r="P133" s="62"/>
      <c r="Q133" s="94">
        <f t="shared" si="27"/>
        <v>100</v>
      </c>
      <c r="R133" s="65">
        <f>IF(F133&lt;VLOOKUP(G133,$M$491:$Q$501,2),0,VLOOKUP(G133,$M$491:$Q$501,3))</f>
        <v>35</v>
      </c>
      <c r="S133" s="66">
        <f t="shared" si="28"/>
        <v>394</v>
      </c>
      <c r="T133" s="67">
        <f t="shared" si="29"/>
        <v>394.1</v>
      </c>
      <c r="U133" s="165">
        <f t="shared" si="30"/>
        <v>394</v>
      </c>
      <c r="V133" s="67">
        <f t="shared" si="31"/>
        <v>394.1</v>
      </c>
      <c r="W133" s="66"/>
      <c r="X133" s="67">
        <v>35</v>
      </c>
      <c r="Y133" s="63">
        <v>394</v>
      </c>
      <c r="Z133" s="103">
        <f t="shared" si="24"/>
        <v>0</v>
      </c>
      <c r="AA133" s="370"/>
    </row>
    <row r="134" spans="1:27" s="33" customFormat="1" ht="47.25" x14ac:dyDescent="0.25">
      <c r="A134" s="290">
        <v>141</v>
      </c>
      <c r="B134" s="161" t="s">
        <v>766</v>
      </c>
      <c r="C134" s="161" t="s">
        <v>159</v>
      </c>
      <c r="D134" s="160">
        <v>13.315</v>
      </c>
      <c r="E134" s="66"/>
      <c r="F134" s="115">
        <v>140</v>
      </c>
      <c r="G134" s="67">
        <f t="shared" si="25"/>
        <v>10.51</v>
      </c>
      <c r="H134" s="94">
        <v>43</v>
      </c>
      <c r="I134" s="188" t="e">
        <f t="shared" si="26"/>
        <v>#DIV/0!</v>
      </c>
      <c r="J134" s="189"/>
      <c r="K134" s="189"/>
      <c r="L134" s="189"/>
      <c r="M134" s="94">
        <v>0</v>
      </c>
      <c r="N134" s="62"/>
      <c r="O134" s="62"/>
      <c r="P134" s="62"/>
      <c r="Q134" s="94">
        <f t="shared" si="27"/>
        <v>0</v>
      </c>
      <c r="R134" s="65">
        <f>IF(F134&lt;VLOOKUP(G134,$M$491:$Q$501,2),0,VLOOKUP(G134,$M$491:$Q$501,3))</f>
        <v>35</v>
      </c>
      <c r="S134" s="66">
        <f t="shared" si="28"/>
        <v>49</v>
      </c>
      <c r="T134" s="67">
        <f t="shared" si="29"/>
        <v>49</v>
      </c>
      <c r="U134" s="165">
        <f t="shared" si="30"/>
        <v>49</v>
      </c>
      <c r="V134" s="67">
        <f t="shared" si="31"/>
        <v>49</v>
      </c>
      <c r="W134" s="66"/>
      <c r="X134" s="67">
        <v>35</v>
      </c>
      <c r="Y134" s="63">
        <v>49</v>
      </c>
      <c r="Z134" s="103">
        <f t="shared" si="24"/>
        <v>0</v>
      </c>
      <c r="AA134" s="370"/>
    </row>
    <row r="135" spans="1:27" s="33" customFormat="1" ht="47.25" x14ac:dyDescent="0.25">
      <c r="A135" s="290">
        <v>143</v>
      </c>
      <c r="B135" s="161" t="s">
        <v>533</v>
      </c>
      <c r="C135" s="161" t="s">
        <v>159</v>
      </c>
      <c r="D135" s="160">
        <v>60.246000000000002</v>
      </c>
      <c r="E135" s="66"/>
      <c r="F135" s="115">
        <v>679</v>
      </c>
      <c r="G135" s="67">
        <f t="shared" si="25"/>
        <v>11.27</v>
      </c>
      <c r="H135" s="94">
        <v>226</v>
      </c>
      <c r="I135" s="188" t="e">
        <f t="shared" si="26"/>
        <v>#DIV/0!</v>
      </c>
      <c r="J135" s="189"/>
      <c r="K135" s="189"/>
      <c r="L135" s="189"/>
      <c r="M135" s="94">
        <v>226</v>
      </c>
      <c r="N135" s="62"/>
      <c r="O135" s="62"/>
      <c r="P135" s="62"/>
      <c r="Q135" s="94">
        <f t="shared" si="27"/>
        <v>100</v>
      </c>
      <c r="R135" s="65">
        <f>IF(F135&lt;VLOOKUP(G135,$M$491:$Q$501,2),0,VLOOKUP(G135,$M$491:$Q$501,3))</f>
        <v>35</v>
      </c>
      <c r="S135" s="66">
        <f t="shared" si="28"/>
        <v>237</v>
      </c>
      <c r="T135" s="67">
        <f t="shared" si="29"/>
        <v>237.65</v>
      </c>
      <c r="U135" s="165">
        <f t="shared" si="30"/>
        <v>237</v>
      </c>
      <c r="V135" s="67">
        <f t="shared" si="31"/>
        <v>237.65</v>
      </c>
      <c r="W135" s="66"/>
      <c r="X135" s="67">
        <v>35</v>
      </c>
      <c r="Y135" s="63">
        <v>237</v>
      </c>
      <c r="Z135" s="103">
        <f t="shared" si="24"/>
        <v>0</v>
      </c>
      <c r="AA135" s="370"/>
    </row>
    <row r="136" spans="1:27" s="33" customFormat="1" ht="31.5" x14ac:dyDescent="0.25">
      <c r="A136" s="290">
        <v>144</v>
      </c>
      <c r="B136" s="161" t="s">
        <v>768</v>
      </c>
      <c r="C136" s="161" t="s">
        <v>159</v>
      </c>
      <c r="D136" s="160">
        <v>269.5</v>
      </c>
      <c r="E136" s="66"/>
      <c r="F136" s="115">
        <v>1156</v>
      </c>
      <c r="G136" s="67">
        <f t="shared" si="25"/>
        <v>4.29</v>
      </c>
      <c r="H136" s="94">
        <v>364</v>
      </c>
      <c r="I136" s="188" t="e">
        <f t="shared" si="26"/>
        <v>#DIV/0!</v>
      </c>
      <c r="J136" s="189"/>
      <c r="K136" s="189"/>
      <c r="L136" s="189"/>
      <c r="M136" s="94">
        <v>257</v>
      </c>
      <c r="N136" s="62"/>
      <c r="O136" s="62"/>
      <c r="P136" s="62"/>
      <c r="Q136" s="94">
        <f t="shared" si="27"/>
        <v>71</v>
      </c>
      <c r="R136" s="65">
        <f>IF(F136&lt;VLOOKUP(G136,$M$491:$Q$501,2),0,VLOOKUP(G136,$M$491:$Q$501,3))</f>
        <v>35</v>
      </c>
      <c r="S136" s="66">
        <f t="shared" si="28"/>
        <v>404</v>
      </c>
      <c r="T136" s="67">
        <f t="shared" si="29"/>
        <v>404.6</v>
      </c>
      <c r="U136" s="165">
        <f t="shared" si="30"/>
        <v>404</v>
      </c>
      <c r="V136" s="67">
        <f t="shared" si="31"/>
        <v>404.6</v>
      </c>
      <c r="W136" s="66"/>
      <c r="X136" s="67">
        <v>35</v>
      </c>
      <c r="Y136" s="63">
        <v>404</v>
      </c>
      <c r="Z136" s="103">
        <f t="shared" si="24"/>
        <v>0</v>
      </c>
      <c r="AA136" s="370"/>
    </row>
    <row r="137" spans="1:27" s="33" customFormat="1" ht="31.5" x14ac:dyDescent="0.25">
      <c r="A137" s="302"/>
      <c r="B137" s="161" t="s">
        <v>239</v>
      </c>
      <c r="C137" s="161" t="s">
        <v>159</v>
      </c>
      <c r="D137" s="160">
        <v>14.414</v>
      </c>
      <c r="E137" s="66"/>
      <c r="F137" s="115">
        <v>42</v>
      </c>
      <c r="G137" s="67">
        <f t="shared" si="25"/>
        <v>2.91</v>
      </c>
      <c r="H137" s="94">
        <v>4</v>
      </c>
      <c r="I137" s="188" t="e">
        <f t="shared" si="26"/>
        <v>#DIV/0!</v>
      </c>
      <c r="J137" s="189"/>
      <c r="K137" s="189"/>
      <c r="L137" s="189"/>
      <c r="M137" s="94">
        <v>0</v>
      </c>
      <c r="N137" s="62"/>
      <c r="O137" s="62"/>
      <c r="P137" s="62"/>
      <c r="Q137" s="94">
        <f t="shared" si="27"/>
        <v>0</v>
      </c>
      <c r="R137" s="65">
        <f>IF(F137&lt;VLOOKUP(G137,$M$491:$Q$501,2),0,VLOOKUP(G137,$M$491:$Q$501,3))</f>
        <v>35</v>
      </c>
      <c r="S137" s="66">
        <f t="shared" si="28"/>
        <v>14</v>
      </c>
      <c r="T137" s="67">
        <f t="shared" si="29"/>
        <v>14.7</v>
      </c>
      <c r="U137" s="165">
        <f t="shared" ref="U137" si="32">ROUNDDOWN(V137,0)</f>
        <v>6</v>
      </c>
      <c r="V137" s="67">
        <f t="shared" ref="V137" si="33">F137*X137/100</f>
        <v>6.3</v>
      </c>
      <c r="W137" s="66"/>
      <c r="X137" s="67">
        <v>15</v>
      </c>
      <c r="Y137" s="63">
        <v>6</v>
      </c>
      <c r="Z137" s="103">
        <f t="shared" si="24"/>
        <v>0</v>
      </c>
      <c r="AA137" s="370"/>
    </row>
    <row r="138" spans="1:27" s="33" customFormat="1" ht="47.25" x14ac:dyDescent="0.25">
      <c r="A138" s="290">
        <v>145</v>
      </c>
      <c r="B138" s="161" t="s">
        <v>534</v>
      </c>
      <c r="C138" s="161" t="s">
        <v>160</v>
      </c>
      <c r="D138" s="160">
        <v>349.38</v>
      </c>
      <c r="E138" s="66"/>
      <c r="F138" s="115">
        <v>1621</v>
      </c>
      <c r="G138" s="67">
        <f t="shared" si="25"/>
        <v>4.6399999999999997</v>
      </c>
      <c r="H138" s="94">
        <v>422</v>
      </c>
      <c r="I138" s="188" t="e">
        <f t="shared" si="26"/>
        <v>#DIV/0!</v>
      </c>
      <c r="J138" s="189"/>
      <c r="K138" s="189"/>
      <c r="L138" s="189"/>
      <c r="M138" s="94">
        <v>313</v>
      </c>
      <c r="N138" s="62"/>
      <c r="O138" s="62"/>
      <c r="P138" s="62"/>
      <c r="Q138" s="94">
        <f t="shared" si="27"/>
        <v>74</v>
      </c>
      <c r="R138" s="65">
        <f>IF(F138&lt;VLOOKUP(G138,$M$491:$Q$501,2),0,VLOOKUP(G138,$M$491:$Q$501,3))</f>
        <v>35</v>
      </c>
      <c r="S138" s="66">
        <f t="shared" si="28"/>
        <v>567</v>
      </c>
      <c r="T138" s="67">
        <f t="shared" si="29"/>
        <v>567.35</v>
      </c>
      <c r="U138" s="165">
        <f t="shared" si="30"/>
        <v>437</v>
      </c>
      <c r="V138" s="67">
        <f t="shared" si="31"/>
        <v>437.67</v>
      </c>
      <c r="W138" s="66"/>
      <c r="X138" s="67">
        <v>27</v>
      </c>
      <c r="Y138" s="63">
        <v>437</v>
      </c>
      <c r="Z138" s="103">
        <f t="shared" si="24"/>
        <v>0</v>
      </c>
      <c r="AA138" s="370"/>
    </row>
    <row r="139" spans="1:27" s="33" customFormat="1" ht="31.5" x14ac:dyDescent="0.25">
      <c r="A139" s="290">
        <v>146</v>
      </c>
      <c r="B139" s="161" t="s">
        <v>873</v>
      </c>
      <c r="C139" s="161" t="s">
        <v>160</v>
      </c>
      <c r="D139" s="160">
        <v>22.375</v>
      </c>
      <c r="E139" s="66"/>
      <c r="F139" s="115">
        <v>144</v>
      </c>
      <c r="G139" s="67">
        <f t="shared" si="25"/>
        <v>6.44</v>
      </c>
      <c r="H139" s="94">
        <v>90</v>
      </c>
      <c r="I139" s="188" t="e">
        <f t="shared" si="26"/>
        <v>#DIV/0!</v>
      </c>
      <c r="J139" s="189"/>
      <c r="K139" s="189"/>
      <c r="L139" s="189"/>
      <c r="M139" s="94">
        <v>0</v>
      </c>
      <c r="N139" s="62"/>
      <c r="O139" s="62"/>
      <c r="P139" s="62"/>
      <c r="Q139" s="94">
        <f t="shared" si="27"/>
        <v>0</v>
      </c>
      <c r="R139" s="65">
        <f>IF(F139&lt;VLOOKUP(G139,$M$491:$Q$501,2),0,VLOOKUP(G139,$M$491:$Q$501,3))</f>
        <v>35</v>
      </c>
      <c r="S139" s="66">
        <f t="shared" si="28"/>
        <v>50</v>
      </c>
      <c r="T139" s="67">
        <f t="shared" si="29"/>
        <v>50.4</v>
      </c>
      <c r="U139" s="165">
        <f t="shared" si="30"/>
        <v>50</v>
      </c>
      <c r="V139" s="67">
        <f t="shared" si="31"/>
        <v>50.4</v>
      </c>
      <c r="W139" s="66"/>
      <c r="X139" s="67">
        <v>35</v>
      </c>
      <c r="Y139" s="63">
        <v>50</v>
      </c>
      <c r="Z139" s="103">
        <f t="shared" si="24"/>
        <v>0</v>
      </c>
      <c r="AA139" s="370"/>
    </row>
    <row r="140" spans="1:27" s="33" customFormat="1" ht="47.25" x14ac:dyDescent="0.25">
      <c r="A140" s="290">
        <v>147</v>
      </c>
      <c r="B140" s="161" t="s">
        <v>536</v>
      </c>
      <c r="C140" s="161" t="s">
        <v>160</v>
      </c>
      <c r="D140" s="160">
        <v>31.161999999999999</v>
      </c>
      <c r="E140" s="66"/>
      <c r="F140" s="115">
        <v>120</v>
      </c>
      <c r="G140" s="67">
        <f t="shared" si="25"/>
        <v>3.85</v>
      </c>
      <c r="H140" s="94">
        <v>40</v>
      </c>
      <c r="I140" s="188" t="e">
        <f t="shared" si="26"/>
        <v>#DIV/0!</v>
      </c>
      <c r="J140" s="189"/>
      <c r="K140" s="189"/>
      <c r="L140" s="189"/>
      <c r="M140" s="94">
        <v>4</v>
      </c>
      <c r="N140" s="62"/>
      <c r="O140" s="62"/>
      <c r="P140" s="62"/>
      <c r="Q140" s="94">
        <f t="shared" si="27"/>
        <v>10</v>
      </c>
      <c r="R140" s="65">
        <f>IF(F140&lt;VLOOKUP(G140,$M$491:$Q$501,2),0,VLOOKUP(G140,$M$491:$Q$501,3))</f>
        <v>35</v>
      </c>
      <c r="S140" s="66">
        <f t="shared" si="28"/>
        <v>42</v>
      </c>
      <c r="T140" s="67">
        <f t="shared" si="29"/>
        <v>42</v>
      </c>
      <c r="U140" s="165">
        <f t="shared" si="30"/>
        <v>42</v>
      </c>
      <c r="V140" s="67">
        <f t="shared" si="31"/>
        <v>42</v>
      </c>
      <c r="W140" s="66"/>
      <c r="X140" s="67">
        <v>35</v>
      </c>
      <c r="Y140" s="63">
        <v>42</v>
      </c>
      <c r="Z140" s="103">
        <f t="shared" si="24"/>
        <v>0</v>
      </c>
      <c r="AA140" s="370"/>
    </row>
    <row r="141" spans="1:27" s="33" customFormat="1" ht="31.5" x14ac:dyDescent="0.25">
      <c r="A141" s="290">
        <v>148</v>
      </c>
      <c r="B141" s="161" t="s">
        <v>895</v>
      </c>
      <c r="C141" s="161" t="s">
        <v>161</v>
      </c>
      <c r="D141" s="160">
        <v>98.44</v>
      </c>
      <c r="E141" s="66"/>
      <c r="F141" s="115">
        <v>22</v>
      </c>
      <c r="G141" s="67">
        <f t="shared" si="25"/>
        <v>0.22</v>
      </c>
      <c r="H141" s="94"/>
      <c r="I141" s="188" t="e">
        <f t="shared" si="26"/>
        <v>#DIV/0!</v>
      </c>
      <c r="J141" s="189"/>
      <c r="K141" s="189"/>
      <c r="L141" s="189"/>
      <c r="M141" s="94"/>
      <c r="N141" s="62"/>
      <c r="O141" s="62"/>
      <c r="P141" s="62"/>
      <c r="Q141" s="94" t="e">
        <f t="shared" si="27"/>
        <v>#DIV/0!</v>
      </c>
      <c r="R141" s="65">
        <f>IF(F141&lt;VLOOKUP(G141,$M$491:$Q$501,2),0,VLOOKUP(G141,$M$491:$Q$501,3))</f>
        <v>35</v>
      </c>
      <c r="S141" s="66">
        <f t="shared" si="28"/>
        <v>7</v>
      </c>
      <c r="T141" s="67">
        <f t="shared" si="29"/>
        <v>7.7</v>
      </c>
      <c r="U141" s="165">
        <f t="shared" si="30"/>
        <v>7</v>
      </c>
      <c r="V141" s="67">
        <f t="shared" si="31"/>
        <v>7.7</v>
      </c>
      <c r="W141" s="66"/>
      <c r="X141" s="67">
        <v>35</v>
      </c>
      <c r="Y141" s="63"/>
      <c r="AA141" s="370"/>
    </row>
    <row r="142" spans="1:27" s="33" customFormat="1" ht="31.5" x14ac:dyDescent="0.25">
      <c r="A142" s="290">
        <v>149</v>
      </c>
      <c r="B142" s="161" t="s">
        <v>896</v>
      </c>
      <c r="C142" s="161" t="s">
        <v>161</v>
      </c>
      <c r="D142" s="160">
        <v>99.05</v>
      </c>
      <c r="E142" s="66"/>
      <c r="F142" s="115">
        <v>72</v>
      </c>
      <c r="G142" s="67">
        <f t="shared" si="25"/>
        <v>0.73</v>
      </c>
      <c r="H142" s="94"/>
      <c r="I142" s="188" t="e">
        <f t="shared" si="26"/>
        <v>#DIV/0!</v>
      </c>
      <c r="J142" s="189"/>
      <c r="K142" s="189"/>
      <c r="L142" s="189"/>
      <c r="M142" s="94"/>
      <c r="N142" s="62"/>
      <c r="O142" s="62"/>
      <c r="P142" s="62"/>
      <c r="Q142" s="94" t="e">
        <f t="shared" si="27"/>
        <v>#DIV/0!</v>
      </c>
      <c r="R142" s="65">
        <f>IF(F142&lt;VLOOKUP(G142,$M$491:$Q$501,2),0,VLOOKUP(G142,$M$491:$Q$501,3))</f>
        <v>35</v>
      </c>
      <c r="S142" s="66">
        <f t="shared" si="28"/>
        <v>25</v>
      </c>
      <c r="T142" s="67">
        <f t="shared" si="29"/>
        <v>25.2</v>
      </c>
      <c r="U142" s="165">
        <f t="shared" si="30"/>
        <v>25</v>
      </c>
      <c r="V142" s="67">
        <f t="shared" si="31"/>
        <v>25.2</v>
      </c>
      <c r="W142" s="66"/>
      <c r="X142" s="67">
        <v>35</v>
      </c>
      <c r="Y142" s="63"/>
      <c r="AA142" s="370"/>
    </row>
    <row r="143" spans="1:27" s="33" customFormat="1" ht="47.25" x14ac:dyDescent="0.25">
      <c r="A143" s="290">
        <v>150</v>
      </c>
      <c r="B143" s="161" t="s">
        <v>537</v>
      </c>
      <c r="C143" s="161" t="s">
        <v>161</v>
      </c>
      <c r="D143" s="160">
        <v>165.233</v>
      </c>
      <c r="E143" s="66"/>
      <c r="F143" s="115">
        <v>254</v>
      </c>
      <c r="G143" s="67">
        <f t="shared" si="25"/>
        <v>1.54</v>
      </c>
      <c r="H143" s="94">
        <v>85</v>
      </c>
      <c r="I143" s="188" t="e">
        <f t="shared" si="26"/>
        <v>#DIV/0!</v>
      </c>
      <c r="J143" s="189"/>
      <c r="K143" s="189"/>
      <c r="L143" s="189"/>
      <c r="M143" s="94">
        <v>58</v>
      </c>
      <c r="N143" s="62"/>
      <c r="O143" s="62"/>
      <c r="P143" s="62"/>
      <c r="Q143" s="94">
        <f t="shared" si="27"/>
        <v>68</v>
      </c>
      <c r="R143" s="65">
        <f>IF(F143&lt;VLOOKUP(G143,$M$491:$Q$501,2),0,VLOOKUP(G143,$M$491:$Q$501,3))</f>
        <v>35</v>
      </c>
      <c r="S143" s="66">
        <f t="shared" si="28"/>
        <v>88</v>
      </c>
      <c r="T143" s="67">
        <f t="shared" si="29"/>
        <v>88.9</v>
      </c>
      <c r="U143" s="165">
        <f t="shared" si="30"/>
        <v>88</v>
      </c>
      <c r="V143" s="67">
        <f t="shared" si="31"/>
        <v>88.9</v>
      </c>
      <c r="W143" s="66"/>
      <c r="X143" s="67">
        <v>35</v>
      </c>
      <c r="Y143" s="63">
        <v>88</v>
      </c>
      <c r="Z143" s="103">
        <f>U143-Y143</f>
        <v>0</v>
      </c>
      <c r="AA143" s="370"/>
    </row>
    <row r="144" spans="1:27" s="33" customFormat="1" ht="31.5" x14ac:dyDescent="0.25">
      <c r="A144" s="290">
        <v>151</v>
      </c>
      <c r="B144" s="161" t="s">
        <v>538</v>
      </c>
      <c r="C144" s="161" t="s">
        <v>162</v>
      </c>
      <c r="D144" s="160">
        <v>270.54000000000002</v>
      </c>
      <c r="E144" s="66"/>
      <c r="F144" s="115">
        <v>181</v>
      </c>
      <c r="G144" s="67">
        <f t="shared" si="25"/>
        <v>0.67</v>
      </c>
      <c r="H144" s="94"/>
      <c r="I144" s="188" t="e">
        <f t="shared" si="26"/>
        <v>#DIV/0!</v>
      </c>
      <c r="J144" s="189"/>
      <c r="K144" s="189"/>
      <c r="L144" s="189"/>
      <c r="M144" s="94"/>
      <c r="N144" s="62"/>
      <c r="O144" s="62"/>
      <c r="P144" s="62"/>
      <c r="Q144" s="94" t="e">
        <f t="shared" si="27"/>
        <v>#DIV/0!</v>
      </c>
      <c r="R144" s="65">
        <f>IF(F144&lt;VLOOKUP(G144,$M$491:$Q$501,2),0,VLOOKUP(G144,$M$491:$Q$501,3))</f>
        <v>35</v>
      </c>
      <c r="S144" s="66">
        <f t="shared" si="28"/>
        <v>63</v>
      </c>
      <c r="T144" s="67">
        <f t="shared" si="29"/>
        <v>63.35</v>
      </c>
      <c r="U144" s="165">
        <f t="shared" si="30"/>
        <v>63</v>
      </c>
      <c r="V144" s="67">
        <f t="shared" si="31"/>
        <v>63.35</v>
      </c>
      <c r="W144" s="66"/>
      <c r="X144" s="67">
        <v>35</v>
      </c>
      <c r="Y144" s="63"/>
      <c r="Z144" s="103"/>
      <c r="AA144" s="370"/>
    </row>
    <row r="145" spans="1:27" s="33" customFormat="1" ht="47.25" x14ac:dyDescent="0.25">
      <c r="A145" s="290">
        <v>152</v>
      </c>
      <c r="B145" s="161" t="s">
        <v>539</v>
      </c>
      <c r="C145" s="161" t="s">
        <v>162</v>
      </c>
      <c r="D145" s="160">
        <v>205.96799999999999</v>
      </c>
      <c r="E145" s="66"/>
      <c r="F145" s="115">
        <v>653</v>
      </c>
      <c r="G145" s="67">
        <f t="shared" si="25"/>
        <v>3.17</v>
      </c>
      <c r="H145" s="94">
        <v>224</v>
      </c>
      <c r="I145" s="188" t="e">
        <f t="shared" si="26"/>
        <v>#DIV/0!</v>
      </c>
      <c r="J145" s="189"/>
      <c r="K145" s="189"/>
      <c r="L145" s="189"/>
      <c r="M145" s="94">
        <v>5</v>
      </c>
      <c r="N145" s="62"/>
      <c r="O145" s="62"/>
      <c r="P145" s="62"/>
      <c r="Q145" s="94">
        <f t="shared" si="27"/>
        <v>2</v>
      </c>
      <c r="R145" s="65">
        <f>IF(F145&lt;VLOOKUP(G145,$M$491:$Q$501,2),0,VLOOKUP(G145,$M$491:$Q$501,3))</f>
        <v>35</v>
      </c>
      <c r="S145" s="66">
        <f t="shared" si="28"/>
        <v>228</v>
      </c>
      <c r="T145" s="67">
        <f t="shared" si="29"/>
        <v>228.55</v>
      </c>
      <c r="U145" s="165">
        <f t="shared" si="30"/>
        <v>228</v>
      </c>
      <c r="V145" s="67">
        <f t="shared" si="31"/>
        <v>228.55</v>
      </c>
      <c r="W145" s="66"/>
      <c r="X145" s="67">
        <v>35</v>
      </c>
      <c r="Y145" s="63">
        <v>228</v>
      </c>
      <c r="Z145" s="103">
        <f t="shared" ref="Z145:Z153" si="34">U145-Y145</f>
        <v>0</v>
      </c>
      <c r="AA145" s="370"/>
    </row>
    <row r="146" spans="1:27" s="33" customFormat="1" ht="47.25" x14ac:dyDescent="0.25">
      <c r="A146" s="290">
        <v>153</v>
      </c>
      <c r="B146" s="161" t="s">
        <v>540</v>
      </c>
      <c r="C146" s="161" t="s">
        <v>162</v>
      </c>
      <c r="D146" s="160">
        <v>27.239000000000001</v>
      </c>
      <c r="E146" s="66"/>
      <c r="F146" s="115">
        <v>229</v>
      </c>
      <c r="G146" s="67">
        <f t="shared" si="25"/>
        <v>8.41</v>
      </c>
      <c r="H146" s="94">
        <v>78</v>
      </c>
      <c r="I146" s="188" t="e">
        <f t="shared" si="26"/>
        <v>#DIV/0!</v>
      </c>
      <c r="J146" s="189"/>
      <c r="K146" s="189"/>
      <c r="L146" s="189"/>
      <c r="M146" s="94">
        <v>30</v>
      </c>
      <c r="N146" s="62"/>
      <c r="O146" s="62"/>
      <c r="P146" s="62"/>
      <c r="Q146" s="94">
        <f t="shared" si="27"/>
        <v>38</v>
      </c>
      <c r="R146" s="65">
        <f>IF(F146&lt;VLOOKUP(G146,$M$491:$Q$501,2),0,VLOOKUP(G146,$M$491:$Q$501,3))</f>
        <v>35</v>
      </c>
      <c r="S146" s="66">
        <f t="shared" si="28"/>
        <v>80</v>
      </c>
      <c r="T146" s="67">
        <f t="shared" si="29"/>
        <v>80.150000000000006</v>
      </c>
      <c r="U146" s="165">
        <f t="shared" si="30"/>
        <v>80</v>
      </c>
      <c r="V146" s="67">
        <f t="shared" si="31"/>
        <v>80.150000000000006</v>
      </c>
      <c r="W146" s="66"/>
      <c r="X146" s="67">
        <v>35</v>
      </c>
      <c r="Y146" s="63">
        <v>80</v>
      </c>
      <c r="Z146" s="103">
        <f t="shared" si="34"/>
        <v>0</v>
      </c>
      <c r="AA146" s="370"/>
    </row>
    <row r="147" spans="1:27" s="33" customFormat="1" ht="47.25" x14ac:dyDescent="0.25">
      <c r="A147" s="290">
        <v>154</v>
      </c>
      <c r="B147" s="161" t="s">
        <v>541</v>
      </c>
      <c r="C147" s="161" t="s">
        <v>162</v>
      </c>
      <c r="D147" s="160">
        <v>69.263999999999996</v>
      </c>
      <c r="E147" s="66"/>
      <c r="F147" s="115">
        <v>390</v>
      </c>
      <c r="G147" s="67">
        <f t="shared" si="25"/>
        <v>5.63</v>
      </c>
      <c r="H147" s="94">
        <v>129</v>
      </c>
      <c r="I147" s="188" t="e">
        <f t="shared" si="26"/>
        <v>#DIV/0!</v>
      </c>
      <c r="J147" s="189"/>
      <c r="K147" s="189"/>
      <c r="L147" s="189"/>
      <c r="M147" s="94">
        <v>50</v>
      </c>
      <c r="N147" s="62"/>
      <c r="O147" s="62"/>
      <c r="P147" s="62"/>
      <c r="Q147" s="94">
        <f t="shared" si="27"/>
        <v>39</v>
      </c>
      <c r="R147" s="65">
        <f>IF(F147&lt;VLOOKUP(G147,$M$491:$Q$501,2),0,VLOOKUP(G147,$M$491:$Q$501,3))</f>
        <v>35</v>
      </c>
      <c r="S147" s="66">
        <f t="shared" si="28"/>
        <v>136</v>
      </c>
      <c r="T147" s="67">
        <f t="shared" si="29"/>
        <v>136.5</v>
      </c>
      <c r="U147" s="165">
        <f t="shared" si="30"/>
        <v>136</v>
      </c>
      <c r="V147" s="67">
        <f t="shared" si="31"/>
        <v>136.5</v>
      </c>
      <c r="W147" s="66"/>
      <c r="X147" s="67">
        <v>35</v>
      </c>
      <c r="Y147" s="63">
        <v>136</v>
      </c>
      <c r="Z147" s="103">
        <f t="shared" si="34"/>
        <v>0</v>
      </c>
      <c r="AA147" s="370"/>
    </row>
    <row r="148" spans="1:27" s="33" customFormat="1" ht="47.25" x14ac:dyDescent="0.25">
      <c r="A148" s="290">
        <v>155</v>
      </c>
      <c r="B148" s="161" t="s">
        <v>542</v>
      </c>
      <c r="C148" s="161" t="s">
        <v>162</v>
      </c>
      <c r="D148" s="160">
        <v>73.512</v>
      </c>
      <c r="E148" s="66"/>
      <c r="F148" s="115">
        <v>605</v>
      </c>
      <c r="G148" s="67">
        <f t="shared" si="25"/>
        <v>8.23</v>
      </c>
      <c r="H148" s="94">
        <v>209</v>
      </c>
      <c r="I148" s="188" t="e">
        <f t="shared" si="26"/>
        <v>#DIV/0!</v>
      </c>
      <c r="J148" s="189"/>
      <c r="K148" s="189"/>
      <c r="L148" s="189"/>
      <c r="M148" s="94">
        <v>180</v>
      </c>
      <c r="N148" s="62"/>
      <c r="O148" s="62"/>
      <c r="P148" s="62"/>
      <c r="Q148" s="94">
        <f t="shared" si="27"/>
        <v>86</v>
      </c>
      <c r="R148" s="65">
        <f>IF(F148&lt;VLOOKUP(G148,$M$491:$Q$501,2),0,VLOOKUP(G148,$M$491:$Q$501,3))</f>
        <v>35</v>
      </c>
      <c r="S148" s="66">
        <f t="shared" si="28"/>
        <v>211</v>
      </c>
      <c r="T148" s="67">
        <f t="shared" si="29"/>
        <v>211.75</v>
      </c>
      <c r="U148" s="165">
        <f t="shared" si="30"/>
        <v>211</v>
      </c>
      <c r="V148" s="67">
        <f t="shared" si="31"/>
        <v>211.75</v>
      </c>
      <c r="W148" s="66"/>
      <c r="X148" s="67">
        <v>35</v>
      </c>
      <c r="Y148" s="63">
        <v>211</v>
      </c>
      <c r="Z148" s="103">
        <f t="shared" si="34"/>
        <v>0</v>
      </c>
      <c r="AA148" s="370"/>
    </row>
    <row r="149" spans="1:27" s="33" customFormat="1" ht="47.25" x14ac:dyDescent="0.25">
      <c r="A149" s="290">
        <v>156</v>
      </c>
      <c r="B149" s="161" t="s">
        <v>543</v>
      </c>
      <c r="C149" s="161" t="s">
        <v>162</v>
      </c>
      <c r="D149" s="160">
        <v>56.061</v>
      </c>
      <c r="E149" s="66"/>
      <c r="F149" s="115">
        <v>354</v>
      </c>
      <c r="G149" s="67">
        <f t="shared" si="25"/>
        <v>6.31</v>
      </c>
      <c r="H149" s="94">
        <v>112</v>
      </c>
      <c r="I149" s="188" t="e">
        <f t="shared" si="26"/>
        <v>#DIV/0!</v>
      </c>
      <c r="J149" s="189"/>
      <c r="K149" s="189"/>
      <c r="L149" s="189"/>
      <c r="M149" s="94">
        <v>90</v>
      </c>
      <c r="N149" s="62"/>
      <c r="O149" s="62"/>
      <c r="P149" s="62"/>
      <c r="Q149" s="94">
        <f t="shared" si="27"/>
        <v>80</v>
      </c>
      <c r="R149" s="65">
        <f>IF(F149&lt;VLOOKUP(G149,$M$491:$Q$501,2),0,VLOOKUP(G149,$M$491:$Q$501,3))</f>
        <v>35</v>
      </c>
      <c r="S149" s="66">
        <f t="shared" si="28"/>
        <v>123</v>
      </c>
      <c r="T149" s="67">
        <f t="shared" si="29"/>
        <v>123.9</v>
      </c>
      <c r="U149" s="165">
        <f t="shared" si="30"/>
        <v>123</v>
      </c>
      <c r="V149" s="67">
        <f t="shared" si="31"/>
        <v>123.9</v>
      </c>
      <c r="W149" s="66"/>
      <c r="X149" s="67">
        <v>35</v>
      </c>
      <c r="Y149" s="63">
        <v>123</v>
      </c>
      <c r="Z149" s="103">
        <f t="shared" si="34"/>
        <v>0</v>
      </c>
      <c r="AA149" s="370"/>
    </row>
    <row r="150" spans="1:27" s="33" customFormat="1" ht="47.25" x14ac:dyDescent="0.25">
      <c r="A150" s="290">
        <v>157</v>
      </c>
      <c r="B150" s="161" t="s">
        <v>544</v>
      </c>
      <c r="C150" s="161" t="s">
        <v>162</v>
      </c>
      <c r="D150" s="160">
        <v>76.882999999999996</v>
      </c>
      <c r="E150" s="66"/>
      <c r="F150" s="115">
        <v>447</v>
      </c>
      <c r="G150" s="67">
        <f t="shared" si="25"/>
        <v>5.81</v>
      </c>
      <c r="H150" s="94">
        <v>155</v>
      </c>
      <c r="I150" s="188" t="e">
        <f t="shared" si="26"/>
        <v>#DIV/0!</v>
      </c>
      <c r="J150" s="189"/>
      <c r="K150" s="189"/>
      <c r="L150" s="189"/>
      <c r="M150" s="94">
        <v>34</v>
      </c>
      <c r="N150" s="62"/>
      <c r="O150" s="62"/>
      <c r="P150" s="62"/>
      <c r="Q150" s="94">
        <f t="shared" si="27"/>
        <v>22</v>
      </c>
      <c r="R150" s="65">
        <f>IF(F150&lt;VLOOKUP(G150,$M$491:$Q$501,2),0,VLOOKUP(G150,$M$491:$Q$501,3))</f>
        <v>35</v>
      </c>
      <c r="S150" s="66">
        <f t="shared" si="28"/>
        <v>156</v>
      </c>
      <c r="T150" s="67">
        <f t="shared" si="29"/>
        <v>156.44999999999999</v>
      </c>
      <c r="U150" s="165">
        <f t="shared" si="30"/>
        <v>156</v>
      </c>
      <c r="V150" s="67">
        <f t="shared" si="31"/>
        <v>156.44999999999999</v>
      </c>
      <c r="W150" s="66"/>
      <c r="X150" s="67">
        <v>35</v>
      </c>
      <c r="Y150" s="63">
        <v>156</v>
      </c>
      <c r="Z150" s="103">
        <f t="shared" si="34"/>
        <v>0</v>
      </c>
      <c r="AA150" s="370"/>
    </row>
    <row r="151" spans="1:27" s="33" customFormat="1" ht="47.25" x14ac:dyDescent="0.25">
      <c r="A151" s="290">
        <v>158</v>
      </c>
      <c r="B151" s="161" t="s">
        <v>545</v>
      </c>
      <c r="C151" s="161" t="s">
        <v>162</v>
      </c>
      <c r="D151" s="160">
        <v>68.709999999999994</v>
      </c>
      <c r="E151" s="66"/>
      <c r="F151" s="115">
        <v>484</v>
      </c>
      <c r="G151" s="67">
        <f t="shared" si="25"/>
        <v>7.04</v>
      </c>
      <c r="H151" s="94">
        <v>168</v>
      </c>
      <c r="I151" s="188" t="e">
        <f t="shared" si="26"/>
        <v>#DIV/0!</v>
      </c>
      <c r="J151" s="189"/>
      <c r="K151" s="189"/>
      <c r="L151" s="189"/>
      <c r="M151" s="94">
        <v>125</v>
      </c>
      <c r="N151" s="62"/>
      <c r="O151" s="62"/>
      <c r="P151" s="62"/>
      <c r="Q151" s="94">
        <f t="shared" si="27"/>
        <v>74</v>
      </c>
      <c r="R151" s="65">
        <f>IF(F151&lt;VLOOKUP(G151,$M$491:$Q$501,2),0,VLOOKUP(G151,$M$491:$Q$501,3))</f>
        <v>35</v>
      </c>
      <c r="S151" s="66">
        <f t="shared" si="28"/>
        <v>169</v>
      </c>
      <c r="T151" s="67">
        <f t="shared" si="29"/>
        <v>169.4</v>
      </c>
      <c r="U151" s="165">
        <f t="shared" si="30"/>
        <v>169</v>
      </c>
      <c r="V151" s="67">
        <f t="shared" si="31"/>
        <v>169.4</v>
      </c>
      <c r="W151" s="66"/>
      <c r="X151" s="67">
        <v>35</v>
      </c>
      <c r="Y151" s="63">
        <v>169</v>
      </c>
      <c r="Z151" s="103">
        <f t="shared" si="34"/>
        <v>0</v>
      </c>
      <c r="AA151" s="370"/>
    </row>
    <row r="152" spans="1:27" s="33" customFormat="1" ht="47.25" x14ac:dyDescent="0.25">
      <c r="A152" s="290">
        <v>159</v>
      </c>
      <c r="B152" s="161" t="s">
        <v>546</v>
      </c>
      <c r="C152" s="161" t="s">
        <v>162</v>
      </c>
      <c r="D152" s="160">
        <v>66.501000000000005</v>
      </c>
      <c r="E152" s="66"/>
      <c r="F152" s="115">
        <v>377</v>
      </c>
      <c r="G152" s="67">
        <f t="shared" si="25"/>
        <v>5.67</v>
      </c>
      <c r="H152" s="94">
        <v>142</v>
      </c>
      <c r="I152" s="188" t="e">
        <f t="shared" si="26"/>
        <v>#DIV/0!</v>
      </c>
      <c r="J152" s="189"/>
      <c r="K152" s="189"/>
      <c r="L152" s="189"/>
      <c r="M152" s="94">
        <v>133</v>
      </c>
      <c r="N152" s="62"/>
      <c r="O152" s="62"/>
      <c r="P152" s="62"/>
      <c r="Q152" s="94">
        <f t="shared" si="27"/>
        <v>94</v>
      </c>
      <c r="R152" s="65">
        <f>IF(F152&lt;VLOOKUP(G152,$M$491:$Q$501,2),0,VLOOKUP(G152,$M$491:$Q$501,3))</f>
        <v>35</v>
      </c>
      <c r="S152" s="66">
        <f t="shared" si="28"/>
        <v>131</v>
      </c>
      <c r="T152" s="67">
        <f t="shared" si="29"/>
        <v>131.94999999999999</v>
      </c>
      <c r="U152" s="165">
        <f t="shared" si="30"/>
        <v>131</v>
      </c>
      <c r="V152" s="67">
        <f t="shared" si="31"/>
        <v>131.94999999999999</v>
      </c>
      <c r="W152" s="66"/>
      <c r="X152" s="67">
        <v>35</v>
      </c>
      <c r="Y152" s="63">
        <v>131</v>
      </c>
      <c r="Z152" s="103">
        <f t="shared" si="34"/>
        <v>0</v>
      </c>
      <c r="AA152" s="370"/>
    </row>
    <row r="153" spans="1:27" s="33" customFormat="1" ht="47.25" x14ac:dyDescent="0.25">
      <c r="A153" s="290">
        <v>160</v>
      </c>
      <c r="B153" s="161" t="s">
        <v>547</v>
      </c>
      <c r="C153" s="161" t="s">
        <v>162</v>
      </c>
      <c r="D153" s="160">
        <v>73.858999999999995</v>
      </c>
      <c r="E153" s="66"/>
      <c r="F153" s="115">
        <v>517</v>
      </c>
      <c r="G153" s="67">
        <f t="shared" si="25"/>
        <v>7</v>
      </c>
      <c r="H153" s="94">
        <v>179</v>
      </c>
      <c r="I153" s="188" t="e">
        <f t="shared" si="26"/>
        <v>#DIV/0!</v>
      </c>
      <c r="J153" s="189"/>
      <c r="K153" s="189"/>
      <c r="L153" s="189"/>
      <c r="M153" s="94">
        <v>176</v>
      </c>
      <c r="N153" s="62"/>
      <c r="O153" s="62"/>
      <c r="P153" s="62"/>
      <c r="Q153" s="94">
        <f t="shared" si="27"/>
        <v>98</v>
      </c>
      <c r="R153" s="65">
        <f>IF(F153&lt;VLOOKUP(G153,$M$491:$Q$501,2),0,VLOOKUP(G153,$M$491:$Q$501,3))</f>
        <v>35</v>
      </c>
      <c r="S153" s="66">
        <f t="shared" si="28"/>
        <v>180</v>
      </c>
      <c r="T153" s="67">
        <f t="shared" si="29"/>
        <v>180.95</v>
      </c>
      <c r="U153" s="165">
        <f t="shared" si="30"/>
        <v>179</v>
      </c>
      <c r="V153" s="67">
        <f t="shared" si="31"/>
        <v>179.92</v>
      </c>
      <c r="W153" s="66"/>
      <c r="X153" s="67">
        <v>34.799999999999997</v>
      </c>
      <c r="Y153" s="63">
        <v>179</v>
      </c>
      <c r="Z153" s="103">
        <f t="shared" si="34"/>
        <v>0</v>
      </c>
      <c r="AA153" s="370"/>
    </row>
    <row r="154" spans="1:27" s="33" customFormat="1" ht="31.5" x14ac:dyDescent="0.25">
      <c r="A154" s="290">
        <v>161</v>
      </c>
      <c r="B154" s="161" t="s">
        <v>548</v>
      </c>
      <c r="C154" s="161" t="s">
        <v>163</v>
      </c>
      <c r="D154" s="160">
        <v>40.088999999999999</v>
      </c>
      <c r="E154" s="66"/>
      <c r="F154" s="115">
        <v>62</v>
      </c>
      <c r="G154" s="67">
        <f t="shared" si="25"/>
        <v>1.55</v>
      </c>
      <c r="H154" s="94"/>
      <c r="I154" s="188" t="e">
        <f t="shared" si="26"/>
        <v>#DIV/0!</v>
      </c>
      <c r="J154" s="189"/>
      <c r="K154" s="189"/>
      <c r="L154" s="189"/>
      <c r="M154" s="94"/>
      <c r="N154" s="62"/>
      <c r="O154" s="62"/>
      <c r="P154" s="62"/>
      <c r="Q154" s="94" t="e">
        <f t="shared" si="27"/>
        <v>#DIV/0!</v>
      </c>
      <c r="R154" s="65">
        <f>IF(F154&lt;VLOOKUP(G154,$M$491:$Q$501,2),0,VLOOKUP(G154,$M$491:$Q$501,3))</f>
        <v>35</v>
      </c>
      <c r="S154" s="66">
        <f t="shared" si="28"/>
        <v>21</v>
      </c>
      <c r="T154" s="67">
        <f t="shared" si="29"/>
        <v>21.7</v>
      </c>
      <c r="U154" s="165">
        <f t="shared" si="30"/>
        <v>21</v>
      </c>
      <c r="V154" s="67">
        <f t="shared" si="31"/>
        <v>21.7</v>
      </c>
      <c r="W154" s="66"/>
      <c r="X154" s="67">
        <v>35</v>
      </c>
      <c r="Y154" s="63"/>
      <c r="Z154" s="103"/>
      <c r="AA154" s="370"/>
    </row>
    <row r="155" spans="1:27" s="33" customFormat="1" ht="31.5" x14ac:dyDescent="0.25">
      <c r="A155" s="290">
        <v>162</v>
      </c>
      <c r="B155" s="161" t="s">
        <v>549</v>
      </c>
      <c r="C155" s="161" t="s">
        <v>163</v>
      </c>
      <c r="D155" s="160">
        <v>12.391999999999999</v>
      </c>
      <c r="E155" s="66"/>
      <c r="F155" s="115">
        <v>14</v>
      </c>
      <c r="G155" s="67">
        <f t="shared" si="25"/>
        <v>1.1299999999999999</v>
      </c>
      <c r="H155" s="94"/>
      <c r="I155" s="188" t="e">
        <f t="shared" si="26"/>
        <v>#DIV/0!</v>
      </c>
      <c r="J155" s="189"/>
      <c r="K155" s="189"/>
      <c r="L155" s="189"/>
      <c r="M155" s="94"/>
      <c r="N155" s="62"/>
      <c r="O155" s="62"/>
      <c r="P155" s="62"/>
      <c r="Q155" s="94" t="e">
        <f t="shared" si="27"/>
        <v>#DIV/0!</v>
      </c>
      <c r="R155" s="65">
        <f>IF(F155&lt;VLOOKUP(G155,$M$491:$Q$501,2),0,VLOOKUP(G155,$M$491:$Q$501,3))</f>
        <v>35</v>
      </c>
      <c r="S155" s="66">
        <f t="shared" si="28"/>
        <v>4</v>
      </c>
      <c r="T155" s="67">
        <f t="shared" si="29"/>
        <v>4.9000000000000004</v>
      </c>
      <c r="U155" s="165">
        <f t="shared" si="30"/>
        <v>4</v>
      </c>
      <c r="V155" s="67">
        <f t="shared" si="31"/>
        <v>4.9000000000000004</v>
      </c>
      <c r="W155" s="66"/>
      <c r="X155" s="67">
        <v>35</v>
      </c>
      <c r="Y155" s="63"/>
      <c r="Z155" s="103"/>
      <c r="AA155" s="370"/>
    </row>
    <row r="156" spans="1:27" s="33" customFormat="1" ht="31.5" x14ac:dyDescent="0.25">
      <c r="A156" s="290">
        <v>163</v>
      </c>
      <c r="B156" s="161" t="s">
        <v>550</v>
      </c>
      <c r="C156" s="161" t="s">
        <v>163</v>
      </c>
      <c r="D156" s="160">
        <v>20.98</v>
      </c>
      <c r="E156" s="66"/>
      <c r="F156" s="115">
        <v>23</v>
      </c>
      <c r="G156" s="67">
        <f t="shared" si="25"/>
        <v>1.1000000000000001</v>
      </c>
      <c r="H156" s="94"/>
      <c r="I156" s="188" t="e">
        <f t="shared" si="26"/>
        <v>#DIV/0!</v>
      </c>
      <c r="J156" s="189"/>
      <c r="K156" s="189"/>
      <c r="L156" s="189"/>
      <c r="M156" s="94"/>
      <c r="N156" s="62"/>
      <c r="O156" s="62"/>
      <c r="P156" s="62"/>
      <c r="Q156" s="94" t="e">
        <f t="shared" si="27"/>
        <v>#DIV/0!</v>
      </c>
      <c r="R156" s="65">
        <f>IF(F156&lt;VLOOKUP(G156,$M$491:$Q$501,2),0,VLOOKUP(G156,$M$491:$Q$501,3))</f>
        <v>35</v>
      </c>
      <c r="S156" s="66">
        <f t="shared" si="28"/>
        <v>8</v>
      </c>
      <c r="T156" s="67">
        <f t="shared" si="29"/>
        <v>8.0500000000000007</v>
      </c>
      <c r="U156" s="165">
        <f t="shared" si="30"/>
        <v>8</v>
      </c>
      <c r="V156" s="67">
        <f t="shared" si="31"/>
        <v>8.0500000000000007</v>
      </c>
      <c r="W156" s="66"/>
      <c r="X156" s="67">
        <v>35</v>
      </c>
      <c r="Y156" s="63"/>
      <c r="AA156" s="371"/>
    </row>
    <row r="157" spans="1:27" s="33" customFormat="1" ht="47.25" x14ac:dyDescent="0.25">
      <c r="A157" s="290">
        <v>164</v>
      </c>
      <c r="B157" s="161" t="s">
        <v>551</v>
      </c>
      <c r="C157" s="161" t="s">
        <v>163</v>
      </c>
      <c r="D157" s="160">
        <v>8.7279999999999998</v>
      </c>
      <c r="E157" s="66"/>
      <c r="F157" s="115">
        <v>12</v>
      </c>
      <c r="G157" s="67">
        <f t="shared" si="25"/>
        <v>1.37</v>
      </c>
      <c r="H157" s="94">
        <v>4</v>
      </c>
      <c r="I157" s="188" t="e">
        <f t="shared" si="26"/>
        <v>#DIV/0!</v>
      </c>
      <c r="J157" s="189"/>
      <c r="K157" s="189"/>
      <c r="L157" s="189"/>
      <c r="M157" s="94">
        <v>4</v>
      </c>
      <c r="N157" s="62"/>
      <c r="O157" s="62"/>
      <c r="P157" s="62"/>
      <c r="Q157" s="94">
        <f t="shared" si="27"/>
        <v>100</v>
      </c>
      <c r="R157" s="65">
        <f>IF(F157&lt;VLOOKUP(G157,$M$491:$Q$501,2),0,VLOOKUP(G157,$M$491:$Q$501,3))</f>
        <v>35</v>
      </c>
      <c r="S157" s="66">
        <f t="shared" si="28"/>
        <v>4</v>
      </c>
      <c r="T157" s="67">
        <f t="shared" si="29"/>
        <v>4.2</v>
      </c>
      <c r="U157" s="165">
        <f t="shared" si="30"/>
        <v>4</v>
      </c>
      <c r="V157" s="67">
        <f t="shared" si="31"/>
        <v>4.2</v>
      </c>
      <c r="W157" s="66"/>
      <c r="X157" s="67">
        <v>35</v>
      </c>
      <c r="Y157" s="63">
        <v>4</v>
      </c>
      <c r="Z157" s="103">
        <f t="shared" ref="Z157:Z163" si="35">U157-Y157</f>
        <v>0</v>
      </c>
      <c r="AA157" s="370"/>
    </row>
    <row r="158" spans="1:27" s="33" customFormat="1" ht="47.25" x14ac:dyDescent="0.25">
      <c r="A158" s="290">
        <v>165</v>
      </c>
      <c r="B158" s="161" t="s">
        <v>552</v>
      </c>
      <c r="C158" s="161" t="s">
        <v>163</v>
      </c>
      <c r="D158" s="160">
        <v>70.534000000000006</v>
      </c>
      <c r="E158" s="66"/>
      <c r="F158" s="115">
        <v>183</v>
      </c>
      <c r="G158" s="67">
        <f t="shared" si="25"/>
        <v>2.59</v>
      </c>
      <c r="H158" s="94">
        <v>99</v>
      </c>
      <c r="I158" s="188" t="e">
        <f t="shared" si="26"/>
        <v>#DIV/0!</v>
      </c>
      <c r="J158" s="189"/>
      <c r="K158" s="189"/>
      <c r="L158" s="189"/>
      <c r="M158" s="94">
        <v>99</v>
      </c>
      <c r="N158" s="62"/>
      <c r="O158" s="62"/>
      <c r="P158" s="62"/>
      <c r="Q158" s="94">
        <f t="shared" si="27"/>
        <v>100</v>
      </c>
      <c r="R158" s="65">
        <f>IF(F158&lt;VLOOKUP(G158,$M$491:$Q$501,2),0,VLOOKUP(G158,$M$491:$Q$501,3))</f>
        <v>35</v>
      </c>
      <c r="S158" s="66">
        <f t="shared" si="28"/>
        <v>64</v>
      </c>
      <c r="T158" s="67">
        <f t="shared" si="29"/>
        <v>64.05</v>
      </c>
      <c r="U158" s="165">
        <f t="shared" si="30"/>
        <v>64</v>
      </c>
      <c r="V158" s="67">
        <f t="shared" si="31"/>
        <v>64.05</v>
      </c>
      <c r="W158" s="66"/>
      <c r="X158" s="67">
        <v>35</v>
      </c>
      <c r="Y158" s="63">
        <v>64</v>
      </c>
      <c r="Z158" s="103">
        <f t="shared" si="35"/>
        <v>0</v>
      </c>
      <c r="AA158" s="370"/>
    </row>
    <row r="159" spans="1:27" s="33" customFormat="1" ht="63" x14ac:dyDescent="0.25">
      <c r="A159" s="290">
        <v>166</v>
      </c>
      <c r="B159" s="161" t="s">
        <v>553</v>
      </c>
      <c r="C159" s="161" t="s">
        <v>163</v>
      </c>
      <c r="D159" s="160">
        <v>55.276000000000003</v>
      </c>
      <c r="E159" s="66"/>
      <c r="F159" s="115">
        <v>66</v>
      </c>
      <c r="G159" s="67">
        <f t="shared" si="25"/>
        <v>1.19</v>
      </c>
      <c r="H159" s="94">
        <v>17</v>
      </c>
      <c r="I159" s="188" t="e">
        <f t="shared" si="26"/>
        <v>#DIV/0!</v>
      </c>
      <c r="J159" s="189"/>
      <c r="K159" s="189"/>
      <c r="L159" s="189"/>
      <c r="M159" s="94">
        <v>15</v>
      </c>
      <c r="N159" s="62"/>
      <c r="O159" s="62"/>
      <c r="P159" s="62"/>
      <c r="Q159" s="94">
        <f t="shared" si="27"/>
        <v>88</v>
      </c>
      <c r="R159" s="65">
        <f>IF(F159&lt;VLOOKUP(G159,$M$491:$Q$501,2),0,VLOOKUP(G159,$M$491:$Q$501,3))</f>
        <v>35</v>
      </c>
      <c r="S159" s="66">
        <f t="shared" si="28"/>
        <v>23</v>
      </c>
      <c r="T159" s="67">
        <f t="shared" si="29"/>
        <v>23.1</v>
      </c>
      <c r="U159" s="165">
        <f t="shared" si="30"/>
        <v>17</v>
      </c>
      <c r="V159" s="67">
        <f t="shared" si="31"/>
        <v>17.82</v>
      </c>
      <c r="W159" s="66"/>
      <c r="X159" s="67">
        <v>27</v>
      </c>
      <c r="Y159" s="63">
        <v>17</v>
      </c>
      <c r="Z159" s="103">
        <f t="shared" si="35"/>
        <v>0</v>
      </c>
      <c r="AA159" s="370"/>
    </row>
    <row r="160" spans="1:27" s="33" customFormat="1" ht="47.25" x14ac:dyDescent="0.25">
      <c r="A160" s="290">
        <v>167</v>
      </c>
      <c r="B160" s="161" t="s">
        <v>554</v>
      </c>
      <c r="C160" s="161" t="s">
        <v>163</v>
      </c>
      <c r="D160" s="160">
        <v>56.82</v>
      </c>
      <c r="E160" s="66"/>
      <c r="F160" s="115">
        <v>118</v>
      </c>
      <c r="G160" s="67">
        <f t="shared" si="25"/>
        <v>2.08</v>
      </c>
      <c r="H160" s="94">
        <v>40</v>
      </c>
      <c r="I160" s="188" t="e">
        <f t="shared" si="26"/>
        <v>#DIV/0!</v>
      </c>
      <c r="J160" s="189"/>
      <c r="K160" s="189"/>
      <c r="L160" s="189"/>
      <c r="M160" s="94">
        <v>7</v>
      </c>
      <c r="N160" s="62"/>
      <c r="O160" s="62"/>
      <c r="P160" s="62"/>
      <c r="Q160" s="94">
        <f t="shared" si="27"/>
        <v>18</v>
      </c>
      <c r="R160" s="65">
        <f>IF(F160&lt;VLOOKUP(G160,$M$491:$Q$501,2),0,VLOOKUP(G160,$M$491:$Q$501,3))</f>
        <v>35</v>
      </c>
      <c r="S160" s="66">
        <f t="shared" si="28"/>
        <v>41</v>
      </c>
      <c r="T160" s="67">
        <f t="shared" si="29"/>
        <v>41.3</v>
      </c>
      <c r="U160" s="165">
        <f t="shared" si="30"/>
        <v>41</v>
      </c>
      <c r="V160" s="67">
        <f t="shared" si="31"/>
        <v>41.3</v>
      </c>
      <c r="W160" s="66"/>
      <c r="X160" s="67">
        <v>35</v>
      </c>
      <c r="Y160" s="63">
        <v>41</v>
      </c>
      <c r="Z160" s="103">
        <f t="shared" si="35"/>
        <v>0</v>
      </c>
      <c r="AA160" s="370"/>
    </row>
    <row r="161" spans="1:27" s="33" customFormat="1" ht="63" x14ac:dyDescent="0.25">
      <c r="A161" s="290">
        <v>168</v>
      </c>
      <c r="B161" s="161" t="s">
        <v>821</v>
      </c>
      <c r="C161" s="161" t="s">
        <v>163</v>
      </c>
      <c r="D161" s="160">
        <v>251.715</v>
      </c>
      <c r="E161" s="66"/>
      <c r="F161" s="115">
        <v>328</v>
      </c>
      <c r="G161" s="67">
        <f t="shared" si="25"/>
        <v>1.3</v>
      </c>
      <c r="H161" s="94">
        <v>112</v>
      </c>
      <c r="I161" s="188" t="e">
        <f t="shared" si="26"/>
        <v>#DIV/0!</v>
      </c>
      <c r="J161" s="189"/>
      <c r="K161" s="189"/>
      <c r="L161" s="189"/>
      <c r="M161" s="94">
        <v>99</v>
      </c>
      <c r="N161" s="62"/>
      <c r="O161" s="62"/>
      <c r="P161" s="62"/>
      <c r="Q161" s="94">
        <f t="shared" si="27"/>
        <v>88</v>
      </c>
      <c r="R161" s="65">
        <f>IF(F161&lt;VLOOKUP(G161,$M$491:$Q$501,2),0,VLOOKUP(G161,$M$491:$Q$501,3))</f>
        <v>35</v>
      </c>
      <c r="S161" s="66">
        <f t="shared" si="28"/>
        <v>114</v>
      </c>
      <c r="T161" s="67">
        <f t="shared" si="29"/>
        <v>114.8</v>
      </c>
      <c r="U161" s="165">
        <f t="shared" si="30"/>
        <v>114</v>
      </c>
      <c r="V161" s="67">
        <f t="shared" si="31"/>
        <v>114.8</v>
      </c>
      <c r="W161" s="66"/>
      <c r="X161" s="67">
        <v>35</v>
      </c>
      <c r="Y161" s="63">
        <v>114</v>
      </c>
      <c r="Z161" s="103">
        <f t="shared" si="35"/>
        <v>0</v>
      </c>
      <c r="AA161" s="370"/>
    </row>
    <row r="162" spans="1:27" s="33" customFormat="1" ht="46.5" customHeight="1" x14ac:dyDescent="0.25">
      <c r="A162" s="290">
        <v>169</v>
      </c>
      <c r="B162" s="161" t="s">
        <v>555</v>
      </c>
      <c r="C162" s="161" t="s">
        <v>164</v>
      </c>
      <c r="D162" s="160">
        <v>152.07</v>
      </c>
      <c r="E162" s="66"/>
      <c r="F162" s="115">
        <v>102</v>
      </c>
      <c r="G162" s="67">
        <f t="shared" si="25"/>
        <v>0.67</v>
      </c>
      <c r="H162" s="94">
        <v>37</v>
      </c>
      <c r="I162" s="188" t="e">
        <f t="shared" si="26"/>
        <v>#DIV/0!</v>
      </c>
      <c r="J162" s="189"/>
      <c r="K162" s="189"/>
      <c r="L162" s="189"/>
      <c r="M162" s="94">
        <v>9</v>
      </c>
      <c r="N162" s="62"/>
      <c r="O162" s="62"/>
      <c r="P162" s="62"/>
      <c r="Q162" s="94">
        <f t="shared" si="27"/>
        <v>24</v>
      </c>
      <c r="R162" s="65">
        <f>IF(F162&lt;VLOOKUP(G162,$M$491:$Q$501,2),0,VLOOKUP(G162,$M$491:$Q$501,3))</f>
        <v>35</v>
      </c>
      <c r="S162" s="66">
        <f t="shared" si="28"/>
        <v>35</v>
      </c>
      <c r="T162" s="67">
        <f t="shared" si="29"/>
        <v>35.700000000000003</v>
      </c>
      <c r="U162" s="165">
        <f t="shared" si="30"/>
        <v>31</v>
      </c>
      <c r="V162" s="67">
        <f t="shared" si="31"/>
        <v>31.62</v>
      </c>
      <c r="W162" s="66"/>
      <c r="X162" s="67">
        <v>31</v>
      </c>
      <c r="Y162" s="63">
        <v>31</v>
      </c>
      <c r="Z162" s="103">
        <f t="shared" si="35"/>
        <v>0</v>
      </c>
      <c r="AA162" s="370"/>
    </row>
    <row r="163" spans="1:27" s="33" customFormat="1" ht="47.25" x14ac:dyDescent="0.25">
      <c r="A163" s="290">
        <v>171</v>
      </c>
      <c r="B163" s="161" t="s">
        <v>556</v>
      </c>
      <c r="C163" s="161" t="s">
        <v>164</v>
      </c>
      <c r="D163" s="160">
        <v>76.739999999999995</v>
      </c>
      <c r="E163" s="66"/>
      <c r="F163" s="115">
        <v>90</v>
      </c>
      <c r="G163" s="67">
        <f t="shared" si="25"/>
        <v>1.17</v>
      </c>
      <c r="H163" s="94">
        <v>15</v>
      </c>
      <c r="I163" s="188" t="e">
        <f t="shared" si="26"/>
        <v>#DIV/0!</v>
      </c>
      <c r="J163" s="189"/>
      <c r="K163" s="189"/>
      <c r="L163" s="189"/>
      <c r="M163" s="94">
        <v>10</v>
      </c>
      <c r="N163" s="62"/>
      <c r="O163" s="62"/>
      <c r="P163" s="62"/>
      <c r="Q163" s="94">
        <f t="shared" si="27"/>
        <v>67</v>
      </c>
      <c r="R163" s="65">
        <f>IF(F163&lt;VLOOKUP(G163,$M$491:$Q$501,2),0,VLOOKUP(G163,$M$491:$Q$501,3))</f>
        <v>35</v>
      </c>
      <c r="S163" s="66">
        <f t="shared" si="28"/>
        <v>31</v>
      </c>
      <c r="T163" s="67">
        <f t="shared" si="29"/>
        <v>31.5</v>
      </c>
      <c r="U163" s="165">
        <f t="shared" si="30"/>
        <v>15</v>
      </c>
      <c r="V163" s="67">
        <f t="shared" si="31"/>
        <v>15.3</v>
      </c>
      <c r="W163" s="66"/>
      <c r="X163" s="67">
        <v>17</v>
      </c>
      <c r="Y163" s="63">
        <v>15</v>
      </c>
      <c r="Z163" s="103">
        <f t="shared" si="35"/>
        <v>0</v>
      </c>
      <c r="AA163" s="370"/>
    </row>
    <row r="164" spans="1:27" s="33" customFormat="1" ht="36" customHeight="1" x14ac:dyDescent="0.25">
      <c r="A164" s="290">
        <v>172</v>
      </c>
      <c r="B164" s="161" t="s">
        <v>557</v>
      </c>
      <c r="C164" s="161" t="s">
        <v>165</v>
      </c>
      <c r="D164" s="160">
        <v>86.04</v>
      </c>
      <c r="E164" s="66"/>
      <c r="F164" s="115">
        <v>140</v>
      </c>
      <c r="G164" s="67">
        <f t="shared" si="25"/>
        <v>1.63</v>
      </c>
      <c r="H164" s="94"/>
      <c r="I164" s="188" t="e">
        <f t="shared" si="26"/>
        <v>#DIV/0!</v>
      </c>
      <c r="J164" s="189"/>
      <c r="K164" s="189"/>
      <c r="L164" s="189"/>
      <c r="M164" s="94"/>
      <c r="N164" s="62"/>
      <c r="O164" s="62"/>
      <c r="P164" s="62"/>
      <c r="Q164" s="94" t="e">
        <f t="shared" si="27"/>
        <v>#DIV/0!</v>
      </c>
      <c r="R164" s="65">
        <f>IF(F164&lt;VLOOKUP(G164,$M$491:$Q$501,2),0,VLOOKUP(G164,$M$491:$Q$501,3))</f>
        <v>35</v>
      </c>
      <c r="S164" s="66">
        <f t="shared" si="28"/>
        <v>49</v>
      </c>
      <c r="T164" s="67">
        <f t="shared" si="29"/>
        <v>49</v>
      </c>
      <c r="U164" s="165">
        <f t="shared" si="30"/>
        <v>49</v>
      </c>
      <c r="V164" s="67">
        <f t="shared" si="31"/>
        <v>49</v>
      </c>
      <c r="W164" s="66"/>
      <c r="X164" s="67">
        <v>35</v>
      </c>
      <c r="Y164" s="63"/>
      <c r="Z164" s="103"/>
      <c r="AA164" s="370"/>
    </row>
    <row r="165" spans="1:27" s="33" customFormat="1" ht="31.5" x14ac:dyDescent="0.25">
      <c r="A165" s="290">
        <v>173</v>
      </c>
      <c r="B165" s="161" t="s">
        <v>558</v>
      </c>
      <c r="C165" s="161" t="s">
        <v>165</v>
      </c>
      <c r="D165" s="160">
        <v>75.61</v>
      </c>
      <c r="E165" s="66"/>
      <c r="F165" s="115">
        <v>101</v>
      </c>
      <c r="G165" s="67">
        <f t="shared" si="25"/>
        <v>1.34</v>
      </c>
      <c r="H165" s="94"/>
      <c r="I165" s="188" t="e">
        <f t="shared" si="26"/>
        <v>#DIV/0!</v>
      </c>
      <c r="J165" s="189"/>
      <c r="K165" s="189"/>
      <c r="L165" s="189"/>
      <c r="M165" s="94"/>
      <c r="N165" s="62"/>
      <c r="O165" s="62"/>
      <c r="P165" s="62"/>
      <c r="Q165" s="94" t="e">
        <f t="shared" si="27"/>
        <v>#DIV/0!</v>
      </c>
      <c r="R165" s="65">
        <f>IF(F165&lt;VLOOKUP(G165,$M$491:$Q$501,2),0,VLOOKUP(G165,$M$491:$Q$501,3))</f>
        <v>35</v>
      </c>
      <c r="S165" s="66">
        <f t="shared" si="28"/>
        <v>35</v>
      </c>
      <c r="T165" s="67">
        <f t="shared" si="29"/>
        <v>35.35</v>
      </c>
      <c r="U165" s="165">
        <f t="shared" si="30"/>
        <v>35</v>
      </c>
      <c r="V165" s="67">
        <f t="shared" si="31"/>
        <v>35.35</v>
      </c>
      <c r="W165" s="66"/>
      <c r="X165" s="67">
        <v>35</v>
      </c>
      <c r="Y165" s="63"/>
      <c r="Z165" s="103"/>
      <c r="AA165" s="370"/>
    </row>
    <row r="166" spans="1:27" s="33" customFormat="1" ht="47.25" x14ac:dyDescent="0.25">
      <c r="A166" s="290">
        <v>174</v>
      </c>
      <c r="B166" s="161" t="s">
        <v>559</v>
      </c>
      <c r="C166" s="161" t="s">
        <v>165</v>
      </c>
      <c r="D166" s="160">
        <v>147.81100000000001</v>
      </c>
      <c r="E166" s="66"/>
      <c r="F166" s="115">
        <v>27</v>
      </c>
      <c r="G166" s="67">
        <f t="shared" si="25"/>
        <v>0.18</v>
      </c>
      <c r="H166" s="94">
        <v>0</v>
      </c>
      <c r="I166" s="188" t="e">
        <f t="shared" si="26"/>
        <v>#DIV/0!</v>
      </c>
      <c r="J166" s="189"/>
      <c r="K166" s="189"/>
      <c r="L166" s="189"/>
      <c r="M166" s="94">
        <v>0</v>
      </c>
      <c r="N166" s="62"/>
      <c r="O166" s="62"/>
      <c r="P166" s="62"/>
      <c r="Q166" s="94" t="e">
        <f t="shared" si="27"/>
        <v>#DIV/0!</v>
      </c>
      <c r="R166" s="65">
        <f>IF(F166&lt;VLOOKUP(G166,$M$491:$Q$501,2),0,VLOOKUP(G166,$M$491:$Q$501,3))</f>
        <v>35</v>
      </c>
      <c r="S166" s="66">
        <f t="shared" si="28"/>
        <v>9</v>
      </c>
      <c r="T166" s="67">
        <f t="shared" si="29"/>
        <v>9.4499999999999993</v>
      </c>
      <c r="U166" s="165">
        <f t="shared" si="30"/>
        <v>9</v>
      </c>
      <c r="V166" s="67">
        <f t="shared" si="31"/>
        <v>9.4499999999999993</v>
      </c>
      <c r="W166" s="66"/>
      <c r="X166" s="67">
        <v>35</v>
      </c>
      <c r="Y166" s="63">
        <v>9</v>
      </c>
      <c r="Z166" s="103">
        <f t="shared" ref="Z166:Z170" si="36">U166-Y166</f>
        <v>0</v>
      </c>
      <c r="AA166" s="371"/>
    </row>
    <row r="167" spans="1:27" s="33" customFormat="1" ht="47.25" x14ac:dyDescent="0.25">
      <c r="A167" s="290">
        <v>175</v>
      </c>
      <c r="B167" s="161" t="s">
        <v>560</v>
      </c>
      <c r="C167" s="161" t="s">
        <v>165</v>
      </c>
      <c r="D167" s="160">
        <v>337.30900000000003</v>
      </c>
      <c r="E167" s="66"/>
      <c r="F167" s="115">
        <v>1265</v>
      </c>
      <c r="G167" s="67">
        <f t="shared" si="25"/>
        <v>3.75</v>
      </c>
      <c r="H167" s="94">
        <v>442</v>
      </c>
      <c r="I167" s="188" t="e">
        <f t="shared" si="26"/>
        <v>#DIV/0!</v>
      </c>
      <c r="J167" s="189"/>
      <c r="K167" s="189"/>
      <c r="L167" s="189"/>
      <c r="M167" s="94">
        <v>442</v>
      </c>
      <c r="N167" s="62"/>
      <c r="O167" s="62"/>
      <c r="P167" s="62"/>
      <c r="Q167" s="94">
        <f t="shared" si="27"/>
        <v>100</v>
      </c>
      <c r="R167" s="65">
        <f>IF(F167&lt;VLOOKUP(G167,$M$491:$Q$501,2),0,VLOOKUP(G167,$M$491:$Q$501,3))</f>
        <v>35</v>
      </c>
      <c r="S167" s="66">
        <f t="shared" si="28"/>
        <v>442</v>
      </c>
      <c r="T167" s="67">
        <f t="shared" si="29"/>
        <v>442.75</v>
      </c>
      <c r="U167" s="165">
        <f t="shared" si="30"/>
        <v>442</v>
      </c>
      <c r="V167" s="67">
        <f t="shared" si="31"/>
        <v>442.75</v>
      </c>
      <c r="W167" s="66"/>
      <c r="X167" s="67">
        <v>35</v>
      </c>
      <c r="Y167" s="63">
        <v>442</v>
      </c>
      <c r="Z167" s="103">
        <f t="shared" si="36"/>
        <v>0</v>
      </c>
      <c r="AA167" s="370"/>
    </row>
    <row r="168" spans="1:27" s="33" customFormat="1" ht="47.25" x14ac:dyDescent="0.25">
      <c r="A168" s="290">
        <v>176</v>
      </c>
      <c r="B168" s="161" t="s">
        <v>561</v>
      </c>
      <c r="C168" s="161" t="s">
        <v>165</v>
      </c>
      <c r="D168" s="160">
        <v>227.88</v>
      </c>
      <c r="E168" s="66"/>
      <c r="F168" s="115">
        <v>878</v>
      </c>
      <c r="G168" s="67">
        <f t="shared" si="25"/>
        <v>3.85</v>
      </c>
      <c r="H168" s="94">
        <v>307</v>
      </c>
      <c r="I168" s="188" t="e">
        <f t="shared" si="26"/>
        <v>#DIV/0!</v>
      </c>
      <c r="J168" s="189"/>
      <c r="K168" s="189"/>
      <c r="L168" s="189"/>
      <c r="M168" s="94">
        <v>307</v>
      </c>
      <c r="N168" s="62"/>
      <c r="O168" s="62"/>
      <c r="P168" s="62"/>
      <c r="Q168" s="94">
        <f t="shared" si="27"/>
        <v>100</v>
      </c>
      <c r="R168" s="65">
        <f>IF(F168&lt;VLOOKUP(G168,$M$491:$Q$501,2),0,VLOOKUP(G168,$M$491:$Q$501,3))</f>
        <v>35</v>
      </c>
      <c r="S168" s="66">
        <f t="shared" si="28"/>
        <v>307</v>
      </c>
      <c r="T168" s="67">
        <f t="shared" si="29"/>
        <v>307.3</v>
      </c>
      <c r="U168" s="165">
        <f t="shared" si="30"/>
        <v>307</v>
      </c>
      <c r="V168" s="67">
        <f t="shared" si="31"/>
        <v>307.3</v>
      </c>
      <c r="W168" s="66"/>
      <c r="X168" s="67">
        <v>35</v>
      </c>
      <c r="Y168" s="63">
        <v>307</v>
      </c>
      <c r="Z168" s="103">
        <f t="shared" si="36"/>
        <v>0</v>
      </c>
      <c r="AA168" s="370"/>
    </row>
    <row r="169" spans="1:27" s="33" customFormat="1" ht="47.25" x14ac:dyDescent="0.25">
      <c r="A169" s="290">
        <v>177</v>
      </c>
      <c r="B169" s="161" t="s">
        <v>562</v>
      </c>
      <c r="C169" s="161" t="s">
        <v>165</v>
      </c>
      <c r="D169" s="160">
        <v>61.555999999999997</v>
      </c>
      <c r="E169" s="66"/>
      <c r="F169" s="115">
        <v>489</v>
      </c>
      <c r="G169" s="67">
        <f t="shared" si="25"/>
        <v>7.94</v>
      </c>
      <c r="H169" s="94">
        <v>170</v>
      </c>
      <c r="I169" s="188" t="e">
        <f t="shared" si="26"/>
        <v>#DIV/0!</v>
      </c>
      <c r="J169" s="189"/>
      <c r="K169" s="189"/>
      <c r="L169" s="189"/>
      <c r="M169" s="94">
        <v>170</v>
      </c>
      <c r="N169" s="62"/>
      <c r="O169" s="62"/>
      <c r="P169" s="62"/>
      <c r="Q169" s="94">
        <f t="shared" si="27"/>
        <v>100</v>
      </c>
      <c r="R169" s="65">
        <f>IF(F169&lt;VLOOKUP(G169,$M$491:$Q$501,2),0,VLOOKUP(G169,$M$491:$Q$501,3))</f>
        <v>35</v>
      </c>
      <c r="S169" s="66">
        <f t="shared" si="28"/>
        <v>171</v>
      </c>
      <c r="T169" s="67">
        <f t="shared" si="29"/>
        <v>171.15</v>
      </c>
      <c r="U169" s="165">
        <f t="shared" si="30"/>
        <v>171</v>
      </c>
      <c r="V169" s="67">
        <f t="shared" si="31"/>
        <v>171.15</v>
      </c>
      <c r="W169" s="66"/>
      <c r="X169" s="67">
        <v>35</v>
      </c>
      <c r="Y169" s="63">
        <v>171</v>
      </c>
      <c r="Z169" s="103">
        <f t="shared" si="36"/>
        <v>0</v>
      </c>
      <c r="AA169" s="370"/>
    </row>
    <row r="170" spans="1:27" s="33" customFormat="1" ht="31.5" x14ac:dyDescent="0.25">
      <c r="A170" s="302"/>
      <c r="B170" s="161" t="s">
        <v>229</v>
      </c>
      <c r="C170" s="161" t="s">
        <v>165</v>
      </c>
      <c r="D170" s="160">
        <v>25.744</v>
      </c>
      <c r="E170" s="66"/>
      <c r="F170" s="115">
        <v>31</v>
      </c>
      <c r="G170" s="67">
        <f t="shared" si="25"/>
        <v>1.2</v>
      </c>
      <c r="H170" s="94">
        <v>5</v>
      </c>
      <c r="I170" s="188" t="e">
        <f t="shared" ref="I170" si="37">H170*100/E170</f>
        <v>#DIV/0!</v>
      </c>
      <c r="J170" s="189"/>
      <c r="K170" s="189"/>
      <c r="L170" s="189"/>
      <c r="M170" s="94">
        <v>0</v>
      </c>
      <c r="N170" s="62"/>
      <c r="O170" s="62"/>
      <c r="P170" s="62"/>
      <c r="Q170" s="94">
        <f t="shared" ref="Q170" si="38">M170*100/H170</f>
        <v>0</v>
      </c>
      <c r="R170" s="65">
        <f>IF(F170&lt;VLOOKUP(G170,$M$491:$Q$501,2),0,VLOOKUP(G170,$M$491:$Q$501,3))</f>
        <v>35</v>
      </c>
      <c r="S170" s="66">
        <f t="shared" ref="S170" si="39">ROUNDDOWN(T170,0)</f>
        <v>10</v>
      </c>
      <c r="T170" s="67">
        <f t="shared" ref="T170" si="40">F170*R170/100</f>
        <v>10.85</v>
      </c>
      <c r="U170" s="165">
        <f t="shared" ref="U170" si="41">ROUNDDOWN(V170,0)</f>
        <v>5</v>
      </c>
      <c r="V170" s="67">
        <f t="shared" ref="V170" si="42">F170*X170/100</f>
        <v>5.27</v>
      </c>
      <c r="W170" s="66"/>
      <c r="X170" s="67">
        <v>17</v>
      </c>
      <c r="Y170" s="63">
        <v>5</v>
      </c>
      <c r="Z170" s="103">
        <f t="shared" si="36"/>
        <v>0</v>
      </c>
      <c r="AA170" s="370"/>
    </row>
    <row r="171" spans="1:27" s="33" customFormat="1" ht="31.5" x14ac:dyDescent="0.25">
      <c r="A171" s="290">
        <v>178</v>
      </c>
      <c r="B171" s="161" t="s">
        <v>564</v>
      </c>
      <c r="C171" s="161" t="s">
        <v>563</v>
      </c>
      <c r="D171" s="160">
        <v>338.8</v>
      </c>
      <c r="E171" s="66"/>
      <c r="F171" s="115">
        <v>861</v>
      </c>
      <c r="G171" s="67">
        <f t="shared" si="25"/>
        <v>2.54</v>
      </c>
      <c r="H171" s="94"/>
      <c r="I171" s="188" t="e">
        <f t="shared" si="26"/>
        <v>#DIV/0!</v>
      </c>
      <c r="J171" s="189"/>
      <c r="K171" s="189"/>
      <c r="L171" s="189"/>
      <c r="M171" s="94"/>
      <c r="N171" s="62"/>
      <c r="O171" s="62"/>
      <c r="P171" s="62"/>
      <c r="Q171" s="94" t="e">
        <f t="shared" si="27"/>
        <v>#DIV/0!</v>
      </c>
      <c r="R171" s="65">
        <f>IF(F171&lt;VLOOKUP(G171,$M$491:$Q$501,2),0,VLOOKUP(G171,$M$491:$Q$501,3))</f>
        <v>35</v>
      </c>
      <c r="S171" s="66">
        <f t="shared" si="28"/>
        <v>301</v>
      </c>
      <c r="T171" s="67">
        <f t="shared" si="29"/>
        <v>301.35000000000002</v>
      </c>
      <c r="U171" s="165">
        <f t="shared" si="30"/>
        <v>301</v>
      </c>
      <c r="V171" s="67">
        <f t="shared" si="31"/>
        <v>301.35000000000002</v>
      </c>
      <c r="W171" s="66"/>
      <c r="X171" s="67">
        <v>35</v>
      </c>
      <c r="Y171" s="63"/>
      <c r="Z171" s="103"/>
      <c r="AA171" s="370"/>
    </row>
    <row r="172" spans="1:27" s="33" customFormat="1" ht="31.5" x14ac:dyDescent="0.25">
      <c r="A172" s="290">
        <v>179</v>
      </c>
      <c r="B172" s="161" t="s">
        <v>565</v>
      </c>
      <c r="C172" s="161" t="s">
        <v>563</v>
      </c>
      <c r="D172" s="160">
        <v>74.209999999999994</v>
      </c>
      <c r="E172" s="66"/>
      <c r="F172" s="115">
        <v>175</v>
      </c>
      <c r="G172" s="67">
        <f t="shared" si="25"/>
        <v>2.36</v>
      </c>
      <c r="H172" s="94"/>
      <c r="I172" s="188" t="e">
        <f t="shared" si="26"/>
        <v>#DIV/0!</v>
      </c>
      <c r="J172" s="189"/>
      <c r="K172" s="189"/>
      <c r="L172" s="189"/>
      <c r="M172" s="94"/>
      <c r="N172" s="62"/>
      <c r="O172" s="62"/>
      <c r="P172" s="62"/>
      <c r="Q172" s="94" t="e">
        <f t="shared" si="27"/>
        <v>#DIV/0!</v>
      </c>
      <c r="R172" s="65">
        <f>IF(F172&lt;VLOOKUP(G172,$M$491:$Q$501,2),0,VLOOKUP(G172,$M$491:$Q$501,3))</f>
        <v>35</v>
      </c>
      <c r="S172" s="66">
        <f t="shared" si="28"/>
        <v>61</v>
      </c>
      <c r="T172" s="67">
        <f t="shared" si="29"/>
        <v>61.25</v>
      </c>
      <c r="U172" s="165">
        <f t="shared" si="30"/>
        <v>61</v>
      </c>
      <c r="V172" s="67">
        <f t="shared" si="31"/>
        <v>61.25</v>
      </c>
      <c r="W172" s="66"/>
      <c r="X172" s="67">
        <v>35</v>
      </c>
      <c r="Y172" s="63"/>
      <c r="Z172" s="103"/>
      <c r="AA172" s="370"/>
    </row>
    <row r="173" spans="1:27" s="33" customFormat="1" ht="63" x14ac:dyDescent="0.25">
      <c r="A173" s="290">
        <v>180</v>
      </c>
      <c r="B173" s="161" t="s">
        <v>566</v>
      </c>
      <c r="C173" s="161" t="s">
        <v>563</v>
      </c>
      <c r="D173" s="160">
        <v>817.69</v>
      </c>
      <c r="E173" s="66"/>
      <c r="F173" s="115">
        <v>1962</v>
      </c>
      <c r="G173" s="67">
        <f t="shared" si="25"/>
        <v>2.4</v>
      </c>
      <c r="H173" s="94">
        <v>681</v>
      </c>
      <c r="I173" s="188" t="e">
        <f t="shared" si="26"/>
        <v>#DIV/0!</v>
      </c>
      <c r="J173" s="189"/>
      <c r="K173" s="189"/>
      <c r="L173" s="189"/>
      <c r="M173" s="94">
        <v>681</v>
      </c>
      <c r="N173" s="62"/>
      <c r="O173" s="62"/>
      <c r="P173" s="62"/>
      <c r="Q173" s="94">
        <f t="shared" si="27"/>
        <v>100</v>
      </c>
      <c r="R173" s="65">
        <f>IF(F173&lt;VLOOKUP(G173,$M$491:$Q$501,2),0,VLOOKUP(G173,$M$491:$Q$501,3))</f>
        <v>35</v>
      </c>
      <c r="S173" s="66">
        <f t="shared" si="28"/>
        <v>686</v>
      </c>
      <c r="T173" s="67">
        <f t="shared" si="29"/>
        <v>686.7</v>
      </c>
      <c r="U173" s="165">
        <f t="shared" si="30"/>
        <v>686</v>
      </c>
      <c r="V173" s="67">
        <f t="shared" si="31"/>
        <v>686.7</v>
      </c>
      <c r="W173" s="66"/>
      <c r="X173" s="67">
        <v>35</v>
      </c>
      <c r="Y173" s="63">
        <v>686</v>
      </c>
      <c r="Z173" s="103">
        <f t="shared" ref="Z173:Z174" si="43">U173-Y173</f>
        <v>0</v>
      </c>
      <c r="AA173" s="370"/>
    </row>
    <row r="174" spans="1:27" s="33" customFormat="1" ht="63" x14ac:dyDescent="0.25">
      <c r="A174" s="290">
        <v>181</v>
      </c>
      <c r="B174" s="161" t="s">
        <v>567</v>
      </c>
      <c r="C174" s="161" t="s">
        <v>563</v>
      </c>
      <c r="D174" s="160">
        <v>1700.165</v>
      </c>
      <c r="E174" s="66"/>
      <c r="F174" s="115">
        <v>5417</v>
      </c>
      <c r="G174" s="67">
        <f t="shared" si="25"/>
        <v>3.19</v>
      </c>
      <c r="H174" s="94">
        <v>1677</v>
      </c>
      <c r="I174" s="188" t="e">
        <f t="shared" si="26"/>
        <v>#DIV/0!</v>
      </c>
      <c r="J174" s="189"/>
      <c r="K174" s="189"/>
      <c r="L174" s="189"/>
      <c r="M174" s="94">
        <v>1369</v>
      </c>
      <c r="N174" s="62"/>
      <c r="O174" s="62"/>
      <c r="P174" s="62"/>
      <c r="Q174" s="94">
        <f t="shared" si="27"/>
        <v>82</v>
      </c>
      <c r="R174" s="65">
        <f>IF(F174&lt;VLOOKUP(G174,$M$491:$Q$501,2),0,VLOOKUP(G174,$M$491:$Q$501,3))</f>
        <v>35</v>
      </c>
      <c r="S174" s="66">
        <f t="shared" si="28"/>
        <v>1895</v>
      </c>
      <c r="T174" s="67">
        <f t="shared" si="29"/>
        <v>1895.95</v>
      </c>
      <c r="U174" s="165">
        <f t="shared" si="30"/>
        <v>1895</v>
      </c>
      <c r="V174" s="67">
        <f t="shared" si="31"/>
        <v>1895.95</v>
      </c>
      <c r="W174" s="66"/>
      <c r="X174" s="67">
        <v>35</v>
      </c>
      <c r="Y174" s="63">
        <v>1895</v>
      </c>
      <c r="Z174" s="103">
        <f t="shared" si="43"/>
        <v>0</v>
      </c>
      <c r="AA174" s="370"/>
    </row>
    <row r="175" spans="1:27" s="33" customFormat="1" ht="31.5" x14ac:dyDescent="0.25">
      <c r="A175" s="290">
        <v>183</v>
      </c>
      <c r="B175" s="161" t="s">
        <v>568</v>
      </c>
      <c r="C175" s="161" t="s">
        <v>166</v>
      </c>
      <c r="D175" s="160">
        <v>30.82</v>
      </c>
      <c r="E175" s="66"/>
      <c r="F175" s="115">
        <v>31</v>
      </c>
      <c r="G175" s="67">
        <f t="shared" si="25"/>
        <v>1.01</v>
      </c>
      <c r="H175" s="94"/>
      <c r="I175" s="188" t="e">
        <f t="shared" si="26"/>
        <v>#DIV/0!</v>
      </c>
      <c r="J175" s="189"/>
      <c r="K175" s="189"/>
      <c r="L175" s="189"/>
      <c r="M175" s="94"/>
      <c r="N175" s="62"/>
      <c r="O175" s="62"/>
      <c r="P175" s="62"/>
      <c r="Q175" s="94" t="e">
        <f t="shared" si="27"/>
        <v>#DIV/0!</v>
      </c>
      <c r="R175" s="65">
        <f>IF(F175&lt;VLOOKUP(G175,$M$491:$Q$501,2),0,VLOOKUP(G175,$M$491:$Q$501,3))</f>
        <v>35</v>
      </c>
      <c r="S175" s="66">
        <f t="shared" si="28"/>
        <v>10</v>
      </c>
      <c r="T175" s="67">
        <f t="shared" si="29"/>
        <v>10.85</v>
      </c>
      <c r="U175" s="165">
        <f t="shared" si="30"/>
        <v>10</v>
      </c>
      <c r="V175" s="67">
        <f t="shared" si="31"/>
        <v>10.85</v>
      </c>
      <c r="W175" s="66"/>
      <c r="X175" s="67">
        <v>35</v>
      </c>
      <c r="Y175" s="63"/>
      <c r="Z175" s="103"/>
      <c r="AA175" s="370"/>
    </row>
    <row r="176" spans="1:27" s="33" customFormat="1" ht="31.5" x14ac:dyDescent="0.25">
      <c r="A176" s="290">
        <v>184</v>
      </c>
      <c r="B176" s="161" t="s">
        <v>569</v>
      </c>
      <c r="C176" s="161" t="s">
        <v>166</v>
      </c>
      <c r="D176" s="160">
        <v>68.56</v>
      </c>
      <c r="E176" s="66"/>
      <c r="F176" s="115">
        <v>31</v>
      </c>
      <c r="G176" s="67">
        <f t="shared" si="25"/>
        <v>0.45</v>
      </c>
      <c r="H176" s="94"/>
      <c r="I176" s="188" t="e">
        <f t="shared" si="26"/>
        <v>#DIV/0!</v>
      </c>
      <c r="J176" s="189"/>
      <c r="K176" s="189"/>
      <c r="L176" s="189"/>
      <c r="M176" s="94"/>
      <c r="N176" s="62"/>
      <c r="O176" s="62"/>
      <c r="P176" s="62"/>
      <c r="Q176" s="94" t="e">
        <f t="shared" si="27"/>
        <v>#DIV/0!</v>
      </c>
      <c r="R176" s="65">
        <f>IF(F176&lt;VLOOKUP(G176,$M$491:$Q$501,2),0,VLOOKUP(G176,$M$491:$Q$501,3))</f>
        <v>35</v>
      </c>
      <c r="S176" s="66">
        <f t="shared" si="28"/>
        <v>10</v>
      </c>
      <c r="T176" s="67">
        <f t="shared" si="29"/>
        <v>10.85</v>
      </c>
      <c r="U176" s="165">
        <f t="shared" si="30"/>
        <v>10</v>
      </c>
      <c r="V176" s="67">
        <f t="shared" si="31"/>
        <v>10.85</v>
      </c>
      <c r="W176" s="66"/>
      <c r="X176" s="67">
        <v>35</v>
      </c>
      <c r="Y176" s="63"/>
      <c r="Z176" s="103"/>
      <c r="AA176" s="370"/>
    </row>
    <row r="177" spans="1:27" s="33" customFormat="1" ht="47.25" x14ac:dyDescent="0.25">
      <c r="A177" s="290">
        <v>185</v>
      </c>
      <c r="B177" s="161" t="s">
        <v>570</v>
      </c>
      <c r="C177" s="161" t="s">
        <v>166</v>
      </c>
      <c r="D177" s="160">
        <v>297.57</v>
      </c>
      <c r="E177" s="66"/>
      <c r="F177" s="115">
        <v>705</v>
      </c>
      <c r="G177" s="67">
        <f t="shared" si="25"/>
        <v>2.37</v>
      </c>
      <c r="H177" s="94">
        <v>207</v>
      </c>
      <c r="I177" s="188" t="e">
        <f t="shared" si="26"/>
        <v>#DIV/0!</v>
      </c>
      <c r="J177" s="189"/>
      <c r="K177" s="189"/>
      <c r="L177" s="189"/>
      <c r="M177" s="94">
        <v>153</v>
      </c>
      <c r="N177" s="62"/>
      <c r="O177" s="62"/>
      <c r="P177" s="62"/>
      <c r="Q177" s="94">
        <f t="shared" si="27"/>
        <v>74</v>
      </c>
      <c r="R177" s="65">
        <f>IF(F177&lt;VLOOKUP(G177,$M$491:$Q$501,2),0,VLOOKUP(G177,$M$491:$Q$501,3))</f>
        <v>35</v>
      </c>
      <c r="S177" s="66">
        <f t="shared" si="28"/>
        <v>246</v>
      </c>
      <c r="T177" s="67">
        <f t="shared" si="29"/>
        <v>246.75</v>
      </c>
      <c r="U177" s="165">
        <f t="shared" si="30"/>
        <v>246</v>
      </c>
      <c r="V177" s="67">
        <f t="shared" si="31"/>
        <v>246.75</v>
      </c>
      <c r="W177" s="66"/>
      <c r="X177" s="67">
        <v>35</v>
      </c>
      <c r="Y177" s="63">
        <v>246</v>
      </c>
      <c r="Z177" s="103">
        <f t="shared" ref="Z177:Z181" si="44">U177-Y177</f>
        <v>0</v>
      </c>
      <c r="AA177" s="370"/>
    </row>
    <row r="178" spans="1:27" s="33" customFormat="1" ht="47.25" x14ac:dyDescent="0.25">
      <c r="A178" s="290">
        <v>186</v>
      </c>
      <c r="B178" s="161" t="s">
        <v>571</v>
      </c>
      <c r="C178" s="161" t="s">
        <v>166</v>
      </c>
      <c r="D178" s="160">
        <v>60.77</v>
      </c>
      <c r="E178" s="66"/>
      <c r="F178" s="115">
        <v>193</v>
      </c>
      <c r="G178" s="67">
        <f t="shared" si="25"/>
        <v>3.18</v>
      </c>
      <c r="H178" s="94">
        <v>65</v>
      </c>
      <c r="I178" s="188" t="e">
        <f t="shared" si="26"/>
        <v>#DIV/0!</v>
      </c>
      <c r="J178" s="189"/>
      <c r="K178" s="189"/>
      <c r="L178" s="189"/>
      <c r="M178" s="94">
        <v>1</v>
      </c>
      <c r="N178" s="62"/>
      <c r="O178" s="62"/>
      <c r="P178" s="62"/>
      <c r="Q178" s="94">
        <f t="shared" si="27"/>
        <v>2</v>
      </c>
      <c r="R178" s="65">
        <f>IF(F178&lt;VLOOKUP(G178,$M$491:$Q$501,2),0,VLOOKUP(G178,$M$491:$Q$501,3))</f>
        <v>35</v>
      </c>
      <c r="S178" s="66">
        <f t="shared" si="28"/>
        <v>67</v>
      </c>
      <c r="T178" s="67">
        <f t="shared" si="29"/>
        <v>67.55</v>
      </c>
      <c r="U178" s="165">
        <f t="shared" si="30"/>
        <v>67</v>
      </c>
      <c r="V178" s="67">
        <f t="shared" si="31"/>
        <v>67.55</v>
      </c>
      <c r="W178" s="66"/>
      <c r="X178" s="67">
        <v>35</v>
      </c>
      <c r="Y178" s="63">
        <v>67</v>
      </c>
      <c r="Z178" s="103">
        <f t="shared" si="44"/>
        <v>0</v>
      </c>
      <c r="AA178" s="370"/>
    </row>
    <row r="179" spans="1:27" s="33" customFormat="1" ht="47.25" x14ac:dyDescent="0.25">
      <c r="A179" s="290">
        <v>187</v>
      </c>
      <c r="B179" s="161" t="s">
        <v>572</v>
      </c>
      <c r="C179" s="161" t="s">
        <v>166</v>
      </c>
      <c r="D179" s="160">
        <v>17.855</v>
      </c>
      <c r="E179" s="66"/>
      <c r="F179" s="115">
        <v>53</v>
      </c>
      <c r="G179" s="67">
        <f t="shared" si="25"/>
        <v>2.97</v>
      </c>
      <c r="H179" s="94">
        <v>17</v>
      </c>
      <c r="I179" s="188" t="e">
        <f t="shared" si="26"/>
        <v>#DIV/0!</v>
      </c>
      <c r="J179" s="189"/>
      <c r="K179" s="189"/>
      <c r="L179" s="189"/>
      <c r="M179" s="94">
        <v>2</v>
      </c>
      <c r="N179" s="62"/>
      <c r="O179" s="62"/>
      <c r="P179" s="62"/>
      <c r="Q179" s="94">
        <f t="shared" si="27"/>
        <v>12</v>
      </c>
      <c r="R179" s="65">
        <f>IF(F179&lt;VLOOKUP(G179,$M$491:$Q$501,2),0,VLOOKUP(G179,$M$491:$Q$501,3))</f>
        <v>35</v>
      </c>
      <c r="S179" s="66">
        <f t="shared" si="28"/>
        <v>18</v>
      </c>
      <c r="T179" s="67">
        <f t="shared" si="29"/>
        <v>18.55</v>
      </c>
      <c r="U179" s="165">
        <f t="shared" si="30"/>
        <v>18</v>
      </c>
      <c r="V179" s="67">
        <f t="shared" si="31"/>
        <v>18.55</v>
      </c>
      <c r="W179" s="66"/>
      <c r="X179" s="67">
        <v>35</v>
      </c>
      <c r="Y179" s="63">
        <v>18</v>
      </c>
      <c r="Z179" s="103">
        <f t="shared" si="44"/>
        <v>0</v>
      </c>
      <c r="AA179" s="370"/>
    </row>
    <row r="180" spans="1:27" s="33" customFormat="1" ht="47.25" x14ac:dyDescent="0.25">
      <c r="A180" s="290">
        <v>189</v>
      </c>
      <c r="B180" s="161" t="s">
        <v>865</v>
      </c>
      <c r="C180" s="161" t="s">
        <v>167</v>
      </c>
      <c r="D180" s="160">
        <v>91.06</v>
      </c>
      <c r="E180" s="66"/>
      <c r="F180" s="115">
        <v>83</v>
      </c>
      <c r="G180" s="67">
        <f t="shared" si="25"/>
        <v>0.91</v>
      </c>
      <c r="H180" s="94">
        <v>3</v>
      </c>
      <c r="I180" s="188" t="e">
        <f t="shared" si="26"/>
        <v>#DIV/0!</v>
      </c>
      <c r="J180" s="189"/>
      <c r="K180" s="189"/>
      <c r="L180" s="189"/>
      <c r="M180" s="94">
        <v>3</v>
      </c>
      <c r="N180" s="62"/>
      <c r="O180" s="62"/>
      <c r="P180" s="62"/>
      <c r="Q180" s="94">
        <f t="shared" si="27"/>
        <v>100</v>
      </c>
      <c r="R180" s="65">
        <f>IF(F180&lt;VLOOKUP(G180,$M$491:$Q$501,2),0,VLOOKUP(G180,$M$491:$Q$501,3))</f>
        <v>35</v>
      </c>
      <c r="S180" s="66">
        <f t="shared" si="28"/>
        <v>29</v>
      </c>
      <c r="T180" s="67">
        <f t="shared" si="29"/>
        <v>29.05</v>
      </c>
      <c r="U180" s="165">
        <f t="shared" si="30"/>
        <v>29</v>
      </c>
      <c r="V180" s="67">
        <f t="shared" si="31"/>
        <v>29.05</v>
      </c>
      <c r="W180" s="66"/>
      <c r="X180" s="67">
        <v>35</v>
      </c>
      <c r="Y180" s="63">
        <v>29</v>
      </c>
      <c r="Z180" s="103">
        <f t="shared" si="44"/>
        <v>0</v>
      </c>
      <c r="AA180" s="370"/>
    </row>
    <row r="181" spans="1:27" s="33" customFormat="1" ht="47.25" x14ac:dyDescent="0.25">
      <c r="A181" s="290">
        <v>190</v>
      </c>
      <c r="B181" s="161" t="s">
        <v>574</v>
      </c>
      <c r="C181" s="161" t="s">
        <v>167</v>
      </c>
      <c r="D181" s="160">
        <v>20.38</v>
      </c>
      <c r="E181" s="66"/>
      <c r="F181" s="115">
        <v>110</v>
      </c>
      <c r="G181" s="67">
        <f t="shared" si="25"/>
        <v>5.4</v>
      </c>
      <c r="H181" s="94">
        <v>35</v>
      </c>
      <c r="I181" s="188" t="e">
        <f t="shared" si="26"/>
        <v>#DIV/0!</v>
      </c>
      <c r="J181" s="189"/>
      <c r="K181" s="189"/>
      <c r="L181" s="189"/>
      <c r="M181" s="94">
        <v>10</v>
      </c>
      <c r="N181" s="62"/>
      <c r="O181" s="62"/>
      <c r="P181" s="62"/>
      <c r="Q181" s="94">
        <f t="shared" si="27"/>
        <v>29</v>
      </c>
      <c r="R181" s="65">
        <f>IF(F181&lt;VLOOKUP(G181,$M$491:$Q$501,2),0,VLOOKUP(G181,$M$491:$Q$501,3))</f>
        <v>35</v>
      </c>
      <c r="S181" s="66">
        <f t="shared" si="28"/>
        <v>38</v>
      </c>
      <c r="T181" s="67">
        <f t="shared" si="29"/>
        <v>38.5</v>
      </c>
      <c r="U181" s="165">
        <f t="shared" si="30"/>
        <v>38</v>
      </c>
      <c r="V181" s="67">
        <f t="shared" si="31"/>
        <v>38.5</v>
      </c>
      <c r="W181" s="66"/>
      <c r="X181" s="67">
        <v>35</v>
      </c>
      <c r="Y181" s="63">
        <v>38</v>
      </c>
      <c r="Z181" s="103">
        <f t="shared" si="44"/>
        <v>0</v>
      </c>
      <c r="AA181" s="370"/>
    </row>
    <row r="182" spans="1:27" s="33" customFormat="1" ht="31.5" x14ac:dyDescent="0.25">
      <c r="A182" s="290">
        <v>191</v>
      </c>
      <c r="B182" s="161" t="s">
        <v>575</v>
      </c>
      <c r="C182" s="161" t="s">
        <v>168</v>
      </c>
      <c r="D182" s="160">
        <v>13.65</v>
      </c>
      <c r="E182" s="66"/>
      <c r="F182" s="115">
        <v>76</v>
      </c>
      <c r="G182" s="67">
        <f t="shared" si="25"/>
        <v>5.57</v>
      </c>
      <c r="H182" s="94"/>
      <c r="I182" s="188" t="e">
        <f t="shared" si="26"/>
        <v>#DIV/0!</v>
      </c>
      <c r="J182" s="189"/>
      <c r="K182" s="189"/>
      <c r="L182" s="189"/>
      <c r="M182" s="94"/>
      <c r="N182" s="62"/>
      <c r="O182" s="62"/>
      <c r="P182" s="62"/>
      <c r="Q182" s="94" t="e">
        <f t="shared" si="27"/>
        <v>#DIV/0!</v>
      </c>
      <c r="R182" s="65">
        <f>IF(F182&lt;VLOOKUP(G182,$M$491:$Q$501,2),0,VLOOKUP(G182,$M$491:$Q$501,3))</f>
        <v>35</v>
      </c>
      <c r="S182" s="66">
        <f t="shared" si="28"/>
        <v>26</v>
      </c>
      <c r="T182" s="67">
        <f t="shared" si="29"/>
        <v>26.6</v>
      </c>
      <c r="U182" s="165">
        <f t="shared" si="30"/>
        <v>26</v>
      </c>
      <c r="V182" s="67">
        <f t="shared" si="31"/>
        <v>26.6</v>
      </c>
      <c r="W182" s="66"/>
      <c r="X182" s="67">
        <v>35</v>
      </c>
      <c r="Y182" s="63"/>
      <c r="AA182" s="370"/>
    </row>
    <row r="183" spans="1:27" s="33" customFormat="1" ht="31.5" x14ac:dyDescent="0.25">
      <c r="A183" s="290">
        <v>192</v>
      </c>
      <c r="B183" s="161" t="s">
        <v>576</v>
      </c>
      <c r="C183" s="161" t="s">
        <v>168</v>
      </c>
      <c r="D183" s="160">
        <v>19.989999999999998</v>
      </c>
      <c r="E183" s="66"/>
      <c r="F183" s="115">
        <v>109</v>
      </c>
      <c r="G183" s="67">
        <f t="shared" si="25"/>
        <v>5.45</v>
      </c>
      <c r="H183" s="94"/>
      <c r="I183" s="188" t="e">
        <f t="shared" si="26"/>
        <v>#DIV/0!</v>
      </c>
      <c r="J183" s="189"/>
      <c r="K183" s="189"/>
      <c r="L183" s="189"/>
      <c r="M183" s="94"/>
      <c r="N183" s="62"/>
      <c r="O183" s="62"/>
      <c r="P183" s="62"/>
      <c r="Q183" s="94" t="e">
        <f t="shared" si="27"/>
        <v>#DIV/0!</v>
      </c>
      <c r="R183" s="65">
        <f>IF(F183&lt;VLOOKUP(G183,$M$491:$Q$501,2),0,VLOOKUP(G183,$M$491:$Q$501,3))</f>
        <v>35</v>
      </c>
      <c r="S183" s="66">
        <f t="shared" si="28"/>
        <v>38</v>
      </c>
      <c r="T183" s="67">
        <f t="shared" si="29"/>
        <v>38.15</v>
      </c>
      <c r="U183" s="165">
        <f t="shared" si="30"/>
        <v>38</v>
      </c>
      <c r="V183" s="67">
        <f t="shared" si="31"/>
        <v>38.15</v>
      </c>
      <c r="W183" s="66"/>
      <c r="X183" s="67">
        <v>35</v>
      </c>
      <c r="Y183" s="63"/>
      <c r="Z183" s="103"/>
      <c r="AA183" s="370"/>
    </row>
    <row r="184" spans="1:27" s="33" customFormat="1" ht="31.5" x14ac:dyDescent="0.25">
      <c r="A184" s="290">
        <v>193</v>
      </c>
      <c r="B184" s="161" t="s">
        <v>577</v>
      </c>
      <c r="C184" s="161" t="s">
        <v>168</v>
      </c>
      <c r="D184" s="160">
        <v>44.701000000000001</v>
      </c>
      <c r="E184" s="66"/>
      <c r="F184" s="115">
        <v>257</v>
      </c>
      <c r="G184" s="67">
        <f t="shared" si="25"/>
        <v>5.75</v>
      </c>
      <c r="H184" s="94"/>
      <c r="I184" s="188" t="e">
        <f t="shared" si="26"/>
        <v>#DIV/0!</v>
      </c>
      <c r="J184" s="189"/>
      <c r="K184" s="189"/>
      <c r="L184" s="189"/>
      <c r="M184" s="94"/>
      <c r="N184" s="62"/>
      <c r="O184" s="62"/>
      <c r="P184" s="62"/>
      <c r="Q184" s="94" t="e">
        <f t="shared" si="27"/>
        <v>#DIV/0!</v>
      </c>
      <c r="R184" s="65">
        <f>IF(F184&lt;VLOOKUP(G184,$M$491:$Q$501,2),0,VLOOKUP(G184,$M$491:$Q$501,3))</f>
        <v>35</v>
      </c>
      <c r="S184" s="66">
        <f t="shared" si="28"/>
        <v>89</v>
      </c>
      <c r="T184" s="67">
        <f t="shared" si="29"/>
        <v>89.95</v>
      </c>
      <c r="U184" s="165">
        <f t="shared" si="30"/>
        <v>89</v>
      </c>
      <c r="V184" s="67">
        <f t="shared" si="31"/>
        <v>89.95</v>
      </c>
      <c r="W184" s="66"/>
      <c r="X184" s="67">
        <v>35</v>
      </c>
      <c r="Y184" s="63"/>
      <c r="Z184" s="103"/>
      <c r="AA184" s="370"/>
    </row>
    <row r="185" spans="1:27" s="33" customFormat="1" ht="31.5" x14ac:dyDescent="0.25">
      <c r="A185" s="290">
        <v>194</v>
      </c>
      <c r="B185" s="161" t="s">
        <v>578</v>
      </c>
      <c r="C185" s="161" t="s">
        <v>168</v>
      </c>
      <c r="D185" s="160">
        <v>9.7140000000000004</v>
      </c>
      <c r="E185" s="66"/>
      <c r="F185" s="115">
        <v>65</v>
      </c>
      <c r="G185" s="67">
        <f t="shared" si="25"/>
        <v>6.69</v>
      </c>
      <c r="H185" s="94"/>
      <c r="I185" s="188" t="e">
        <f t="shared" si="26"/>
        <v>#DIV/0!</v>
      </c>
      <c r="J185" s="189"/>
      <c r="K185" s="189"/>
      <c r="L185" s="189"/>
      <c r="M185" s="94"/>
      <c r="N185" s="62"/>
      <c r="O185" s="62"/>
      <c r="P185" s="62"/>
      <c r="Q185" s="94" t="e">
        <f t="shared" si="27"/>
        <v>#DIV/0!</v>
      </c>
      <c r="R185" s="65">
        <f>IF(F185&lt;VLOOKUP(G185,$M$491:$Q$501,2),0,VLOOKUP(G185,$M$491:$Q$501,3))</f>
        <v>35</v>
      </c>
      <c r="S185" s="66">
        <f t="shared" si="28"/>
        <v>22</v>
      </c>
      <c r="T185" s="67">
        <f t="shared" si="29"/>
        <v>22.75</v>
      </c>
      <c r="U185" s="165">
        <f t="shared" si="30"/>
        <v>22</v>
      </c>
      <c r="V185" s="67">
        <f t="shared" si="31"/>
        <v>22.75</v>
      </c>
      <c r="W185" s="66"/>
      <c r="X185" s="67">
        <v>35</v>
      </c>
      <c r="Y185" s="63"/>
      <c r="Z185" s="103"/>
      <c r="AA185" s="370"/>
    </row>
    <row r="186" spans="1:27" s="33" customFormat="1" ht="31.5" x14ac:dyDescent="0.25">
      <c r="A186" s="290">
        <v>195</v>
      </c>
      <c r="B186" s="161" t="s">
        <v>579</v>
      </c>
      <c r="C186" s="161" t="s">
        <v>168</v>
      </c>
      <c r="D186" s="160">
        <v>35.646999999999998</v>
      </c>
      <c r="E186" s="66"/>
      <c r="F186" s="115">
        <v>30</v>
      </c>
      <c r="G186" s="67">
        <f t="shared" si="25"/>
        <v>0.84</v>
      </c>
      <c r="H186" s="94"/>
      <c r="I186" s="188" t="e">
        <f t="shared" si="26"/>
        <v>#DIV/0!</v>
      </c>
      <c r="J186" s="189"/>
      <c r="K186" s="189"/>
      <c r="L186" s="189"/>
      <c r="M186" s="94"/>
      <c r="N186" s="62"/>
      <c r="O186" s="62"/>
      <c r="P186" s="62"/>
      <c r="Q186" s="94" t="e">
        <f t="shared" si="27"/>
        <v>#DIV/0!</v>
      </c>
      <c r="R186" s="65">
        <f>IF(F186&lt;VLOOKUP(G186,$M$491:$Q$501,2),0,VLOOKUP(G186,$M$491:$Q$501,3))</f>
        <v>35</v>
      </c>
      <c r="S186" s="66">
        <f t="shared" si="28"/>
        <v>10</v>
      </c>
      <c r="T186" s="67">
        <f t="shared" si="29"/>
        <v>10.5</v>
      </c>
      <c r="U186" s="165">
        <f t="shared" si="30"/>
        <v>10</v>
      </c>
      <c r="V186" s="67">
        <f t="shared" si="31"/>
        <v>10.5</v>
      </c>
      <c r="W186" s="66"/>
      <c r="X186" s="67">
        <v>35</v>
      </c>
      <c r="Y186" s="63"/>
      <c r="Z186" s="103"/>
      <c r="AA186" s="370"/>
    </row>
    <row r="187" spans="1:27" s="33" customFormat="1" ht="47.25" x14ac:dyDescent="0.25">
      <c r="A187" s="290">
        <v>196</v>
      </c>
      <c r="B187" s="161" t="s">
        <v>809</v>
      </c>
      <c r="C187" s="161" t="s">
        <v>168</v>
      </c>
      <c r="D187" s="160">
        <v>14.852</v>
      </c>
      <c r="E187" s="66"/>
      <c r="F187" s="115">
        <v>216</v>
      </c>
      <c r="G187" s="67">
        <f t="shared" si="25"/>
        <v>14.54</v>
      </c>
      <c r="H187" s="94">
        <v>71</v>
      </c>
      <c r="I187" s="188" t="e">
        <f t="shared" si="26"/>
        <v>#DIV/0!</v>
      </c>
      <c r="J187" s="189"/>
      <c r="K187" s="189"/>
      <c r="L187" s="189"/>
      <c r="M187" s="94">
        <v>71</v>
      </c>
      <c r="N187" s="62"/>
      <c r="O187" s="62"/>
      <c r="P187" s="62"/>
      <c r="Q187" s="94">
        <f t="shared" si="27"/>
        <v>100</v>
      </c>
      <c r="R187" s="65">
        <f>IF(F187&lt;VLOOKUP(G187,$M$491:$Q$501,2),0,VLOOKUP(G187,$M$491:$Q$501,3))</f>
        <v>35</v>
      </c>
      <c r="S187" s="66">
        <f t="shared" si="28"/>
        <v>75</v>
      </c>
      <c r="T187" s="67">
        <f t="shared" si="29"/>
        <v>75.599999999999994</v>
      </c>
      <c r="U187" s="165">
        <f t="shared" si="30"/>
        <v>75</v>
      </c>
      <c r="V187" s="67">
        <f t="shared" si="31"/>
        <v>75.599999999999994</v>
      </c>
      <c r="W187" s="66"/>
      <c r="X187" s="67">
        <v>35</v>
      </c>
      <c r="Y187" s="63">
        <v>75</v>
      </c>
      <c r="Z187" s="103">
        <f t="shared" ref="Z187:Z191" si="45">U187-Y187</f>
        <v>0</v>
      </c>
      <c r="AA187" s="370"/>
    </row>
    <row r="188" spans="1:27" s="33" customFormat="1" ht="47.25" x14ac:dyDescent="0.25">
      <c r="A188" s="290">
        <v>197</v>
      </c>
      <c r="B188" s="161" t="s">
        <v>870</v>
      </c>
      <c r="C188" s="161" t="s">
        <v>168</v>
      </c>
      <c r="D188" s="160">
        <v>96.33</v>
      </c>
      <c r="E188" s="66"/>
      <c r="F188" s="115">
        <v>881</v>
      </c>
      <c r="G188" s="67">
        <f t="shared" ref="G188:G241" si="46">F188/D188</f>
        <v>9.15</v>
      </c>
      <c r="H188" s="94">
        <v>332</v>
      </c>
      <c r="I188" s="188" t="e">
        <f t="shared" ref="I188:I241" si="47">H188*100/E188</f>
        <v>#DIV/0!</v>
      </c>
      <c r="J188" s="189"/>
      <c r="K188" s="189"/>
      <c r="L188" s="189"/>
      <c r="M188" s="94">
        <v>322</v>
      </c>
      <c r="N188" s="62"/>
      <c r="O188" s="62"/>
      <c r="P188" s="62"/>
      <c r="Q188" s="94">
        <f t="shared" ref="Q188:Q241" si="48">M188*100/H188</f>
        <v>97</v>
      </c>
      <c r="R188" s="65">
        <f>IF(F188&lt;VLOOKUP(G188,$M$491:$Q$501,2),0,VLOOKUP(G188,$M$491:$Q$501,3))</f>
        <v>35</v>
      </c>
      <c r="S188" s="66">
        <f t="shared" ref="S188:S241" si="49">ROUNDDOWN(T188,0)</f>
        <v>308</v>
      </c>
      <c r="T188" s="67">
        <f t="shared" ref="T188:T241" si="50">F188*R188/100</f>
        <v>308.35000000000002</v>
      </c>
      <c r="U188" s="165">
        <f t="shared" ref="U188:U241" si="51">ROUNDDOWN(V188,0)</f>
        <v>308</v>
      </c>
      <c r="V188" s="67">
        <f t="shared" ref="V188:V241" si="52">F188*X188/100</f>
        <v>308.35000000000002</v>
      </c>
      <c r="W188" s="66"/>
      <c r="X188" s="67">
        <v>35</v>
      </c>
      <c r="Y188" s="63">
        <v>308</v>
      </c>
      <c r="Z188" s="103">
        <f t="shared" si="45"/>
        <v>0</v>
      </c>
      <c r="AA188" s="370"/>
    </row>
    <row r="189" spans="1:27" s="33" customFormat="1" ht="47.25" x14ac:dyDescent="0.25">
      <c r="A189" s="290">
        <v>198</v>
      </c>
      <c r="B189" s="161" t="s">
        <v>871</v>
      </c>
      <c r="C189" s="161" t="s">
        <v>168</v>
      </c>
      <c r="D189" s="160">
        <v>331.92399999999998</v>
      </c>
      <c r="E189" s="66"/>
      <c r="F189" s="115">
        <v>3960</v>
      </c>
      <c r="G189" s="67">
        <f t="shared" si="46"/>
        <v>11.93</v>
      </c>
      <c r="H189" s="94">
        <v>1372</v>
      </c>
      <c r="I189" s="188" t="e">
        <f t="shared" si="47"/>
        <v>#DIV/0!</v>
      </c>
      <c r="J189" s="189"/>
      <c r="K189" s="189"/>
      <c r="L189" s="189"/>
      <c r="M189" s="94">
        <v>1372</v>
      </c>
      <c r="N189" s="62"/>
      <c r="O189" s="62"/>
      <c r="P189" s="62"/>
      <c r="Q189" s="94">
        <f t="shared" si="48"/>
        <v>100</v>
      </c>
      <c r="R189" s="65">
        <f>IF(F189&lt;VLOOKUP(G189,$M$491:$Q$501,2),0,VLOOKUP(G189,$M$491:$Q$501,3))</f>
        <v>35</v>
      </c>
      <c r="S189" s="66">
        <f t="shared" si="49"/>
        <v>1386</v>
      </c>
      <c r="T189" s="67">
        <f t="shared" si="50"/>
        <v>1386</v>
      </c>
      <c r="U189" s="165">
        <f t="shared" si="51"/>
        <v>1386</v>
      </c>
      <c r="V189" s="67">
        <f t="shared" si="52"/>
        <v>1386</v>
      </c>
      <c r="W189" s="66"/>
      <c r="X189" s="67">
        <v>35</v>
      </c>
      <c r="Y189" s="63">
        <v>1386</v>
      </c>
      <c r="Z189" s="103">
        <f t="shared" si="45"/>
        <v>0</v>
      </c>
      <c r="AA189" s="370"/>
    </row>
    <row r="190" spans="1:27" s="33" customFormat="1" ht="66.75" customHeight="1" x14ac:dyDescent="0.25">
      <c r="A190" s="290">
        <v>204</v>
      </c>
      <c r="B190" s="161" t="s">
        <v>580</v>
      </c>
      <c r="C190" s="161" t="s">
        <v>168</v>
      </c>
      <c r="D190" s="160">
        <v>1322.47</v>
      </c>
      <c r="E190" s="66"/>
      <c r="F190" s="115">
        <v>6076</v>
      </c>
      <c r="G190" s="67">
        <f t="shared" si="46"/>
        <v>4.59</v>
      </c>
      <c r="H190" s="94">
        <v>2136</v>
      </c>
      <c r="I190" s="188" t="e">
        <f t="shared" si="47"/>
        <v>#DIV/0!</v>
      </c>
      <c r="J190" s="189"/>
      <c r="K190" s="189"/>
      <c r="L190" s="189"/>
      <c r="M190" s="94">
        <v>1264</v>
      </c>
      <c r="N190" s="62"/>
      <c r="O190" s="62"/>
      <c r="P190" s="62"/>
      <c r="Q190" s="94">
        <f t="shared" si="48"/>
        <v>59</v>
      </c>
      <c r="R190" s="65">
        <f>IF(F190&lt;VLOOKUP(G190,$M$491:$Q$501,2),0,VLOOKUP(G190,$M$491:$Q$501,3))</f>
        <v>35</v>
      </c>
      <c r="S190" s="66">
        <f t="shared" si="49"/>
        <v>2126</v>
      </c>
      <c r="T190" s="67">
        <f t="shared" si="50"/>
        <v>2126.6</v>
      </c>
      <c r="U190" s="165">
        <f t="shared" si="51"/>
        <v>2126</v>
      </c>
      <c r="V190" s="67">
        <f t="shared" si="52"/>
        <v>2126.6</v>
      </c>
      <c r="W190" s="66"/>
      <c r="X190" s="67">
        <v>35</v>
      </c>
      <c r="Y190" s="63">
        <v>2126</v>
      </c>
      <c r="Z190" s="103">
        <f t="shared" si="45"/>
        <v>0</v>
      </c>
      <c r="AA190" s="370"/>
    </row>
    <row r="191" spans="1:27" s="33" customFormat="1" ht="64.5" customHeight="1" x14ac:dyDescent="0.25">
      <c r="A191" s="290">
        <v>205</v>
      </c>
      <c r="B191" s="161" t="s">
        <v>581</v>
      </c>
      <c r="C191" s="161" t="s">
        <v>168</v>
      </c>
      <c r="D191" s="160">
        <v>499.32799999999997</v>
      </c>
      <c r="E191" s="66"/>
      <c r="F191" s="115">
        <v>167</v>
      </c>
      <c r="G191" s="67">
        <f t="shared" si="46"/>
        <v>0.33</v>
      </c>
      <c r="H191" s="94">
        <v>56</v>
      </c>
      <c r="I191" s="188" t="e">
        <f t="shared" si="47"/>
        <v>#DIV/0!</v>
      </c>
      <c r="J191" s="189"/>
      <c r="K191" s="189"/>
      <c r="L191" s="189"/>
      <c r="M191" s="94">
        <v>39</v>
      </c>
      <c r="N191" s="62"/>
      <c r="O191" s="62"/>
      <c r="P191" s="62"/>
      <c r="Q191" s="94">
        <f t="shared" si="48"/>
        <v>70</v>
      </c>
      <c r="R191" s="65">
        <f>IF(F191&lt;VLOOKUP(G191,$M$491:$Q$501,2),0,VLOOKUP(G191,$M$491:$Q$501,3))</f>
        <v>35</v>
      </c>
      <c r="S191" s="66">
        <f t="shared" si="49"/>
        <v>58</v>
      </c>
      <c r="T191" s="67">
        <f t="shared" si="50"/>
        <v>58.45</v>
      </c>
      <c r="U191" s="165">
        <f t="shared" si="51"/>
        <v>58</v>
      </c>
      <c r="V191" s="67">
        <f t="shared" si="52"/>
        <v>58.45</v>
      </c>
      <c r="W191" s="66"/>
      <c r="X191" s="67">
        <v>35</v>
      </c>
      <c r="Y191" s="63">
        <v>58</v>
      </c>
      <c r="Z191" s="103">
        <f t="shared" si="45"/>
        <v>0</v>
      </c>
      <c r="AA191" s="370"/>
    </row>
    <row r="192" spans="1:27" s="33" customFormat="1" ht="31.5" x14ac:dyDescent="0.25">
      <c r="A192" s="290">
        <v>206</v>
      </c>
      <c r="B192" s="161" t="s">
        <v>582</v>
      </c>
      <c r="C192" s="161" t="s">
        <v>169</v>
      </c>
      <c r="D192" s="160">
        <v>144.89500000000001</v>
      </c>
      <c r="E192" s="66"/>
      <c r="F192" s="115">
        <v>74</v>
      </c>
      <c r="G192" s="67">
        <f t="shared" si="46"/>
        <v>0.51</v>
      </c>
      <c r="H192" s="94"/>
      <c r="I192" s="188" t="e">
        <f t="shared" si="47"/>
        <v>#DIV/0!</v>
      </c>
      <c r="J192" s="189"/>
      <c r="K192" s="189"/>
      <c r="L192" s="189"/>
      <c r="M192" s="94"/>
      <c r="N192" s="62"/>
      <c r="O192" s="62"/>
      <c r="P192" s="62"/>
      <c r="Q192" s="94" t="e">
        <f t="shared" si="48"/>
        <v>#DIV/0!</v>
      </c>
      <c r="R192" s="65">
        <f>IF(F192&lt;VLOOKUP(G192,$M$491:$Q$501,2),0,VLOOKUP(G192,$M$491:$Q$501,3))</f>
        <v>35</v>
      </c>
      <c r="S192" s="66">
        <f t="shared" si="49"/>
        <v>25</v>
      </c>
      <c r="T192" s="67">
        <f t="shared" si="50"/>
        <v>25.9</v>
      </c>
      <c r="U192" s="165">
        <f t="shared" si="51"/>
        <v>25</v>
      </c>
      <c r="V192" s="67">
        <f t="shared" si="52"/>
        <v>25.9</v>
      </c>
      <c r="W192" s="66"/>
      <c r="X192" s="67">
        <v>35</v>
      </c>
      <c r="Y192" s="63"/>
      <c r="Z192" s="103"/>
      <c r="AA192" s="370"/>
    </row>
    <row r="193" spans="1:27" s="33" customFormat="1" ht="47.25" x14ac:dyDescent="0.25">
      <c r="A193" s="290">
        <v>207</v>
      </c>
      <c r="B193" s="161" t="s">
        <v>583</v>
      </c>
      <c r="C193" s="161" t="s">
        <v>169</v>
      </c>
      <c r="D193" s="160">
        <v>19.318999999999999</v>
      </c>
      <c r="E193" s="66"/>
      <c r="F193" s="115">
        <v>92</v>
      </c>
      <c r="G193" s="67">
        <f t="shared" si="46"/>
        <v>4.76</v>
      </c>
      <c r="H193" s="94">
        <v>14</v>
      </c>
      <c r="I193" s="188" t="e">
        <f t="shared" si="47"/>
        <v>#DIV/0!</v>
      </c>
      <c r="J193" s="189"/>
      <c r="K193" s="189"/>
      <c r="L193" s="189"/>
      <c r="M193" s="94">
        <v>0</v>
      </c>
      <c r="N193" s="62"/>
      <c r="O193" s="62"/>
      <c r="P193" s="62"/>
      <c r="Q193" s="94">
        <f t="shared" si="48"/>
        <v>0</v>
      </c>
      <c r="R193" s="65">
        <f>IF(F193&lt;VLOOKUP(G193,$M$491:$Q$501,2),0,VLOOKUP(G193,$M$491:$Q$501,3))</f>
        <v>35</v>
      </c>
      <c r="S193" s="66">
        <f t="shared" si="49"/>
        <v>32</v>
      </c>
      <c r="T193" s="67">
        <f t="shared" si="50"/>
        <v>32.200000000000003</v>
      </c>
      <c r="U193" s="165">
        <f t="shared" si="51"/>
        <v>32</v>
      </c>
      <c r="V193" s="67">
        <f t="shared" si="52"/>
        <v>32.200000000000003</v>
      </c>
      <c r="W193" s="66"/>
      <c r="X193" s="67">
        <v>35</v>
      </c>
      <c r="Y193" s="63">
        <v>32</v>
      </c>
      <c r="Z193" s="103">
        <f t="shared" ref="Z193:Z195" si="53">U193-Y193</f>
        <v>0</v>
      </c>
      <c r="AA193" s="370"/>
    </row>
    <row r="194" spans="1:27" s="33" customFormat="1" ht="47.25" x14ac:dyDescent="0.25">
      <c r="A194" s="290">
        <v>208</v>
      </c>
      <c r="B194" s="161" t="s">
        <v>584</v>
      </c>
      <c r="C194" s="161" t="s">
        <v>169</v>
      </c>
      <c r="D194" s="160">
        <v>245.29</v>
      </c>
      <c r="E194" s="66"/>
      <c r="F194" s="115">
        <v>364</v>
      </c>
      <c r="G194" s="67">
        <f t="shared" si="46"/>
        <v>1.48</v>
      </c>
      <c r="H194" s="94">
        <v>126</v>
      </c>
      <c r="I194" s="188" t="e">
        <f t="shared" si="47"/>
        <v>#DIV/0!</v>
      </c>
      <c r="J194" s="189"/>
      <c r="K194" s="189"/>
      <c r="L194" s="189"/>
      <c r="M194" s="94">
        <v>40</v>
      </c>
      <c r="N194" s="62"/>
      <c r="O194" s="62"/>
      <c r="P194" s="62"/>
      <c r="Q194" s="94">
        <f t="shared" si="48"/>
        <v>32</v>
      </c>
      <c r="R194" s="65">
        <f>IF(F194&lt;VLOOKUP(G194,$M$491:$Q$501,2),0,VLOOKUP(G194,$M$491:$Q$501,3))</f>
        <v>35</v>
      </c>
      <c r="S194" s="66">
        <f t="shared" si="49"/>
        <v>127</v>
      </c>
      <c r="T194" s="67">
        <f t="shared" si="50"/>
        <v>127.4</v>
      </c>
      <c r="U194" s="165">
        <f t="shared" si="51"/>
        <v>127</v>
      </c>
      <c r="V194" s="67">
        <f t="shared" si="52"/>
        <v>127.4</v>
      </c>
      <c r="W194" s="66"/>
      <c r="X194" s="67">
        <v>35</v>
      </c>
      <c r="Y194" s="63">
        <v>127</v>
      </c>
      <c r="Z194" s="103">
        <f t="shared" si="53"/>
        <v>0</v>
      </c>
      <c r="AA194" s="370"/>
    </row>
    <row r="195" spans="1:27" s="33" customFormat="1" ht="47.25" x14ac:dyDescent="0.25">
      <c r="A195" s="290">
        <v>209</v>
      </c>
      <c r="B195" s="161" t="s">
        <v>869</v>
      </c>
      <c r="C195" s="161" t="s">
        <v>169</v>
      </c>
      <c r="D195" s="160">
        <v>139.08699999999999</v>
      </c>
      <c r="E195" s="66"/>
      <c r="F195" s="115">
        <v>84</v>
      </c>
      <c r="G195" s="67">
        <f t="shared" si="46"/>
        <v>0.6</v>
      </c>
      <c r="H195" s="94">
        <v>39</v>
      </c>
      <c r="I195" s="188" t="e">
        <f t="shared" si="47"/>
        <v>#DIV/0!</v>
      </c>
      <c r="J195" s="189"/>
      <c r="K195" s="189"/>
      <c r="L195" s="189"/>
      <c r="M195" s="94">
        <v>11</v>
      </c>
      <c r="N195" s="62"/>
      <c r="O195" s="62"/>
      <c r="P195" s="62"/>
      <c r="Q195" s="94">
        <f t="shared" si="48"/>
        <v>28</v>
      </c>
      <c r="R195" s="65">
        <f>IF(F195&lt;VLOOKUP(G195,$M$491:$Q$501,2),0,VLOOKUP(G195,$M$491:$Q$501,3))</f>
        <v>35</v>
      </c>
      <c r="S195" s="66">
        <f t="shared" si="49"/>
        <v>29</v>
      </c>
      <c r="T195" s="67">
        <f t="shared" si="50"/>
        <v>29.4</v>
      </c>
      <c r="U195" s="165">
        <f t="shared" si="51"/>
        <v>29</v>
      </c>
      <c r="V195" s="67">
        <f t="shared" si="52"/>
        <v>29.4</v>
      </c>
      <c r="W195" s="66"/>
      <c r="X195" s="67">
        <v>35</v>
      </c>
      <c r="Y195" s="63">
        <v>29</v>
      </c>
      <c r="Z195" s="103">
        <f t="shared" si="53"/>
        <v>0</v>
      </c>
      <c r="AA195" s="370"/>
    </row>
    <row r="196" spans="1:27" s="33" customFormat="1" ht="35.25" customHeight="1" x14ac:dyDescent="0.25">
      <c r="A196" s="290">
        <v>211</v>
      </c>
      <c r="B196" s="161" t="s">
        <v>587</v>
      </c>
      <c r="C196" s="161" t="s">
        <v>80</v>
      </c>
      <c r="D196" s="160">
        <v>61.12</v>
      </c>
      <c r="E196" s="66"/>
      <c r="F196" s="115">
        <v>90</v>
      </c>
      <c r="G196" s="67">
        <f t="shared" si="46"/>
        <v>1.47</v>
      </c>
      <c r="H196" s="94"/>
      <c r="I196" s="188" t="e">
        <f t="shared" si="47"/>
        <v>#DIV/0!</v>
      </c>
      <c r="J196" s="189"/>
      <c r="K196" s="189"/>
      <c r="L196" s="189"/>
      <c r="M196" s="94"/>
      <c r="N196" s="62"/>
      <c r="O196" s="62"/>
      <c r="P196" s="62"/>
      <c r="Q196" s="94" t="e">
        <f t="shared" si="48"/>
        <v>#DIV/0!</v>
      </c>
      <c r="R196" s="65">
        <f>IF(F196&lt;VLOOKUP(G196,$M$491:$Q$501,2),0,VLOOKUP(G196,$M$491:$Q$501,3))</f>
        <v>35</v>
      </c>
      <c r="S196" s="66">
        <f t="shared" si="49"/>
        <v>31</v>
      </c>
      <c r="T196" s="67">
        <f t="shared" si="50"/>
        <v>31.5</v>
      </c>
      <c r="U196" s="165">
        <f t="shared" si="51"/>
        <v>31</v>
      </c>
      <c r="V196" s="67">
        <f t="shared" si="52"/>
        <v>31.5</v>
      </c>
      <c r="W196" s="66"/>
      <c r="X196" s="67">
        <v>35</v>
      </c>
      <c r="Y196" s="63"/>
      <c r="Z196" s="103"/>
      <c r="AA196" s="370"/>
    </row>
    <row r="197" spans="1:27" s="33" customFormat="1" ht="47.25" x14ac:dyDescent="0.25">
      <c r="A197" s="290">
        <v>212</v>
      </c>
      <c r="B197" s="161" t="s">
        <v>588</v>
      </c>
      <c r="C197" s="161" t="s">
        <v>80</v>
      </c>
      <c r="D197" s="160">
        <v>351.63</v>
      </c>
      <c r="E197" s="66"/>
      <c r="F197" s="115">
        <v>527</v>
      </c>
      <c r="G197" s="67">
        <f t="shared" si="46"/>
        <v>1.5</v>
      </c>
      <c r="H197" s="94"/>
      <c r="I197" s="188" t="e">
        <f t="shared" si="47"/>
        <v>#DIV/0!</v>
      </c>
      <c r="J197" s="189"/>
      <c r="K197" s="189"/>
      <c r="L197" s="189"/>
      <c r="M197" s="94"/>
      <c r="N197" s="62"/>
      <c r="O197" s="62"/>
      <c r="P197" s="62"/>
      <c r="Q197" s="94" t="e">
        <f t="shared" si="48"/>
        <v>#DIV/0!</v>
      </c>
      <c r="R197" s="65">
        <f>IF(F197&lt;VLOOKUP(G197,$M$491:$Q$501,2),0,VLOOKUP(G197,$M$491:$Q$501,3))</f>
        <v>35</v>
      </c>
      <c r="S197" s="66">
        <f t="shared" si="49"/>
        <v>184</v>
      </c>
      <c r="T197" s="67">
        <f t="shared" si="50"/>
        <v>184.45</v>
      </c>
      <c r="U197" s="165">
        <f t="shared" si="51"/>
        <v>184</v>
      </c>
      <c r="V197" s="67">
        <f t="shared" si="52"/>
        <v>184.45</v>
      </c>
      <c r="W197" s="66"/>
      <c r="X197" s="67">
        <v>35</v>
      </c>
      <c r="Y197" s="63"/>
      <c r="Z197" s="103"/>
      <c r="AA197" s="370"/>
    </row>
    <row r="198" spans="1:27" s="33" customFormat="1" ht="47.25" x14ac:dyDescent="0.25">
      <c r="A198" s="290">
        <v>213</v>
      </c>
      <c r="B198" s="161" t="s">
        <v>589</v>
      </c>
      <c r="C198" s="161" t="s">
        <v>80</v>
      </c>
      <c r="D198" s="160">
        <v>70.197999999999993</v>
      </c>
      <c r="E198" s="66"/>
      <c r="F198" s="115">
        <v>316</v>
      </c>
      <c r="G198" s="67">
        <f t="shared" si="46"/>
        <v>4.5</v>
      </c>
      <c r="H198" s="94">
        <v>95</v>
      </c>
      <c r="I198" s="188" t="e">
        <f t="shared" si="47"/>
        <v>#DIV/0!</v>
      </c>
      <c r="J198" s="189"/>
      <c r="K198" s="189"/>
      <c r="L198" s="189"/>
      <c r="M198" s="94">
        <v>90</v>
      </c>
      <c r="N198" s="62"/>
      <c r="O198" s="62"/>
      <c r="P198" s="62"/>
      <c r="Q198" s="94">
        <f t="shared" si="48"/>
        <v>95</v>
      </c>
      <c r="R198" s="65">
        <f>IF(F198&lt;VLOOKUP(G198,$M$491:$Q$501,2),0,VLOOKUP(G198,$M$491:$Q$501,3))</f>
        <v>35</v>
      </c>
      <c r="S198" s="66">
        <f t="shared" si="49"/>
        <v>110</v>
      </c>
      <c r="T198" s="67">
        <f t="shared" si="50"/>
        <v>110.6</v>
      </c>
      <c r="U198" s="165">
        <f t="shared" si="51"/>
        <v>110</v>
      </c>
      <c r="V198" s="67">
        <f t="shared" si="52"/>
        <v>110.6</v>
      </c>
      <c r="W198" s="66"/>
      <c r="X198" s="67">
        <v>35</v>
      </c>
      <c r="Y198" s="63">
        <v>110</v>
      </c>
      <c r="Z198" s="103">
        <f t="shared" ref="Z198:Z209" si="54">U198-Y198</f>
        <v>0</v>
      </c>
      <c r="AA198" s="370"/>
    </row>
    <row r="199" spans="1:27" s="33" customFormat="1" ht="47.25" x14ac:dyDescent="0.25">
      <c r="A199" s="290">
        <v>214</v>
      </c>
      <c r="B199" s="161" t="s">
        <v>590</v>
      </c>
      <c r="C199" s="161" t="s">
        <v>80</v>
      </c>
      <c r="D199" s="160">
        <v>40.343000000000004</v>
      </c>
      <c r="E199" s="66"/>
      <c r="F199" s="115">
        <v>205</v>
      </c>
      <c r="G199" s="67">
        <f t="shared" si="46"/>
        <v>5.08</v>
      </c>
      <c r="H199" s="94">
        <v>61</v>
      </c>
      <c r="I199" s="188" t="e">
        <f t="shared" si="47"/>
        <v>#DIV/0!</v>
      </c>
      <c r="J199" s="189"/>
      <c r="K199" s="189"/>
      <c r="L199" s="189"/>
      <c r="M199" s="94">
        <v>61</v>
      </c>
      <c r="N199" s="62"/>
      <c r="O199" s="62"/>
      <c r="P199" s="62"/>
      <c r="Q199" s="94">
        <f t="shared" si="48"/>
        <v>100</v>
      </c>
      <c r="R199" s="65">
        <f>IF(F199&lt;VLOOKUP(G199,$M$491:$Q$501,2),0,VLOOKUP(G199,$M$491:$Q$501,3))</f>
        <v>35</v>
      </c>
      <c r="S199" s="66">
        <f t="shared" si="49"/>
        <v>71</v>
      </c>
      <c r="T199" s="67">
        <f t="shared" si="50"/>
        <v>71.75</v>
      </c>
      <c r="U199" s="165">
        <f t="shared" si="51"/>
        <v>71</v>
      </c>
      <c r="V199" s="67">
        <f t="shared" si="52"/>
        <v>71.75</v>
      </c>
      <c r="W199" s="66"/>
      <c r="X199" s="67">
        <v>35</v>
      </c>
      <c r="Y199" s="63">
        <v>71</v>
      </c>
      <c r="Z199" s="103">
        <f t="shared" si="54"/>
        <v>0</v>
      </c>
      <c r="AA199" s="370"/>
    </row>
    <row r="200" spans="1:27" s="33" customFormat="1" ht="63" x14ac:dyDescent="0.25">
      <c r="A200" s="290">
        <v>215</v>
      </c>
      <c r="B200" s="161" t="s">
        <v>890</v>
      </c>
      <c r="C200" s="161" t="s">
        <v>80</v>
      </c>
      <c r="D200" s="160">
        <v>153.40799999999999</v>
      </c>
      <c r="E200" s="66"/>
      <c r="F200" s="115">
        <v>305</v>
      </c>
      <c r="G200" s="67">
        <f t="shared" si="46"/>
        <v>1.99</v>
      </c>
      <c r="H200" s="94">
        <v>89</v>
      </c>
      <c r="I200" s="188" t="e">
        <f t="shared" si="47"/>
        <v>#DIV/0!</v>
      </c>
      <c r="J200" s="189"/>
      <c r="K200" s="189"/>
      <c r="L200" s="189"/>
      <c r="M200" s="94">
        <v>60</v>
      </c>
      <c r="N200" s="62"/>
      <c r="O200" s="62"/>
      <c r="P200" s="62"/>
      <c r="Q200" s="94">
        <f t="shared" si="48"/>
        <v>67</v>
      </c>
      <c r="R200" s="65">
        <f>IF(F200&lt;VLOOKUP(G200,$M$491:$Q$501,2),0,VLOOKUP(G200,$M$491:$Q$501,3))</f>
        <v>35</v>
      </c>
      <c r="S200" s="66">
        <f t="shared" si="49"/>
        <v>106</v>
      </c>
      <c r="T200" s="67">
        <f t="shared" si="50"/>
        <v>106.75</v>
      </c>
      <c r="U200" s="165">
        <f t="shared" si="51"/>
        <v>104</v>
      </c>
      <c r="V200" s="67">
        <f t="shared" si="52"/>
        <v>104.62</v>
      </c>
      <c r="W200" s="66"/>
      <c r="X200" s="67">
        <v>34.299999999999997</v>
      </c>
      <c r="Y200" s="63">
        <v>104</v>
      </c>
      <c r="Z200" s="103">
        <f t="shared" si="54"/>
        <v>0</v>
      </c>
      <c r="AA200" s="370"/>
    </row>
    <row r="201" spans="1:27" s="33" customFormat="1" ht="47.25" x14ac:dyDescent="0.25">
      <c r="A201" s="290">
        <v>219</v>
      </c>
      <c r="B201" s="161" t="s">
        <v>591</v>
      </c>
      <c r="C201" s="161" t="s">
        <v>80</v>
      </c>
      <c r="D201" s="160">
        <v>87.748000000000005</v>
      </c>
      <c r="E201" s="66"/>
      <c r="F201" s="115">
        <v>637</v>
      </c>
      <c r="G201" s="67">
        <f t="shared" si="46"/>
        <v>7.26</v>
      </c>
      <c r="H201" s="94">
        <v>213</v>
      </c>
      <c r="I201" s="188" t="e">
        <f t="shared" si="47"/>
        <v>#DIV/0!</v>
      </c>
      <c r="J201" s="189"/>
      <c r="K201" s="189"/>
      <c r="L201" s="189"/>
      <c r="M201" s="94">
        <v>213</v>
      </c>
      <c r="N201" s="62"/>
      <c r="O201" s="62"/>
      <c r="P201" s="62"/>
      <c r="Q201" s="94">
        <f t="shared" si="48"/>
        <v>100</v>
      </c>
      <c r="R201" s="65">
        <f>IF(F201&lt;VLOOKUP(G201,$M$491:$Q$501,2),0,VLOOKUP(G201,$M$491:$Q$501,3))</f>
        <v>35</v>
      </c>
      <c r="S201" s="66">
        <f t="shared" si="49"/>
        <v>222</v>
      </c>
      <c r="T201" s="67">
        <f t="shared" si="50"/>
        <v>222.95</v>
      </c>
      <c r="U201" s="165">
        <f t="shared" si="51"/>
        <v>222</v>
      </c>
      <c r="V201" s="67">
        <f t="shared" si="52"/>
        <v>222.95</v>
      </c>
      <c r="W201" s="66"/>
      <c r="X201" s="67">
        <v>35</v>
      </c>
      <c r="Y201" s="63">
        <v>222</v>
      </c>
      <c r="Z201" s="103">
        <f t="shared" si="54"/>
        <v>0</v>
      </c>
      <c r="AA201" s="370"/>
    </row>
    <row r="202" spans="1:27" s="33" customFormat="1" ht="47.25" x14ac:dyDescent="0.25">
      <c r="A202" s="290">
        <v>220</v>
      </c>
      <c r="B202" s="161" t="s">
        <v>592</v>
      </c>
      <c r="C202" s="161" t="s">
        <v>80</v>
      </c>
      <c r="D202" s="160">
        <v>144.858</v>
      </c>
      <c r="E202" s="66"/>
      <c r="F202" s="115">
        <v>1051</v>
      </c>
      <c r="G202" s="67">
        <f t="shared" si="46"/>
        <v>7.26</v>
      </c>
      <c r="H202" s="94">
        <v>353</v>
      </c>
      <c r="I202" s="188" t="e">
        <f t="shared" si="47"/>
        <v>#DIV/0!</v>
      </c>
      <c r="J202" s="189"/>
      <c r="K202" s="189"/>
      <c r="L202" s="189"/>
      <c r="M202" s="94">
        <v>353</v>
      </c>
      <c r="N202" s="62"/>
      <c r="O202" s="62"/>
      <c r="P202" s="62"/>
      <c r="Q202" s="94">
        <f t="shared" si="48"/>
        <v>100</v>
      </c>
      <c r="R202" s="65">
        <f>IF(F202&lt;VLOOKUP(G202,$M$491:$Q$501,2),0,VLOOKUP(G202,$M$491:$Q$501,3))</f>
        <v>35</v>
      </c>
      <c r="S202" s="66">
        <f t="shared" si="49"/>
        <v>367</v>
      </c>
      <c r="T202" s="67">
        <f t="shared" si="50"/>
        <v>367.85</v>
      </c>
      <c r="U202" s="165">
        <f t="shared" si="51"/>
        <v>367</v>
      </c>
      <c r="V202" s="67">
        <f t="shared" si="52"/>
        <v>367.85</v>
      </c>
      <c r="W202" s="66"/>
      <c r="X202" s="67">
        <v>35</v>
      </c>
      <c r="Y202" s="63">
        <v>367</v>
      </c>
      <c r="Z202" s="103">
        <f t="shared" si="54"/>
        <v>0</v>
      </c>
      <c r="AA202" s="370"/>
    </row>
    <row r="203" spans="1:27" s="33" customFormat="1" ht="47.25" x14ac:dyDescent="0.25">
      <c r="A203" s="290">
        <v>221</v>
      </c>
      <c r="B203" s="161" t="s">
        <v>593</v>
      </c>
      <c r="C203" s="161" t="s">
        <v>80</v>
      </c>
      <c r="D203" s="160">
        <v>148.09200000000001</v>
      </c>
      <c r="E203" s="66"/>
      <c r="F203" s="115">
        <v>1122</v>
      </c>
      <c r="G203" s="67">
        <f t="shared" si="46"/>
        <v>7.58</v>
      </c>
      <c r="H203" s="94">
        <v>367</v>
      </c>
      <c r="I203" s="188" t="e">
        <f t="shared" si="47"/>
        <v>#DIV/0!</v>
      </c>
      <c r="J203" s="189"/>
      <c r="K203" s="189"/>
      <c r="L203" s="189"/>
      <c r="M203" s="94">
        <v>367</v>
      </c>
      <c r="N203" s="62"/>
      <c r="O203" s="62"/>
      <c r="P203" s="62"/>
      <c r="Q203" s="94">
        <f t="shared" si="48"/>
        <v>100</v>
      </c>
      <c r="R203" s="65">
        <f>IF(F203&lt;VLOOKUP(G203,$M$491:$Q$501,2),0,VLOOKUP(G203,$M$491:$Q$501,3))</f>
        <v>35</v>
      </c>
      <c r="S203" s="66">
        <f t="shared" si="49"/>
        <v>392</v>
      </c>
      <c r="T203" s="67">
        <f t="shared" si="50"/>
        <v>392.7</v>
      </c>
      <c r="U203" s="165">
        <f t="shared" si="51"/>
        <v>392</v>
      </c>
      <c r="V203" s="67">
        <f t="shared" si="52"/>
        <v>392.7</v>
      </c>
      <c r="W203" s="66"/>
      <c r="X203" s="67">
        <v>35</v>
      </c>
      <c r="Y203" s="63">
        <v>392</v>
      </c>
      <c r="Z203" s="103">
        <f t="shared" si="54"/>
        <v>0</v>
      </c>
      <c r="AA203" s="370"/>
    </row>
    <row r="204" spans="1:27" s="33" customFormat="1" ht="47.25" x14ac:dyDescent="0.25">
      <c r="A204" s="290">
        <v>222</v>
      </c>
      <c r="B204" s="161" t="s">
        <v>594</v>
      </c>
      <c r="C204" s="161" t="s">
        <v>80</v>
      </c>
      <c r="D204" s="160">
        <v>76.988</v>
      </c>
      <c r="E204" s="66"/>
      <c r="F204" s="115">
        <v>572</v>
      </c>
      <c r="G204" s="67">
        <f t="shared" si="46"/>
        <v>7.43</v>
      </c>
      <c r="H204" s="94">
        <v>187</v>
      </c>
      <c r="I204" s="188" t="e">
        <f t="shared" si="47"/>
        <v>#DIV/0!</v>
      </c>
      <c r="J204" s="189"/>
      <c r="K204" s="189"/>
      <c r="L204" s="189"/>
      <c r="M204" s="94">
        <v>187</v>
      </c>
      <c r="N204" s="62"/>
      <c r="O204" s="62"/>
      <c r="P204" s="62"/>
      <c r="Q204" s="94">
        <f t="shared" si="48"/>
        <v>100</v>
      </c>
      <c r="R204" s="65">
        <f>IF(F204&lt;VLOOKUP(G204,$M$491:$Q$501,2),0,VLOOKUP(G204,$M$491:$Q$501,3))</f>
        <v>35</v>
      </c>
      <c r="S204" s="66">
        <f t="shared" si="49"/>
        <v>200</v>
      </c>
      <c r="T204" s="67">
        <f t="shared" si="50"/>
        <v>200.2</v>
      </c>
      <c r="U204" s="165">
        <f t="shared" si="51"/>
        <v>200</v>
      </c>
      <c r="V204" s="67">
        <f t="shared" si="52"/>
        <v>200.2</v>
      </c>
      <c r="W204" s="66"/>
      <c r="X204" s="67">
        <v>35</v>
      </c>
      <c r="Y204" s="63">
        <v>200</v>
      </c>
      <c r="Z204" s="103">
        <f t="shared" si="54"/>
        <v>0</v>
      </c>
      <c r="AA204" s="371"/>
    </row>
    <row r="205" spans="1:27" s="33" customFormat="1" ht="47.25" x14ac:dyDescent="0.25">
      <c r="A205" s="290">
        <v>223</v>
      </c>
      <c r="B205" s="161" t="s">
        <v>595</v>
      </c>
      <c r="C205" s="161" t="s">
        <v>80</v>
      </c>
      <c r="D205" s="160">
        <v>131.751</v>
      </c>
      <c r="E205" s="66"/>
      <c r="F205" s="115">
        <v>509</v>
      </c>
      <c r="G205" s="67">
        <f t="shared" si="46"/>
        <v>3.86</v>
      </c>
      <c r="H205" s="94">
        <v>163</v>
      </c>
      <c r="I205" s="188" t="e">
        <f t="shared" si="47"/>
        <v>#DIV/0!</v>
      </c>
      <c r="J205" s="189"/>
      <c r="K205" s="189"/>
      <c r="L205" s="189"/>
      <c r="M205" s="94">
        <v>163</v>
      </c>
      <c r="N205" s="62"/>
      <c r="O205" s="62"/>
      <c r="P205" s="62"/>
      <c r="Q205" s="94">
        <f t="shared" si="48"/>
        <v>100</v>
      </c>
      <c r="R205" s="65">
        <f>IF(F205&lt;VLOOKUP(G205,$M$491:$Q$501,2),0,VLOOKUP(G205,$M$491:$Q$501,3))</f>
        <v>35</v>
      </c>
      <c r="S205" s="66">
        <f t="shared" si="49"/>
        <v>178</v>
      </c>
      <c r="T205" s="67">
        <f t="shared" si="50"/>
        <v>178.15</v>
      </c>
      <c r="U205" s="165">
        <f t="shared" si="51"/>
        <v>178</v>
      </c>
      <c r="V205" s="67">
        <f t="shared" si="52"/>
        <v>178.15</v>
      </c>
      <c r="W205" s="66"/>
      <c r="X205" s="67">
        <v>35</v>
      </c>
      <c r="Y205" s="63">
        <v>178</v>
      </c>
      <c r="Z205" s="103">
        <f t="shared" si="54"/>
        <v>0</v>
      </c>
      <c r="AA205" s="370"/>
    </row>
    <row r="206" spans="1:27" s="33" customFormat="1" ht="47.25" x14ac:dyDescent="0.25">
      <c r="A206" s="290">
        <v>224</v>
      </c>
      <c r="B206" s="161" t="s">
        <v>596</v>
      </c>
      <c r="C206" s="161" t="s">
        <v>80</v>
      </c>
      <c r="D206" s="160">
        <v>148.83000000000001</v>
      </c>
      <c r="E206" s="66"/>
      <c r="F206" s="115">
        <v>625</v>
      </c>
      <c r="G206" s="67">
        <f t="shared" si="46"/>
        <v>4.2</v>
      </c>
      <c r="H206" s="94">
        <v>199</v>
      </c>
      <c r="I206" s="188" t="e">
        <f t="shared" si="47"/>
        <v>#DIV/0!</v>
      </c>
      <c r="J206" s="189"/>
      <c r="K206" s="189"/>
      <c r="L206" s="189"/>
      <c r="M206" s="94">
        <v>198</v>
      </c>
      <c r="N206" s="62"/>
      <c r="O206" s="62"/>
      <c r="P206" s="62"/>
      <c r="Q206" s="94">
        <f t="shared" si="48"/>
        <v>99</v>
      </c>
      <c r="R206" s="65">
        <f>IF(F206&lt;VLOOKUP(G206,$M$491:$Q$501,2),0,VLOOKUP(G206,$M$491:$Q$501,3))</f>
        <v>35</v>
      </c>
      <c r="S206" s="66">
        <f t="shared" si="49"/>
        <v>218</v>
      </c>
      <c r="T206" s="67">
        <f t="shared" si="50"/>
        <v>218.75</v>
      </c>
      <c r="U206" s="165">
        <f t="shared" si="51"/>
        <v>218</v>
      </c>
      <c r="V206" s="67">
        <f t="shared" si="52"/>
        <v>218.75</v>
      </c>
      <c r="W206" s="66"/>
      <c r="X206" s="67">
        <v>35</v>
      </c>
      <c r="Y206" s="63">
        <v>218</v>
      </c>
      <c r="Z206" s="103">
        <f t="shared" si="54"/>
        <v>0</v>
      </c>
      <c r="AA206" s="370"/>
    </row>
    <row r="207" spans="1:27" s="33" customFormat="1" ht="47.25" x14ac:dyDescent="0.25">
      <c r="A207" s="290">
        <v>225</v>
      </c>
      <c r="B207" s="161" t="s">
        <v>597</v>
      </c>
      <c r="C207" s="161" t="s">
        <v>80</v>
      </c>
      <c r="D207" s="160">
        <v>10.736000000000001</v>
      </c>
      <c r="E207" s="66"/>
      <c r="F207" s="115">
        <v>63</v>
      </c>
      <c r="G207" s="67">
        <f t="shared" si="46"/>
        <v>5.87</v>
      </c>
      <c r="H207" s="94">
        <v>17</v>
      </c>
      <c r="I207" s="188" t="e">
        <f t="shared" si="47"/>
        <v>#DIV/0!</v>
      </c>
      <c r="J207" s="189"/>
      <c r="K207" s="189"/>
      <c r="L207" s="189"/>
      <c r="M207" s="94">
        <v>7</v>
      </c>
      <c r="N207" s="62"/>
      <c r="O207" s="62"/>
      <c r="P207" s="62"/>
      <c r="Q207" s="94">
        <f t="shared" si="48"/>
        <v>41</v>
      </c>
      <c r="R207" s="65">
        <f>IF(F207&lt;VLOOKUP(G207,$M$491:$Q$501,2),0,VLOOKUP(G207,$M$491:$Q$501,3))</f>
        <v>35</v>
      </c>
      <c r="S207" s="66">
        <f t="shared" si="49"/>
        <v>22</v>
      </c>
      <c r="T207" s="67">
        <f t="shared" si="50"/>
        <v>22.05</v>
      </c>
      <c r="U207" s="165">
        <f t="shared" si="51"/>
        <v>22</v>
      </c>
      <c r="V207" s="67">
        <f t="shared" si="52"/>
        <v>22.05</v>
      </c>
      <c r="W207" s="66"/>
      <c r="X207" s="67">
        <v>35</v>
      </c>
      <c r="Y207" s="63">
        <v>22</v>
      </c>
      <c r="Z207" s="103">
        <f t="shared" si="54"/>
        <v>0</v>
      </c>
      <c r="AA207" s="370"/>
    </row>
    <row r="208" spans="1:27" s="33" customFormat="1" ht="47.25" x14ac:dyDescent="0.25">
      <c r="A208" s="290">
        <v>226</v>
      </c>
      <c r="B208" s="161" t="s">
        <v>598</v>
      </c>
      <c r="C208" s="161" t="s">
        <v>80</v>
      </c>
      <c r="D208" s="160">
        <v>50.83</v>
      </c>
      <c r="E208" s="66"/>
      <c r="F208" s="115">
        <v>102</v>
      </c>
      <c r="G208" s="67">
        <f t="shared" si="46"/>
        <v>2.0099999999999998</v>
      </c>
      <c r="H208" s="94">
        <v>31</v>
      </c>
      <c r="I208" s="188" t="e">
        <f t="shared" si="47"/>
        <v>#DIV/0!</v>
      </c>
      <c r="J208" s="189"/>
      <c r="K208" s="189"/>
      <c r="L208" s="189"/>
      <c r="M208" s="94">
        <v>18</v>
      </c>
      <c r="N208" s="62"/>
      <c r="O208" s="62"/>
      <c r="P208" s="62"/>
      <c r="Q208" s="94">
        <f t="shared" si="48"/>
        <v>58</v>
      </c>
      <c r="R208" s="65">
        <f>IF(F208&lt;VLOOKUP(G208,$M$491:$Q$501,2),0,VLOOKUP(G208,$M$491:$Q$501,3))</f>
        <v>35</v>
      </c>
      <c r="S208" s="66">
        <f t="shared" si="49"/>
        <v>35</v>
      </c>
      <c r="T208" s="67">
        <f t="shared" si="50"/>
        <v>35.700000000000003</v>
      </c>
      <c r="U208" s="165">
        <f t="shared" si="51"/>
        <v>35</v>
      </c>
      <c r="V208" s="67">
        <f t="shared" si="52"/>
        <v>35.700000000000003</v>
      </c>
      <c r="W208" s="66"/>
      <c r="X208" s="67">
        <v>35</v>
      </c>
      <c r="Y208" s="63">
        <v>35</v>
      </c>
      <c r="Z208" s="103">
        <f t="shared" si="54"/>
        <v>0</v>
      </c>
      <c r="AA208" s="370"/>
    </row>
    <row r="209" spans="1:27" s="33" customFormat="1" ht="63" x14ac:dyDescent="0.25">
      <c r="A209" s="290">
        <v>228</v>
      </c>
      <c r="B209" s="161" t="s">
        <v>599</v>
      </c>
      <c r="C209" s="161" t="s">
        <v>182</v>
      </c>
      <c r="D209" s="160">
        <v>235.49199999999999</v>
      </c>
      <c r="E209" s="66"/>
      <c r="F209" s="115">
        <v>54</v>
      </c>
      <c r="G209" s="67">
        <f t="shared" si="46"/>
        <v>0.23</v>
      </c>
      <c r="H209" s="94">
        <v>15</v>
      </c>
      <c r="I209" s="188" t="e">
        <f t="shared" si="47"/>
        <v>#DIV/0!</v>
      </c>
      <c r="J209" s="189"/>
      <c r="K209" s="189"/>
      <c r="L209" s="189"/>
      <c r="M209" s="94">
        <v>15</v>
      </c>
      <c r="N209" s="62"/>
      <c r="O209" s="62"/>
      <c r="P209" s="62"/>
      <c r="Q209" s="94">
        <f t="shared" si="48"/>
        <v>100</v>
      </c>
      <c r="R209" s="65">
        <f>IF(F209&lt;VLOOKUP(G209,$M$491:$Q$501,2),0,VLOOKUP(G209,$M$491:$Q$501,3))</f>
        <v>35</v>
      </c>
      <c r="S209" s="66">
        <f t="shared" si="49"/>
        <v>18</v>
      </c>
      <c r="T209" s="67">
        <f t="shared" si="50"/>
        <v>18.899999999999999</v>
      </c>
      <c r="U209" s="165">
        <f t="shared" si="51"/>
        <v>18</v>
      </c>
      <c r="V209" s="67">
        <f t="shared" si="52"/>
        <v>18.899999999999999</v>
      </c>
      <c r="W209" s="66"/>
      <c r="X209" s="67">
        <v>35</v>
      </c>
      <c r="Y209" s="63">
        <v>18</v>
      </c>
      <c r="Z209" s="103">
        <f t="shared" si="54"/>
        <v>0</v>
      </c>
      <c r="AA209" s="371"/>
    </row>
    <row r="210" spans="1:27" s="33" customFormat="1" ht="31.5" x14ac:dyDescent="0.25">
      <c r="A210" s="290">
        <v>229</v>
      </c>
      <c r="B210" s="161" t="s">
        <v>600</v>
      </c>
      <c r="C210" s="161" t="s">
        <v>170</v>
      </c>
      <c r="D210" s="160">
        <v>13.24</v>
      </c>
      <c r="E210" s="66"/>
      <c r="F210" s="115">
        <v>3</v>
      </c>
      <c r="G210" s="67">
        <f t="shared" si="46"/>
        <v>0.23</v>
      </c>
      <c r="H210" s="94"/>
      <c r="I210" s="188" t="e">
        <f t="shared" si="47"/>
        <v>#DIV/0!</v>
      </c>
      <c r="J210" s="189"/>
      <c r="K210" s="189"/>
      <c r="L210" s="189"/>
      <c r="M210" s="94"/>
      <c r="N210" s="62"/>
      <c r="O210" s="62"/>
      <c r="P210" s="62"/>
      <c r="Q210" s="94" t="e">
        <f t="shared" si="48"/>
        <v>#DIV/0!</v>
      </c>
      <c r="R210" s="65">
        <f>IF(F210&lt;VLOOKUP(G210,$M$491:$Q$501,2),0,VLOOKUP(G210,$M$491:$Q$501,3))</f>
        <v>35</v>
      </c>
      <c r="S210" s="66">
        <f t="shared" si="49"/>
        <v>1</v>
      </c>
      <c r="T210" s="67">
        <f t="shared" si="50"/>
        <v>1.05</v>
      </c>
      <c r="U210" s="165">
        <f t="shared" si="51"/>
        <v>1</v>
      </c>
      <c r="V210" s="67">
        <f t="shared" si="52"/>
        <v>1.05</v>
      </c>
      <c r="W210" s="66"/>
      <c r="X210" s="67">
        <v>35</v>
      </c>
      <c r="Y210" s="63"/>
      <c r="Z210" s="103"/>
      <c r="AA210" s="370"/>
    </row>
    <row r="211" spans="1:27" s="33" customFormat="1" ht="31.5" x14ac:dyDescent="0.25">
      <c r="A211" s="290">
        <v>230</v>
      </c>
      <c r="B211" s="161" t="s">
        <v>601</v>
      </c>
      <c r="C211" s="161" t="s">
        <v>170</v>
      </c>
      <c r="D211" s="160">
        <v>32.520000000000003</v>
      </c>
      <c r="E211" s="66"/>
      <c r="F211" s="115">
        <v>26</v>
      </c>
      <c r="G211" s="67">
        <f t="shared" si="46"/>
        <v>0.8</v>
      </c>
      <c r="H211" s="94"/>
      <c r="I211" s="188" t="e">
        <f t="shared" si="47"/>
        <v>#DIV/0!</v>
      </c>
      <c r="J211" s="189"/>
      <c r="K211" s="189"/>
      <c r="L211" s="189"/>
      <c r="M211" s="94"/>
      <c r="N211" s="62"/>
      <c r="O211" s="62"/>
      <c r="P211" s="62"/>
      <c r="Q211" s="94" t="e">
        <f t="shared" si="48"/>
        <v>#DIV/0!</v>
      </c>
      <c r="R211" s="65">
        <f>IF(F211&lt;VLOOKUP(G211,$M$491:$Q$501,2),0,VLOOKUP(G211,$M$491:$Q$501,3))</f>
        <v>35</v>
      </c>
      <c r="S211" s="66">
        <f t="shared" si="49"/>
        <v>9</v>
      </c>
      <c r="T211" s="67">
        <f t="shared" si="50"/>
        <v>9.1</v>
      </c>
      <c r="U211" s="165">
        <f t="shared" si="51"/>
        <v>9</v>
      </c>
      <c r="V211" s="67">
        <f t="shared" si="52"/>
        <v>9.1</v>
      </c>
      <c r="W211" s="66"/>
      <c r="X211" s="67">
        <v>35</v>
      </c>
      <c r="Y211" s="63"/>
      <c r="Z211" s="103"/>
      <c r="AA211" s="370"/>
    </row>
    <row r="212" spans="1:27" s="33" customFormat="1" ht="31.5" x14ac:dyDescent="0.25">
      <c r="A212" s="290">
        <v>231</v>
      </c>
      <c r="B212" s="161" t="s">
        <v>602</v>
      </c>
      <c r="C212" s="161" t="s">
        <v>170</v>
      </c>
      <c r="D212" s="160">
        <v>73.28</v>
      </c>
      <c r="E212" s="66"/>
      <c r="F212" s="115">
        <v>27</v>
      </c>
      <c r="G212" s="67">
        <f t="shared" si="46"/>
        <v>0.37</v>
      </c>
      <c r="H212" s="94"/>
      <c r="I212" s="188" t="e">
        <f t="shared" si="47"/>
        <v>#DIV/0!</v>
      </c>
      <c r="J212" s="189"/>
      <c r="K212" s="189"/>
      <c r="L212" s="189"/>
      <c r="M212" s="94"/>
      <c r="N212" s="62"/>
      <c r="O212" s="62"/>
      <c r="P212" s="62"/>
      <c r="Q212" s="94" t="e">
        <f t="shared" si="48"/>
        <v>#DIV/0!</v>
      </c>
      <c r="R212" s="65">
        <f>IF(F212&lt;VLOOKUP(G212,$M$491:$Q$501,2),0,VLOOKUP(G212,$M$491:$Q$501,3))</f>
        <v>35</v>
      </c>
      <c r="S212" s="66">
        <f t="shared" si="49"/>
        <v>9</v>
      </c>
      <c r="T212" s="67">
        <f t="shared" si="50"/>
        <v>9.4499999999999993</v>
      </c>
      <c r="U212" s="165">
        <f t="shared" si="51"/>
        <v>9</v>
      </c>
      <c r="V212" s="67">
        <f t="shared" si="52"/>
        <v>9.4499999999999993</v>
      </c>
      <c r="W212" s="66"/>
      <c r="X212" s="67">
        <v>35</v>
      </c>
      <c r="Y212" s="63"/>
      <c r="Z212" s="103"/>
      <c r="AA212" s="370"/>
    </row>
    <row r="213" spans="1:27" s="33" customFormat="1" ht="47.25" x14ac:dyDescent="0.25">
      <c r="A213" s="290">
        <v>232</v>
      </c>
      <c r="B213" s="161" t="s">
        <v>883</v>
      </c>
      <c r="C213" s="161" t="s">
        <v>170</v>
      </c>
      <c r="D213" s="160">
        <v>48.942999999999998</v>
      </c>
      <c r="E213" s="66"/>
      <c r="F213" s="115">
        <v>140</v>
      </c>
      <c r="G213" s="67">
        <f t="shared" si="46"/>
        <v>2.86</v>
      </c>
      <c r="H213" s="94">
        <v>7</v>
      </c>
      <c r="I213" s="188" t="e">
        <f t="shared" si="47"/>
        <v>#DIV/0!</v>
      </c>
      <c r="J213" s="189"/>
      <c r="K213" s="189"/>
      <c r="L213" s="189"/>
      <c r="M213" s="94">
        <v>7</v>
      </c>
      <c r="N213" s="62"/>
      <c r="O213" s="62"/>
      <c r="P213" s="62"/>
      <c r="Q213" s="94">
        <f t="shared" si="48"/>
        <v>100</v>
      </c>
      <c r="R213" s="65">
        <f>IF(F213&lt;VLOOKUP(G213,$M$491:$Q$501,2),0,VLOOKUP(G213,$M$491:$Q$501,3))</f>
        <v>35</v>
      </c>
      <c r="S213" s="66">
        <f t="shared" si="49"/>
        <v>49</v>
      </c>
      <c r="T213" s="67">
        <f t="shared" si="50"/>
        <v>49</v>
      </c>
      <c r="U213" s="165">
        <f t="shared" si="51"/>
        <v>49</v>
      </c>
      <c r="V213" s="67">
        <f t="shared" si="52"/>
        <v>49</v>
      </c>
      <c r="W213" s="66"/>
      <c r="X213" s="67">
        <v>35</v>
      </c>
      <c r="Y213" s="63">
        <v>49</v>
      </c>
      <c r="Z213" s="103">
        <f t="shared" ref="Z213:Z226" si="55">U213-Y213</f>
        <v>0</v>
      </c>
      <c r="AA213" s="370"/>
    </row>
    <row r="214" spans="1:27" s="33" customFormat="1" ht="47.25" x14ac:dyDescent="0.25">
      <c r="A214" s="290">
        <v>233</v>
      </c>
      <c r="B214" s="161" t="s">
        <v>604</v>
      </c>
      <c r="C214" s="161" t="s">
        <v>170</v>
      </c>
      <c r="D214" s="160">
        <v>48.158000000000001</v>
      </c>
      <c r="E214" s="66"/>
      <c r="F214" s="115">
        <v>128</v>
      </c>
      <c r="G214" s="67">
        <f t="shared" si="46"/>
        <v>2.66</v>
      </c>
      <c r="H214" s="94">
        <v>10</v>
      </c>
      <c r="I214" s="188" t="e">
        <f t="shared" si="47"/>
        <v>#DIV/0!</v>
      </c>
      <c r="J214" s="189"/>
      <c r="K214" s="189"/>
      <c r="L214" s="189"/>
      <c r="M214" s="94">
        <v>10</v>
      </c>
      <c r="N214" s="62"/>
      <c r="O214" s="62"/>
      <c r="P214" s="62"/>
      <c r="Q214" s="94">
        <f t="shared" si="48"/>
        <v>100</v>
      </c>
      <c r="R214" s="65">
        <f>IF(F214&lt;VLOOKUP(G214,$M$491:$Q$501,2),0,VLOOKUP(G214,$M$491:$Q$501,3))</f>
        <v>35</v>
      </c>
      <c r="S214" s="66">
        <f t="shared" si="49"/>
        <v>44</v>
      </c>
      <c r="T214" s="67">
        <f t="shared" si="50"/>
        <v>44.8</v>
      </c>
      <c r="U214" s="165">
        <f t="shared" si="51"/>
        <v>44</v>
      </c>
      <c r="V214" s="67">
        <f t="shared" si="52"/>
        <v>44.8</v>
      </c>
      <c r="W214" s="66"/>
      <c r="X214" s="67">
        <v>35</v>
      </c>
      <c r="Y214" s="63">
        <v>44</v>
      </c>
      <c r="Z214" s="103">
        <f t="shared" si="55"/>
        <v>0</v>
      </c>
      <c r="AA214" s="370"/>
    </row>
    <row r="215" spans="1:27" s="33" customFormat="1" ht="47.25" x14ac:dyDescent="0.25">
      <c r="A215" s="290">
        <v>234</v>
      </c>
      <c r="B215" s="161" t="s">
        <v>605</v>
      </c>
      <c r="C215" s="161" t="s">
        <v>170</v>
      </c>
      <c r="D215" s="160">
        <v>24.899000000000001</v>
      </c>
      <c r="E215" s="66"/>
      <c r="F215" s="115">
        <v>59</v>
      </c>
      <c r="G215" s="67">
        <f t="shared" si="46"/>
        <v>2.37</v>
      </c>
      <c r="H215" s="94">
        <v>22</v>
      </c>
      <c r="I215" s="188" t="e">
        <f t="shared" si="47"/>
        <v>#DIV/0!</v>
      </c>
      <c r="J215" s="189"/>
      <c r="K215" s="189"/>
      <c r="L215" s="189"/>
      <c r="M215" s="94">
        <v>5</v>
      </c>
      <c r="N215" s="62"/>
      <c r="O215" s="62"/>
      <c r="P215" s="62"/>
      <c r="Q215" s="94">
        <f t="shared" si="48"/>
        <v>23</v>
      </c>
      <c r="R215" s="65">
        <f>IF(F215&lt;VLOOKUP(G215,$M$491:$Q$501,2),0,VLOOKUP(G215,$M$491:$Q$501,3))</f>
        <v>35</v>
      </c>
      <c r="S215" s="66">
        <f t="shared" si="49"/>
        <v>20</v>
      </c>
      <c r="T215" s="67">
        <f t="shared" si="50"/>
        <v>20.65</v>
      </c>
      <c r="U215" s="165">
        <f t="shared" si="51"/>
        <v>20</v>
      </c>
      <c r="V215" s="67">
        <f t="shared" si="52"/>
        <v>20.65</v>
      </c>
      <c r="W215" s="66"/>
      <c r="X215" s="67">
        <v>35</v>
      </c>
      <c r="Y215" s="63">
        <v>20</v>
      </c>
      <c r="Z215" s="103">
        <f t="shared" si="55"/>
        <v>0</v>
      </c>
      <c r="AA215" s="370"/>
    </row>
    <row r="216" spans="1:27" s="33" customFormat="1" ht="47.25" x14ac:dyDescent="0.25">
      <c r="A216" s="290">
        <v>235</v>
      </c>
      <c r="B216" s="161" t="s">
        <v>606</v>
      </c>
      <c r="C216" s="161" t="s">
        <v>170</v>
      </c>
      <c r="D216" s="160">
        <v>196.233</v>
      </c>
      <c r="E216" s="66"/>
      <c r="F216" s="115">
        <v>664</v>
      </c>
      <c r="G216" s="67">
        <f t="shared" si="46"/>
        <v>3.38</v>
      </c>
      <c r="H216" s="94">
        <v>59</v>
      </c>
      <c r="I216" s="188" t="e">
        <f t="shared" si="47"/>
        <v>#DIV/0!</v>
      </c>
      <c r="J216" s="189"/>
      <c r="K216" s="189"/>
      <c r="L216" s="189"/>
      <c r="M216" s="94">
        <v>59</v>
      </c>
      <c r="N216" s="62"/>
      <c r="O216" s="62"/>
      <c r="P216" s="62"/>
      <c r="Q216" s="94">
        <f t="shared" si="48"/>
        <v>100</v>
      </c>
      <c r="R216" s="65">
        <f>IF(F216&lt;VLOOKUP(G216,$M$491:$Q$501,2),0,VLOOKUP(G216,$M$491:$Q$501,3))</f>
        <v>35</v>
      </c>
      <c r="S216" s="66">
        <f t="shared" si="49"/>
        <v>232</v>
      </c>
      <c r="T216" s="67">
        <f t="shared" si="50"/>
        <v>232.4</v>
      </c>
      <c r="U216" s="165">
        <f t="shared" si="51"/>
        <v>232</v>
      </c>
      <c r="V216" s="67">
        <f t="shared" si="52"/>
        <v>232.4</v>
      </c>
      <c r="W216" s="66"/>
      <c r="X216" s="67">
        <v>35</v>
      </c>
      <c r="Y216" s="63">
        <v>232</v>
      </c>
      <c r="Z216" s="103">
        <f t="shared" si="55"/>
        <v>0</v>
      </c>
      <c r="AA216" s="370"/>
    </row>
    <row r="217" spans="1:27" s="33" customFormat="1" ht="47.25" x14ac:dyDescent="0.25">
      <c r="A217" s="290">
        <v>236</v>
      </c>
      <c r="B217" s="161" t="s">
        <v>607</v>
      </c>
      <c r="C217" s="161" t="s">
        <v>170</v>
      </c>
      <c r="D217" s="160">
        <v>21.317</v>
      </c>
      <c r="E217" s="66"/>
      <c r="F217" s="115">
        <v>67</v>
      </c>
      <c r="G217" s="67">
        <f t="shared" si="46"/>
        <v>3.14</v>
      </c>
      <c r="H217" s="94">
        <v>17</v>
      </c>
      <c r="I217" s="188" t="e">
        <f t="shared" si="47"/>
        <v>#DIV/0!</v>
      </c>
      <c r="J217" s="189"/>
      <c r="K217" s="189"/>
      <c r="L217" s="189"/>
      <c r="M217" s="94">
        <v>17</v>
      </c>
      <c r="N217" s="62"/>
      <c r="O217" s="62"/>
      <c r="P217" s="62"/>
      <c r="Q217" s="94">
        <f t="shared" si="48"/>
        <v>100</v>
      </c>
      <c r="R217" s="65">
        <f>IF(F217&lt;VLOOKUP(G217,$M$491:$Q$501,2),0,VLOOKUP(G217,$M$491:$Q$501,3))</f>
        <v>35</v>
      </c>
      <c r="S217" s="66">
        <f t="shared" si="49"/>
        <v>23</v>
      </c>
      <c r="T217" s="67">
        <f t="shared" si="50"/>
        <v>23.45</v>
      </c>
      <c r="U217" s="165">
        <f t="shared" si="51"/>
        <v>23</v>
      </c>
      <c r="V217" s="67">
        <f t="shared" si="52"/>
        <v>23.45</v>
      </c>
      <c r="W217" s="66"/>
      <c r="X217" s="67">
        <v>35</v>
      </c>
      <c r="Y217" s="63">
        <v>23</v>
      </c>
      <c r="Z217" s="103">
        <f t="shared" si="55"/>
        <v>0</v>
      </c>
      <c r="AA217" s="370"/>
    </row>
    <row r="218" spans="1:27" s="33" customFormat="1" ht="47.25" x14ac:dyDescent="0.25">
      <c r="A218" s="290">
        <v>237</v>
      </c>
      <c r="B218" s="161" t="s">
        <v>608</v>
      </c>
      <c r="C218" s="161" t="s">
        <v>170</v>
      </c>
      <c r="D218" s="160">
        <v>29.260999999999999</v>
      </c>
      <c r="E218" s="66"/>
      <c r="F218" s="115">
        <v>49</v>
      </c>
      <c r="G218" s="67">
        <f t="shared" si="46"/>
        <v>1.67</v>
      </c>
      <c r="H218" s="94">
        <v>19</v>
      </c>
      <c r="I218" s="188" t="e">
        <f t="shared" si="47"/>
        <v>#DIV/0!</v>
      </c>
      <c r="J218" s="189"/>
      <c r="K218" s="189"/>
      <c r="L218" s="189"/>
      <c r="M218" s="94">
        <v>2</v>
      </c>
      <c r="N218" s="62"/>
      <c r="O218" s="62"/>
      <c r="P218" s="62"/>
      <c r="Q218" s="94">
        <f t="shared" si="48"/>
        <v>11</v>
      </c>
      <c r="R218" s="65">
        <f>IF(F218&lt;VLOOKUP(G218,$M$491:$Q$501,2),0,VLOOKUP(G218,$M$491:$Q$501,3))</f>
        <v>35</v>
      </c>
      <c r="S218" s="66">
        <f t="shared" si="49"/>
        <v>17</v>
      </c>
      <c r="T218" s="67">
        <f t="shared" si="50"/>
        <v>17.149999999999999</v>
      </c>
      <c r="U218" s="165">
        <f t="shared" si="51"/>
        <v>17</v>
      </c>
      <c r="V218" s="67">
        <f t="shared" si="52"/>
        <v>17.149999999999999</v>
      </c>
      <c r="W218" s="66"/>
      <c r="X218" s="67">
        <v>35</v>
      </c>
      <c r="Y218" s="63">
        <v>17</v>
      </c>
      <c r="Z218" s="103">
        <f t="shared" si="55"/>
        <v>0</v>
      </c>
      <c r="AA218" s="370"/>
    </row>
    <row r="219" spans="1:27" s="33" customFormat="1" ht="47.25" x14ac:dyDescent="0.25">
      <c r="A219" s="290">
        <v>238</v>
      </c>
      <c r="B219" s="161" t="s">
        <v>609</v>
      </c>
      <c r="C219" s="161" t="s">
        <v>170</v>
      </c>
      <c r="D219" s="160">
        <v>35.893999999999998</v>
      </c>
      <c r="E219" s="66"/>
      <c r="F219" s="115">
        <v>58</v>
      </c>
      <c r="G219" s="67">
        <f t="shared" si="46"/>
        <v>1.62</v>
      </c>
      <c r="H219" s="94">
        <v>19</v>
      </c>
      <c r="I219" s="188" t="e">
        <f t="shared" si="47"/>
        <v>#DIV/0!</v>
      </c>
      <c r="J219" s="189"/>
      <c r="K219" s="189"/>
      <c r="L219" s="189"/>
      <c r="M219" s="94">
        <v>3</v>
      </c>
      <c r="N219" s="62"/>
      <c r="O219" s="62"/>
      <c r="P219" s="62"/>
      <c r="Q219" s="94">
        <f t="shared" si="48"/>
        <v>16</v>
      </c>
      <c r="R219" s="65">
        <f>IF(F219&lt;VLOOKUP(G219,$M$491:$Q$501,2),0,VLOOKUP(G219,$M$491:$Q$501,3))</f>
        <v>35</v>
      </c>
      <c r="S219" s="66">
        <f t="shared" si="49"/>
        <v>20</v>
      </c>
      <c r="T219" s="67">
        <f t="shared" si="50"/>
        <v>20.3</v>
      </c>
      <c r="U219" s="165">
        <f t="shared" si="51"/>
        <v>20</v>
      </c>
      <c r="V219" s="67">
        <f t="shared" si="52"/>
        <v>20.3</v>
      </c>
      <c r="W219" s="66"/>
      <c r="X219" s="67">
        <v>35</v>
      </c>
      <c r="Y219" s="63">
        <v>20</v>
      </c>
      <c r="Z219" s="103">
        <f t="shared" si="55"/>
        <v>0</v>
      </c>
      <c r="AA219" s="371"/>
    </row>
    <row r="220" spans="1:27" s="33" customFormat="1" ht="47.25" x14ac:dyDescent="0.25">
      <c r="A220" s="290">
        <v>239</v>
      </c>
      <c r="B220" s="161" t="s">
        <v>610</v>
      </c>
      <c r="C220" s="161" t="s">
        <v>170</v>
      </c>
      <c r="D220" s="160">
        <v>35.374000000000002</v>
      </c>
      <c r="E220" s="66"/>
      <c r="F220" s="115">
        <v>64</v>
      </c>
      <c r="G220" s="67">
        <f t="shared" si="46"/>
        <v>1.81</v>
      </c>
      <c r="H220" s="94">
        <v>20</v>
      </c>
      <c r="I220" s="188" t="e">
        <f t="shared" si="47"/>
        <v>#DIV/0!</v>
      </c>
      <c r="J220" s="189"/>
      <c r="K220" s="189"/>
      <c r="L220" s="189"/>
      <c r="M220" s="94">
        <v>0</v>
      </c>
      <c r="N220" s="62"/>
      <c r="O220" s="62"/>
      <c r="P220" s="62"/>
      <c r="Q220" s="94">
        <f t="shared" si="48"/>
        <v>0</v>
      </c>
      <c r="R220" s="65">
        <f>IF(F220&lt;VLOOKUP(G220,$M$491:$Q$501,2),0,VLOOKUP(G220,$M$491:$Q$501,3))</f>
        <v>35</v>
      </c>
      <c r="S220" s="66">
        <f t="shared" si="49"/>
        <v>22</v>
      </c>
      <c r="T220" s="67">
        <f t="shared" si="50"/>
        <v>22.4</v>
      </c>
      <c r="U220" s="165">
        <f t="shared" si="51"/>
        <v>22</v>
      </c>
      <c r="V220" s="67">
        <f t="shared" si="52"/>
        <v>22.4</v>
      </c>
      <c r="W220" s="66"/>
      <c r="X220" s="67">
        <v>35</v>
      </c>
      <c r="Y220" s="63">
        <v>22</v>
      </c>
      <c r="Z220" s="103">
        <f t="shared" si="55"/>
        <v>0</v>
      </c>
      <c r="AA220" s="370"/>
    </row>
    <row r="221" spans="1:27" s="33" customFormat="1" ht="47.25" x14ac:dyDescent="0.25">
      <c r="A221" s="290">
        <v>240</v>
      </c>
      <c r="B221" s="161" t="s">
        <v>611</v>
      </c>
      <c r="C221" s="161" t="s">
        <v>171</v>
      </c>
      <c r="D221" s="160">
        <v>13.125999999999999</v>
      </c>
      <c r="E221" s="66"/>
      <c r="F221" s="115">
        <v>13</v>
      </c>
      <c r="G221" s="67">
        <f t="shared" si="46"/>
        <v>0.99</v>
      </c>
      <c r="H221" s="94">
        <v>0</v>
      </c>
      <c r="I221" s="188" t="e">
        <f t="shared" si="47"/>
        <v>#DIV/0!</v>
      </c>
      <c r="J221" s="189"/>
      <c r="K221" s="189"/>
      <c r="L221" s="189"/>
      <c r="M221" s="94">
        <v>0</v>
      </c>
      <c r="N221" s="62"/>
      <c r="O221" s="62"/>
      <c r="P221" s="62"/>
      <c r="Q221" s="94" t="e">
        <f t="shared" si="48"/>
        <v>#DIV/0!</v>
      </c>
      <c r="R221" s="65">
        <f>IF(F221&lt;VLOOKUP(G221,$M$491:$Q$501,2),0,VLOOKUP(G221,$M$491:$Q$501,3))</f>
        <v>35</v>
      </c>
      <c r="S221" s="66">
        <f t="shared" si="49"/>
        <v>4</v>
      </c>
      <c r="T221" s="67">
        <f t="shared" si="50"/>
        <v>4.55</v>
      </c>
      <c r="U221" s="165">
        <f t="shared" si="51"/>
        <v>4</v>
      </c>
      <c r="V221" s="67">
        <f t="shared" si="52"/>
        <v>4.55</v>
      </c>
      <c r="W221" s="66"/>
      <c r="X221" s="67">
        <v>35</v>
      </c>
      <c r="Y221" s="63">
        <v>4</v>
      </c>
      <c r="Z221" s="103">
        <f t="shared" si="55"/>
        <v>0</v>
      </c>
      <c r="AA221" s="370"/>
    </row>
    <row r="222" spans="1:27" s="33" customFormat="1" ht="47.25" x14ac:dyDescent="0.25">
      <c r="A222" s="290">
        <v>241</v>
      </c>
      <c r="B222" s="161" t="s">
        <v>612</v>
      </c>
      <c r="C222" s="161" t="s">
        <v>171</v>
      </c>
      <c r="D222" s="160">
        <v>15.532999999999999</v>
      </c>
      <c r="E222" s="66"/>
      <c r="F222" s="115">
        <v>121</v>
      </c>
      <c r="G222" s="67">
        <f t="shared" si="46"/>
        <v>7.79</v>
      </c>
      <c r="H222" s="94">
        <v>40</v>
      </c>
      <c r="I222" s="188" t="e">
        <f t="shared" si="47"/>
        <v>#DIV/0!</v>
      </c>
      <c r="J222" s="189"/>
      <c r="K222" s="189"/>
      <c r="L222" s="189"/>
      <c r="M222" s="94">
        <v>11</v>
      </c>
      <c r="N222" s="62"/>
      <c r="O222" s="62"/>
      <c r="P222" s="62"/>
      <c r="Q222" s="94">
        <f t="shared" si="48"/>
        <v>28</v>
      </c>
      <c r="R222" s="65">
        <f>IF(F222&lt;VLOOKUP(G222,$M$491:$Q$501,2),0,VLOOKUP(G222,$M$491:$Q$501,3))</f>
        <v>35</v>
      </c>
      <c r="S222" s="66">
        <f t="shared" si="49"/>
        <v>42</v>
      </c>
      <c r="T222" s="67">
        <f t="shared" si="50"/>
        <v>42.35</v>
      </c>
      <c r="U222" s="165">
        <f t="shared" si="51"/>
        <v>42</v>
      </c>
      <c r="V222" s="67">
        <f t="shared" si="52"/>
        <v>42.35</v>
      </c>
      <c r="W222" s="66"/>
      <c r="X222" s="67">
        <v>35</v>
      </c>
      <c r="Y222" s="63">
        <v>42</v>
      </c>
      <c r="Z222" s="103">
        <f t="shared" si="55"/>
        <v>0</v>
      </c>
      <c r="AA222" s="370"/>
    </row>
    <row r="223" spans="1:27" s="33" customFormat="1" ht="47.25" x14ac:dyDescent="0.25">
      <c r="A223" s="290">
        <v>242</v>
      </c>
      <c r="B223" s="161" t="s">
        <v>613</v>
      </c>
      <c r="C223" s="161" t="s">
        <v>171</v>
      </c>
      <c r="D223" s="160">
        <v>23.283999999999999</v>
      </c>
      <c r="E223" s="66"/>
      <c r="F223" s="115">
        <v>37</v>
      </c>
      <c r="G223" s="67">
        <f t="shared" si="46"/>
        <v>1.59</v>
      </c>
      <c r="H223" s="94">
        <v>5</v>
      </c>
      <c r="I223" s="188" t="e">
        <f t="shared" si="47"/>
        <v>#DIV/0!</v>
      </c>
      <c r="J223" s="189"/>
      <c r="K223" s="189"/>
      <c r="L223" s="189"/>
      <c r="M223" s="94">
        <v>0</v>
      </c>
      <c r="N223" s="62"/>
      <c r="O223" s="62"/>
      <c r="P223" s="62"/>
      <c r="Q223" s="94">
        <f t="shared" si="48"/>
        <v>0</v>
      </c>
      <c r="R223" s="65">
        <f>IF(F223&lt;VLOOKUP(G223,$M$491:$Q$501,2),0,VLOOKUP(G223,$M$491:$Q$501,3))</f>
        <v>35</v>
      </c>
      <c r="S223" s="66">
        <f t="shared" si="49"/>
        <v>12</v>
      </c>
      <c r="T223" s="67">
        <f t="shared" si="50"/>
        <v>12.95</v>
      </c>
      <c r="U223" s="165">
        <f t="shared" si="51"/>
        <v>12</v>
      </c>
      <c r="V223" s="67">
        <f t="shared" si="52"/>
        <v>12.95</v>
      </c>
      <c r="W223" s="66"/>
      <c r="X223" s="67">
        <v>35</v>
      </c>
      <c r="Y223" s="63">
        <v>12</v>
      </c>
      <c r="Z223" s="103">
        <f t="shared" si="55"/>
        <v>0</v>
      </c>
      <c r="AA223" s="370"/>
    </row>
    <row r="224" spans="1:27" s="33" customFormat="1" ht="47.25" x14ac:dyDescent="0.25">
      <c r="A224" s="290">
        <v>243</v>
      </c>
      <c r="B224" s="161" t="s">
        <v>614</v>
      </c>
      <c r="C224" s="161" t="s">
        <v>171</v>
      </c>
      <c r="D224" s="160">
        <v>7.694</v>
      </c>
      <c r="E224" s="66"/>
      <c r="F224" s="115">
        <v>45</v>
      </c>
      <c r="G224" s="67">
        <f t="shared" si="46"/>
        <v>5.85</v>
      </c>
      <c r="H224" s="94">
        <v>15</v>
      </c>
      <c r="I224" s="188" t="e">
        <f t="shared" si="47"/>
        <v>#DIV/0!</v>
      </c>
      <c r="J224" s="189"/>
      <c r="K224" s="189"/>
      <c r="L224" s="189"/>
      <c r="M224" s="94">
        <v>0</v>
      </c>
      <c r="N224" s="62"/>
      <c r="O224" s="62"/>
      <c r="P224" s="62"/>
      <c r="Q224" s="94">
        <f t="shared" si="48"/>
        <v>0</v>
      </c>
      <c r="R224" s="65">
        <f>IF(F224&lt;VLOOKUP(G224,$M$491:$Q$501,2),0,VLOOKUP(G224,$M$491:$Q$501,3))</f>
        <v>35</v>
      </c>
      <c r="S224" s="66">
        <f t="shared" si="49"/>
        <v>15</v>
      </c>
      <c r="T224" s="67">
        <f t="shared" si="50"/>
        <v>15.75</v>
      </c>
      <c r="U224" s="165">
        <f t="shared" si="51"/>
        <v>15</v>
      </c>
      <c r="V224" s="67">
        <f t="shared" si="52"/>
        <v>15.75</v>
      </c>
      <c r="W224" s="66"/>
      <c r="X224" s="67">
        <v>35</v>
      </c>
      <c r="Y224" s="63">
        <v>15</v>
      </c>
      <c r="Z224" s="103">
        <f t="shared" si="55"/>
        <v>0</v>
      </c>
      <c r="AA224" s="371"/>
    </row>
    <row r="225" spans="1:27" s="33" customFormat="1" ht="47.25" x14ac:dyDescent="0.25">
      <c r="A225" s="290">
        <v>244</v>
      </c>
      <c r="B225" s="161" t="s">
        <v>615</v>
      </c>
      <c r="C225" s="161" t="s">
        <v>171</v>
      </c>
      <c r="D225" s="160">
        <v>6.2670000000000003</v>
      </c>
      <c r="E225" s="66"/>
      <c r="F225" s="115">
        <v>60</v>
      </c>
      <c r="G225" s="67">
        <f t="shared" si="46"/>
        <v>9.57</v>
      </c>
      <c r="H225" s="94">
        <v>21</v>
      </c>
      <c r="I225" s="188" t="e">
        <f t="shared" si="47"/>
        <v>#DIV/0!</v>
      </c>
      <c r="J225" s="189"/>
      <c r="K225" s="189"/>
      <c r="L225" s="189"/>
      <c r="M225" s="94">
        <v>0</v>
      </c>
      <c r="N225" s="62"/>
      <c r="O225" s="62"/>
      <c r="P225" s="62"/>
      <c r="Q225" s="94">
        <f t="shared" si="48"/>
        <v>0</v>
      </c>
      <c r="R225" s="65">
        <f>IF(F225&lt;VLOOKUP(G225,$M$491:$Q$501,2),0,VLOOKUP(G225,$M$491:$Q$501,3))</f>
        <v>35</v>
      </c>
      <c r="S225" s="66">
        <f t="shared" si="49"/>
        <v>21</v>
      </c>
      <c r="T225" s="67">
        <f t="shared" si="50"/>
        <v>21</v>
      </c>
      <c r="U225" s="165">
        <f t="shared" si="51"/>
        <v>21</v>
      </c>
      <c r="V225" s="67">
        <f t="shared" si="52"/>
        <v>21</v>
      </c>
      <c r="W225" s="66"/>
      <c r="X225" s="67">
        <v>35</v>
      </c>
      <c r="Y225" s="63">
        <v>21</v>
      </c>
      <c r="Z225" s="103">
        <f t="shared" si="55"/>
        <v>0</v>
      </c>
      <c r="AA225" s="370"/>
    </row>
    <row r="226" spans="1:27" s="33" customFormat="1" ht="47.25" x14ac:dyDescent="0.25">
      <c r="A226" s="290">
        <v>245</v>
      </c>
      <c r="B226" s="161" t="s">
        <v>616</v>
      </c>
      <c r="C226" s="161" t="s">
        <v>171</v>
      </c>
      <c r="D226" s="160">
        <v>72.722999999999999</v>
      </c>
      <c r="E226" s="66"/>
      <c r="F226" s="115">
        <v>51</v>
      </c>
      <c r="G226" s="67">
        <f t="shared" si="46"/>
        <v>0.7</v>
      </c>
      <c r="H226" s="94">
        <v>19</v>
      </c>
      <c r="I226" s="188" t="e">
        <f t="shared" si="47"/>
        <v>#DIV/0!</v>
      </c>
      <c r="J226" s="189"/>
      <c r="K226" s="189"/>
      <c r="L226" s="189"/>
      <c r="M226" s="94">
        <v>0</v>
      </c>
      <c r="N226" s="62"/>
      <c r="O226" s="62"/>
      <c r="P226" s="62"/>
      <c r="Q226" s="94">
        <f t="shared" si="48"/>
        <v>0</v>
      </c>
      <c r="R226" s="65">
        <f>IF(F226&lt;VLOOKUP(G226,$M$491:$Q$501,2),0,VLOOKUP(G226,$M$491:$Q$501,3))</f>
        <v>35</v>
      </c>
      <c r="S226" s="66">
        <f t="shared" si="49"/>
        <v>17</v>
      </c>
      <c r="T226" s="67">
        <f t="shared" si="50"/>
        <v>17.850000000000001</v>
      </c>
      <c r="U226" s="165">
        <f t="shared" si="51"/>
        <v>17</v>
      </c>
      <c r="V226" s="67">
        <f t="shared" si="52"/>
        <v>17.850000000000001</v>
      </c>
      <c r="W226" s="66"/>
      <c r="X226" s="67">
        <v>35</v>
      </c>
      <c r="Y226" s="63">
        <v>17</v>
      </c>
      <c r="Z226" s="103">
        <f t="shared" si="55"/>
        <v>0</v>
      </c>
      <c r="AA226" s="370"/>
    </row>
    <row r="227" spans="1:27" s="33" customFormat="1" ht="31.5" x14ac:dyDescent="0.25">
      <c r="A227" s="290">
        <v>246</v>
      </c>
      <c r="B227" s="161" t="s">
        <v>796</v>
      </c>
      <c r="C227" s="161" t="s">
        <v>172</v>
      </c>
      <c r="D227" s="160">
        <v>40.584000000000003</v>
      </c>
      <c r="E227" s="66"/>
      <c r="F227" s="115">
        <v>6</v>
      </c>
      <c r="G227" s="67">
        <f t="shared" si="46"/>
        <v>0.15</v>
      </c>
      <c r="H227" s="94"/>
      <c r="I227" s="188" t="e">
        <f t="shared" si="47"/>
        <v>#DIV/0!</v>
      </c>
      <c r="J227" s="189"/>
      <c r="K227" s="189"/>
      <c r="L227" s="189"/>
      <c r="M227" s="94"/>
      <c r="N227" s="62"/>
      <c r="O227" s="62"/>
      <c r="P227" s="62"/>
      <c r="Q227" s="94" t="e">
        <f t="shared" si="48"/>
        <v>#DIV/0!</v>
      </c>
      <c r="R227" s="65">
        <f>IF(F227&lt;VLOOKUP(G227,$M$491:$Q$501,2),0,VLOOKUP(G227,$M$491:$Q$501,3))</f>
        <v>35</v>
      </c>
      <c r="S227" s="66">
        <f t="shared" si="49"/>
        <v>2</v>
      </c>
      <c r="T227" s="67">
        <f t="shared" si="50"/>
        <v>2.1</v>
      </c>
      <c r="U227" s="165">
        <f t="shared" si="51"/>
        <v>2</v>
      </c>
      <c r="V227" s="67">
        <f t="shared" si="52"/>
        <v>2.1</v>
      </c>
      <c r="W227" s="66"/>
      <c r="X227" s="67">
        <v>35</v>
      </c>
      <c r="Y227" s="63"/>
      <c r="Z227" s="103"/>
      <c r="AA227" s="371"/>
    </row>
    <row r="228" spans="1:27" s="33" customFormat="1" ht="31.5" x14ac:dyDescent="0.25">
      <c r="A228" s="290">
        <v>247</v>
      </c>
      <c r="B228" s="161" t="s">
        <v>797</v>
      </c>
      <c r="C228" s="161" t="s">
        <v>172</v>
      </c>
      <c r="D228" s="160">
        <v>40.645000000000003</v>
      </c>
      <c r="E228" s="66"/>
      <c r="F228" s="115">
        <v>15</v>
      </c>
      <c r="G228" s="67">
        <f t="shared" si="46"/>
        <v>0.37</v>
      </c>
      <c r="H228" s="94"/>
      <c r="I228" s="188" t="e">
        <f t="shared" si="47"/>
        <v>#DIV/0!</v>
      </c>
      <c r="J228" s="189"/>
      <c r="K228" s="189"/>
      <c r="L228" s="189"/>
      <c r="M228" s="94"/>
      <c r="N228" s="62"/>
      <c r="O228" s="62"/>
      <c r="P228" s="62"/>
      <c r="Q228" s="94" t="e">
        <f t="shared" si="48"/>
        <v>#DIV/0!</v>
      </c>
      <c r="R228" s="65">
        <f>IF(F228&lt;VLOOKUP(G228,$M$491:$Q$501,2),0,VLOOKUP(G228,$M$491:$Q$501,3))</f>
        <v>35</v>
      </c>
      <c r="S228" s="66">
        <f t="shared" si="49"/>
        <v>5</v>
      </c>
      <c r="T228" s="67">
        <f t="shared" si="50"/>
        <v>5.25</v>
      </c>
      <c r="U228" s="165">
        <f t="shared" si="51"/>
        <v>5</v>
      </c>
      <c r="V228" s="67">
        <f t="shared" si="52"/>
        <v>5.25</v>
      </c>
      <c r="W228" s="66"/>
      <c r="X228" s="67">
        <v>35</v>
      </c>
      <c r="Y228" s="63"/>
      <c r="Z228" s="103"/>
      <c r="AA228" s="370"/>
    </row>
    <row r="229" spans="1:27" s="33" customFormat="1" ht="47.25" x14ac:dyDescent="0.25">
      <c r="A229" s="290">
        <v>248</v>
      </c>
      <c r="B229" s="161" t="s">
        <v>617</v>
      </c>
      <c r="C229" s="161" t="s">
        <v>172</v>
      </c>
      <c r="D229" s="160">
        <v>12.25</v>
      </c>
      <c r="E229" s="66"/>
      <c r="F229" s="115">
        <v>212</v>
      </c>
      <c r="G229" s="67">
        <f t="shared" si="46"/>
        <v>17.309999999999999</v>
      </c>
      <c r="H229" s="94">
        <v>73</v>
      </c>
      <c r="I229" s="188" t="e">
        <f t="shared" si="47"/>
        <v>#DIV/0!</v>
      </c>
      <c r="J229" s="189"/>
      <c r="K229" s="189"/>
      <c r="L229" s="189"/>
      <c r="M229" s="94">
        <v>33</v>
      </c>
      <c r="N229" s="62"/>
      <c r="O229" s="62"/>
      <c r="P229" s="62"/>
      <c r="Q229" s="94">
        <f t="shared" si="48"/>
        <v>45</v>
      </c>
      <c r="R229" s="65">
        <f>IF(F229&lt;VLOOKUP(G229,$M$491:$Q$501,2),0,VLOOKUP(G229,$M$491:$Q$501,3))</f>
        <v>35</v>
      </c>
      <c r="S229" s="66">
        <f t="shared" si="49"/>
        <v>74</v>
      </c>
      <c r="T229" s="67">
        <f t="shared" si="50"/>
        <v>74.2</v>
      </c>
      <c r="U229" s="165">
        <f t="shared" si="51"/>
        <v>74</v>
      </c>
      <c r="V229" s="67">
        <f t="shared" si="52"/>
        <v>74.2</v>
      </c>
      <c r="W229" s="66"/>
      <c r="X229" s="67">
        <v>35</v>
      </c>
      <c r="Y229" s="63">
        <v>74</v>
      </c>
      <c r="Z229" s="103">
        <f t="shared" ref="Z229:Z240" si="56">U229-Y229</f>
        <v>0</v>
      </c>
      <c r="AA229" s="370"/>
    </row>
    <row r="230" spans="1:27" s="33" customFormat="1" ht="47.25" x14ac:dyDescent="0.25">
      <c r="A230" s="290">
        <v>249</v>
      </c>
      <c r="B230" s="161" t="s">
        <v>618</v>
      </c>
      <c r="C230" s="161" t="s">
        <v>172</v>
      </c>
      <c r="D230" s="160">
        <v>13.483000000000001</v>
      </c>
      <c r="E230" s="66"/>
      <c r="F230" s="115">
        <v>246</v>
      </c>
      <c r="G230" s="67">
        <f t="shared" si="46"/>
        <v>18.25</v>
      </c>
      <c r="H230" s="94">
        <v>66</v>
      </c>
      <c r="I230" s="188" t="e">
        <f t="shared" si="47"/>
        <v>#DIV/0!</v>
      </c>
      <c r="J230" s="189"/>
      <c r="K230" s="189"/>
      <c r="L230" s="189"/>
      <c r="M230" s="94">
        <v>37</v>
      </c>
      <c r="N230" s="62"/>
      <c r="O230" s="62"/>
      <c r="P230" s="62"/>
      <c r="Q230" s="94">
        <f t="shared" si="48"/>
        <v>56</v>
      </c>
      <c r="R230" s="65">
        <f>IF(F230&lt;VLOOKUP(G230,$M$491:$Q$501,2),0,VLOOKUP(G230,$M$491:$Q$501,3))</f>
        <v>35</v>
      </c>
      <c r="S230" s="66">
        <f t="shared" si="49"/>
        <v>86</v>
      </c>
      <c r="T230" s="67">
        <f t="shared" si="50"/>
        <v>86.1</v>
      </c>
      <c r="U230" s="165">
        <f t="shared" si="51"/>
        <v>86</v>
      </c>
      <c r="V230" s="67">
        <f t="shared" si="52"/>
        <v>86.1</v>
      </c>
      <c r="W230" s="66"/>
      <c r="X230" s="67">
        <v>35</v>
      </c>
      <c r="Y230" s="63">
        <v>86</v>
      </c>
      <c r="Z230" s="103">
        <f t="shared" si="56"/>
        <v>0</v>
      </c>
      <c r="AA230" s="370"/>
    </row>
    <row r="231" spans="1:27" s="33" customFormat="1" ht="47.25" x14ac:dyDescent="0.25">
      <c r="A231" s="290">
        <v>250</v>
      </c>
      <c r="B231" s="161" t="s">
        <v>619</v>
      </c>
      <c r="C231" s="161" t="s">
        <v>172</v>
      </c>
      <c r="D231" s="160">
        <v>8.5129999999999999</v>
      </c>
      <c r="E231" s="66"/>
      <c r="F231" s="115">
        <v>86</v>
      </c>
      <c r="G231" s="67">
        <f t="shared" si="46"/>
        <v>10.1</v>
      </c>
      <c r="H231" s="94">
        <v>13</v>
      </c>
      <c r="I231" s="188" t="e">
        <f t="shared" si="47"/>
        <v>#DIV/0!</v>
      </c>
      <c r="J231" s="189"/>
      <c r="K231" s="189"/>
      <c r="L231" s="189"/>
      <c r="M231" s="94">
        <v>0</v>
      </c>
      <c r="N231" s="62"/>
      <c r="O231" s="62"/>
      <c r="P231" s="62"/>
      <c r="Q231" s="94">
        <f t="shared" si="48"/>
        <v>0</v>
      </c>
      <c r="R231" s="65">
        <f>IF(F231&lt;VLOOKUP(G231,$M$491:$Q$501,2),0,VLOOKUP(G231,$M$491:$Q$501,3))</f>
        <v>35</v>
      </c>
      <c r="S231" s="66">
        <f t="shared" si="49"/>
        <v>30</v>
      </c>
      <c r="T231" s="67">
        <f t="shared" si="50"/>
        <v>30.1</v>
      </c>
      <c r="U231" s="165">
        <f t="shared" si="51"/>
        <v>30</v>
      </c>
      <c r="V231" s="67">
        <f t="shared" si="52"/>
        <v>30.1</v>
      </c>
      <c r="W231" s="66"/>
      <c r="X231" s="67">
        <v>35</v>
      </c>
      <c r="Y231" s="63">
        <v>30</v>
      </c>
      <c r="Z231" s="103">
        <f t="shared" si="56"/>
        <v>0</v>
      </c>
      <c r="AA231" s="370"/>
    </row>
    <row r="232" spans="1:27" s="33" customFormat="1" ht="47.25" x14ac:dyDescent="0.25">
      <c r="A232" s="290">
        <v>251</v>
      </c>
      <c r="B232" s="161" t="s">
        <v>620</v>
      </c>
      <c r="C232" s="161" t="s">
        <v>172</v>
      </c>
      <c r="D232" s="160">
        <v>12.313000000000001</v>
      </c>
      <c r="E232" s="66"/>
      <c r="F232" s="115">
        <v>114</v>
      </c>
      <c r="G232" s="67">
        <f t="shared" si="46"/>
        <v>9.26</v>
      </c>
      <c r="H232" s="94">
        <v>39</v>
      </c>
      <c r="I232" s="188" t="e">
        <f t="shared" si="47"/>
        <v>#DIV/0!</v>
      </c>
      <c r="J232" s="189"/>
      <c r="K232" s="189"/>
      <c r="L232" s="189"/>
      <c r="M232" s="94">
        <v>0</v>
      </c>
      <c r="N232" s="62"/>
      <c r="O232" s="62"/>
      <c r="P232" s="62"/>
      <c r="Q232" s="94">
        <f t="shared" si="48"/>
        <v>0</v>
      </c>
      <c r="R232" s="65">
        <f>IF(F232&lt;VLOOKUP(G232,$M$491:$Q$501,2),0,VLOOKUP(G232,$M$491:$Q$501,3))</f>
        <v>35</v>
      </c>
      <c r="S232" s="66">
        <f t="shared" si="49"/>
        <v>39</v>
      </c>
      <c r="T232" s="67">
        <f t="shared" si="50"/>
        <v>39.9</v>
      </c>
      <c r="U232" s="165">
        <f t="shared" si="51"/>
        <v>39</v>
      </c>
      <c r="V232" s="67">
        <f t="shared" si="52"/>
        <v>39.9</v>
      </c>
      <c r="W232" s="66"/>
      <c r="X232" s="67">
        <v>35</v>
      </c>
      <c r="Y232" s="63">
        <v>39</v>
      </c>
      <c r="Z232" s="103">
        <f t="shared" si="56"/>
        <v>0</v>
      </c>
      <c r="AA232" s="370"/>
    </row>
    <row r="233" spans="1:27" s="33" customFormat="1" ht="47.25" x14ac:dyDescent="0.25">
      <c r="A233" s="290">
        <v>252</v>
      </c>
      <c r="B233" s="161" t="s">
        <v>621</v>
      </c>
      <c r="C233" s="161" t="s">
        <v>172</v>
      </c>
      <c r="D233" s="160">
        <v>29.224</v>
      </c>
      <c r="E233" s="66"/>
      <c r="F233" s="115">
        <v>523</v>
      </c>
      <c r="G233" s="67">
        <f t="shared" si="46"/>
        <v>17.899999999999999</v>
      </c>
      <c r="H233" s="94">
        <v>178</v>
      </c>
      <c r="I233" s="188" t="e">
        <f t="shared" si="47"/>
        <v>#DIV/0!</v>
      </c>
      <c r="J233" s="189"/>
      <c r="K233" s="189"/>
      <c r="L233" s="189"/>
      <c r="M233" s="94">
        <v>174</v>
      </c>
      <c r="N233" s="62"/>
      <c r="O233" s="62"/>
      <c r="P233" s="62"/>
      <c r="Q233" s="94">
        <f t="shared" si="48"/>
        <v>98</v>
      </c>
      <c r="R233" s="65">
        <f>IF(F233&lt;VLOOKUP(G233,$M$491:$Q$501,2),0,VLOOKUP(G233,$M$491:$Q$501,3))</f>
        <v>35</v>
      </c>
      <c r="S233" s="66">
        <f t="shared" si="49"/>
        <v>183</v>
      </c>
      <c r="T233" s="67">
        <f t="shared" si="50"/>
        <v>183.05</v>
      </c>
      <c r="U233" s="165">
        <f t="shared" si="51"/>
        <v>183</v>
      </c>
      <c r="V233" s="67">
        <f t="shared" si="52"/>
        <v>183.05</v>
      </c>
      <c r="W233" s="66"/>
      <c r="X233" s="67">
        <v>35</v>
      </c>
      <c r="Y233" s="63">
        <v>183</v>
      </c>
      <c r="Z233" s="103">
        <f t="shared" si="56"/>
        <v>0</v>
      </c>
      <c r="AA233" s="370"/>
    </row>
    <row r="234" spans="1:27" s="33" customFormat="1" ht="47.25" x14ac:dyDescent="0.25">
      <c r="A234" s="290">
        <v>253</v>
      </c>
      <c r="B234" s="161" t="s">
        <v>622</v>
      </c>
      <c r="C234" s="161" t="s">
        <v>172</v>
      </c>
      <c r="D234" s="160">
        <v>12.96</v>
      </c>
      <c r="E234" s="66"/>
      <c r="F234" s="115">
        <v>82</v>
      </c>
      <c r="G234" s="67">
        <f t="shared" si="46"/>
        <v>6.33</v>
      </c>
      <c r="H234" s="94">
        <v>27</v>
      </c>
      <c r="I234" s="188" t="e">
        <f t="shared" si="47"/>
        <v>#DIV/0!</v>
      </c>
      <c r="J234" s="189"/>
      <c r="K234" s="189"/>
      <c r="L234" s="189"/>
      <c r="M234" s="94">
        <v>0</v>
      </c>
      <c r="N234" s="62"/>
      <c r="O234" s="62"/>
      <c r="P234" s="62"/>
      <c r="Q234" s="94">
        <f t="shared" si="48"/>
        <v>0</v>
      </c>
      <c r="R234" s="65">
        <f>IF(F234&lt;VLOOKUP(G234,$M$491:$Q$501,2),0,VLOOKUP(G234,$M$491:$Q$501,3))</f>
        <v>35</v>
      </c>
      <c r="S234" s="66">
        <f t="shared" si="49"/>
        <v>28</v>
      </c>
      <c r="T234" s="67">
        <f t="shared" si="50"/>
        <v>28.7</v>
      </c>
      <c r="U234" s="165">
        <f t="shared" si="51"/>
        <v>28</v>
      </c>
      <c r="V234" s="67">
        <f t="shared" si="52"/>
        <v>28.7</v>
      </c>
      <c r="W234" s="66"/>
      <c r="X234" s="67">
        <v>35</v>
      </c>
      <c r="Y234" s="63">
        <v>28</v>
      </c>
      <c r="Z234" s="103">
        <f t="shared" si="56"/>
        <v>0</v>
      </c>
      <c r="AA234" s="370"/>
    </row>
    <row r="235" spans="1:27" s="33" customFormat="1" ht="63" x14ac:dyDescent="0.25">
      <c r="A235" s="290">
        <v>254</v>
      </c>
      <c r="B235" s="161" t="s">
        <v>771</v>
      </c>
      <c r="C235" s="161" t="s">
        <v>172</v>
      </c>
      <c r="D235" s="160">
        <v>99.99</v>
      </c>
      <c r="E235" s="66"/>
      <c r="F235" s="115">
        <v>102</v>
      </c>
      <c r="G235" s="67">
        <f t="shared" si="46"/>
        <v>1.02</v>
      </c>
      <c r="H235" s="94">
        <v>33</v>
      </c>
      <c r="I235" s="188" t="e">
        <f t="shared" si="47"/>
        <v>#DIV/0!</v>
      </c>
      <c r="J235" s="189"/>
      <c r="K235" s="189"/>
      <c r="L235" s="189"/>
      <c r="M235" s="94">
        <v>0</v>
      </c>
      <c r="N235" s="62"/>
      <c r="O235" s="62"/>
      <c r="P235" s="62"/>
      <c r="Q235" s="94">
        <f t="shared" si="48"/>
        <v>0</v>
      </c>
      <c r="R235" s="65">
        <f>IF(F235&lt;VLOOKUP(G235,$M$491:$Q$501,2),0,VLOOKUP(G235,$M$491:$Q$501,3))</f>
        <v>35</v>
      </c>
      <c r="S235" s="66">
        <f t="shared" si="49"/>
        <v>35</v>
      </c>
      <c r="T235" s="67">
        <f t="shared" si="50"/>
        <v>35.700000000000003</v>
      </c>
      <c r="U235" s="165">
        <f t="shared" si="51"/>
        <v>35</v>
      </c>
      <c r="V235" s="67">
        <f t="shared" si="52"/>
        <v>35.700000000000003</v>
      </c>
      <c r="W235" s="66"/>
      <c r="X235" s="67">
        <v>35</v>
      </c>
      <c r="Y235" s="63">
        <v>35</v>
      </c>
      <c r="Z235" s="103">
        <f t="shared" si="56"/>
        <v>0</v>
      </c>
      <c r="AA235" s="370"/>
    </row>
    <row r="236" spans="1:27" s="33" customFormat="1" ht="63" x14ac:dyDescent="0.25">
      <c r="A236" s="290">
        <v>255</v>
      </c>
      <c r="B236" s="161" t="s">
        <v>623</v>
      </c>
      <c r="C236" s="161" t="s">
        <v>172</v>
      </c>
      <c r="D236" s="160">
        <v>54.46</v>
      </c>
      <c r="E236" s="66"/>
      <c r="F236" s="115">
        <v>560</v>
      </c>
      <c r="G236" s="67">
        <f t="shared" si="46"/>
        <v>10.28</v>
      </c>
      <c r="H236" s="94">
        <v>194</v>
      </c>
      <c r="I236" s="188" t="e">
        <f t="shared" si="47"/>
        <v>#DIV/0!</v>
      </c>
      <c r="J236" s="189"/>
      <c r="K236" s="189"/>
      <c r="L236" s="189"/>
      <c r="M236" s="94">
        <v>0</v>
      </c>
      <c r="N236" s="62"/>
      <c r="O236" s="62"/>
      <c r="P236" s="62"/>
      <c r="Q236" s="94">
        <f t="shared" si="48"/>
        <v>0</v>
      </c>
      <c r="R236" s="65">
        <f>IF(F236&lt;VLOOKUP(G236,$M$491:$Q$501,2),0,VLOOKUP(G236,$M$491:$Q$501,3))</f>
        <v>35</v>
      </c>
      <c r="S236" s="66">
        <f t="shared" si="49"/>
        <v>196</v>
      </c>
      <c r="T236" s="67">
        <f t="shared" si="50"/>
        <v>196</v>
      </c>
      <c r="U236" s="165">
        <f t="shared" si="51"/>
        <v>196</v>
      </c>
      <c r="V236" s="67">
        <f t="shared" si="52"/>
        <v>196</v>
      </c>
      <c r="W236" s="66"/>
      <c r="X236" s="67">
        <v>35</v>
      </c>
      <c r="Y236" s="63">
        <v>196</v>
      </c>
      <c r="Z236" s="103">
        <f t="shared" si="56"/>
        <v>0</v>
      </c>
      <c r="AA236" s="370"/>
    </row>
    <row r="237" spans="1:27" s="33" customFormat="1" ht="47.25" x14ac:dyDescent="0.25">
      <c r="A237" s="290">
        <v>256</v>
      </c>
      <c r="B237" s="161" t="s">
        <v>624</v>
      </c>
      <c r="C237" s="161" t="s">
        <v>172</v>
      </c>
      <c r="D237" s="160">
        <v>31.809000000000001</v>
      </c>
      <c r="E237" s="66"/>
      <c r="F237" s="115">
        <v>230</v>
      </c>
      <c r="G237" s="67">
        <f t="shared" si="46"/>
        <v>7.23</v>
      </c>
      <c r="H237" s="94">
        <v>58</v>
      </c>
      <c r="I237" s="188" t="e">
        <f t="shared" si="47"/>
        <v>#DIV/0!</v>
      </c>
      <c r="J237" s="189"/>
      <c r="K237" s="189"/>
      <c r="L237" s="189"/>
      <c r="M237" s="94">
        <v>50</v>
      </c>
      <c r="N237" s="62"/>
      <c r="O237" s="62"/>
      <c r="P237" s="62"/>
      <c r="Q237" s="94">
        <f t="shared" si="48"/>
        <v>86</v>
      </c>
      <c r="R237" s="65">
        <f>IF(F237&lt;VLOOKUP(G237,$M$491:$Q$501,2),0,VLOOKUP(G237,$M$491:$Q$501,3))</f>
        <v>35</v>
      </c>
      <c r="S237" s="66">
        <f t="shared" si="49"/>
        <v>80</v>
      </c>
      <c r="T237" s="67">
        <f t="shared" si="50"/>
        <v>80.5</v>
      </c>
      <c r="U237" s="165">
        <f t="shared" si="51"/>
        <v>80</v>
      </c>
      <c r="V237" s="67">
        <f t="shared" si="52"/>
        <v>80.5</v>
      </c>
      <c r="W237" s="66"/>
      <c r="X237" s="67">
        <v>35</v>
      </c>
      <c r="Y237" s="63">
        <v>80</v>
      </c>
      <c r="Z237" s="103">
        <f t="shared" si="56"/>
        <v>0</v>
      </c>
      <c r="AA237" s="370"/>
    </row>
    <row r="238" spans="1:27" s="33" customFormat="1" ht="47.25" x14ac:dyDescent="0.25">
      <c r="A238" s="290">
        <v>257</v>
      </c>
      <c r="B238" s="161" t="s">
        <v>625</v>
      </c>
      <c r="C238" s="161" t="s">
        <v>172</v>
      </c>
      <c r="D238" s="160">
        <v>22.928999999999998</v>
      </c>
      <c r="E238" s="66"/>
      <c r="F238" s="115">
        <v>16</v>
      </c>
      <c r="G238" s="67">
        <f t="shared" si="46"/>
        <v>0.7</v>
      </c>
      <c r="H238" s="94">
        <v>22</v>
      </c>
      <c r="I238" s="188" t="e">
        <f t="shared" si="47"/>
        <v>#DIV/0!</v>
      </c>
      <c r="J238" s="189"/>
      <c r="K238" s="189"/>
      <c r="L238" s="189"/>
      <c r="M238" s="94">
        <v>9</v>
      </c>
      <c r="N238" s="62"/>
      <c r="O238" s="62"/>
      <c r="P238" s="62"/>
      <c r="Q238" s="94">
        <f t="shared" si="48"/>
        <v>41</v>
      </c>
      <c r="R238" s="65">
        <f>IF(F238&lt;VLOOKUP(G238,$M$491:$Q$501,2),0,VLOOKUP(G238,$M$491:$Q$501,3))</f>
        <v>35</v>
      </c>
      <c r="S238" s="66">
        <f t="shared" si="49"/>
        <v>5</v>
      </c>
      <c r="T238" s="67">
        <f t="shared" si="50"/>
        <v>5.6</v>
      </c>
      <c r="U238" s="165">
        <f t="shared" si="51"/>
        <v>5</v>
      </c>
      <c r="V238" s="67">
        <f t="shared" si="52"/>
        <v>5.6</v>
      </c>
      <c r="W238" s="66"/>
      <c r="X238" s="67">
        <v>35</v>
      </c>
      <c r="Y238" s="63">
        <v>5</v>
      </c>
      <c r="Z238" s="103">
        <f t="shared" si="56"/>
        <v>0</v>
      </c>
      <c r="AA238" s="371"/>
    </row>
    <row r="239" spans="1:27" s="33" customFormat="1" ht="31.5" x14ac:dyDescent="0.25">
      <c r="A239" s="290">
        <v>258</v>
      </c>
      <c r="B239" s="161" t="s">
        <v>626</v>
      </c>
      <c r="C239" s="161" t="s">
        <v>172</v>
      </c>
      <c r="D239" s="160">
        <v>37.094999999999999</v>
      </c>
      <c r="E239" s="66"/>
      <c r="F239" s="115">
        <v>193</v>
      </c>
      <c r="G239" s="67">
        <f t="shared" si="46"/>
        <v>5.2</v>
      </c>
      <c r="H239" s="94">
        <v>52</v>
      </c>
      <c r="I239" s="188" t="e">
        <f t="shared" si="47"/>
        <v>#DIV/0!</v>
      </c>
      <c r="J239" s="189"/>
      <c r="K239" s="189"/>
      <c r="L239" s="189"/>
      <c r="M239" s="94">
        <v>10</v>
      </c>
      <c r="N239" s="62"/>
      <c r="O239" s="62"/>
      <c r="P239" s="62"/>
      <c r="Q239" s="94">
        <f t="shared" si="48"/>
        <v>19</v>
      </c>
      <c r="R239" s="65">
        <f>IF(F239&lt;VLOOKUP(G239,$M$491:$Q$501,2),0,VLOOKUP(G239,$M$491:$Q$501,3))</f>
        <v>35</v>
      </c>
      <c r="S239" s="66">
        <f t="shared" si="49"/>
        <v>67</v>
      </c>
      <c r="T239" s="67">
        <f t="shared" si="50"/>
        <v>67.55</v>
      </c>
      <c r="U239" s="165">
        <f t="shared" si="51"/>
        <v>67</v>
      </c>
      <c r="V239" s="67">
        <f t="shared" si="52"/>
        <v>67.55</v>
      </c>
      <c r="W239" s="66"/>
      <c r="X239" s="67">
        <v>35</v>
      </c>
      <c r="Y239" s="63">
        <v>67</v>
      </c>
      <c r="Z239" s="103">
        <f t="shared" si="56"/>
        <v>0</v>
      </c>
      <c r="AA239" s="370"/>
    </row>
    <row r="240" spans="1:27" s="33" customFormat="1" ht="47.25" x14ac:dyDescent="0.25">
      <c r="A240" s="290">
        <v>259</v>
      </c>
      <c r="B240" s="161" t="s">
        <v>627</v>
      </c>
      <c r="C240" s="161" t="s">
        <v>172</v>
      </c>
      <c r="D240" s="160">
        <v>53.487000000000002</v>
      </c>
      <c r="E240" s="66"/>
      <c r="F240" s="115">
        <v>205</v>
      </c>
      <c r="G240" s="67">
        <f t="shared" si="46"/>
        <v>3.83</v>
      </c>
      <c r="H240" s="94">
        <v>68</v>
      </c>
      <c r="I240" s="188" t="e">
        <f t="shared" si="47"/>
        <v>#DIV/0!</v>
      </c>
      <c r="J240" s="189"/>
      <c r="K240" s="189"/>
      <c r="L240" s="189"/>
      <c r="M240" s="94">
        <v>68</v>
      </c>
      <c r="N240" s="62"/>
      <c r="O240" s="62"/>
      <c r="P240" s="62"/>
      <c r="Q240" s="94">
        <f t="shared" si="48"/>
        <v>100</v>
      </c>
      <c r="R240" s="65">
        <f>IF(F240&lt;VLOOKUP(G240,$M$491:$Q$501,2),0,VLOOKUP(G240,$M$491:$Q$501,3))</f>
        <v>35</v>
      </c>
      <c r="S240" s="66">
        <f t="shared" si="49"/>
        <v>71</v>
      </c>
      <c r="T240" s="67">
        <f t="shared" si="50"/>
        <v>71.75</v>
      </c>
      <c r="U240" s="165">
        <f t="shared" si="51"/>
        <v>71</v>
      </c>
      <c r="V240" s="67">
        <f t="shared" si="52"/>
        <v>71.75</v>
      </c>
      <c r="W240" s="66"/>
      <c r="X240" s="67">
        <v>35</v>
      </c>
      <c r="Y240" s="63">
        <v>71</v>
      </c>
      <c r="Z240" s="103">
        <f t="shared" si="56"/>
        <v>0</v>
      </c>
      <c r="AA240" s="370"/>
    </row>
    <row r="241" spans="1:27" s="33" customFormat="1" ht="47.25" x14ac:dyDescent="0.25">
      <c r="A241" s="290">
        <v>260</v>
      </c>
      <c r="B241" s="161" t="s">
        <v>798</v>
      </c>
      <c r="C241" s="161" t="s">
        <v>628</v>
      </c>
      <c r="D241" s="160">
        <v>12.85</v>
      </c>
      <c r="E241" s="66"/>
      <c r="F241" s="115">
        <v>17</v>
      </c>
      <c r="G241" s="67">
        <f t="shared" si="46"/>
        <v>1.32</v>
      </c>
      <c r="H241" s="94"/>
      <c r="I241" s="188" t="e">
        <f t="shared" si="47"/>
        <v>#DIV/0!</v>
      </c>
      <c r="J241" s="189"/>
      <c r="K241" s="189"/>
      <c r="L241" s="189"/>
      <c r="M241" s="94"/>
      <c r="N241" s="62"/>
      <c r="O241" s="62"/>
      <c r="P241" s="62"/>
      <c r="Q241" s="94" t="e">
        <f t="shared" si="48"/>
        <v>#DIV/0!</v>
      </c>
      <c r="R241" s="65">
        <f>IF(F241&lt;VLOOKUP(G241,$M$491:$Q$501,2),0,VLOOKUP(G241,$M$491:$Q$501,3))</f>
        <v>35</v>
      </c>
      <c r="S241" s="66">
        <f t="shared" si="49"/>
        <v>5</v>
      </c>
      <c r="T241" s="67">
        <f t="shared" si="50"/>
        <v>5.95</v>
      </c>
      <c r="U241" s="165">
        <f t="shared" si="51"/>
        <v>5</v>
      </c>
      <c r="V241" s="67">
        <f t="shared" si="52"/>
        <v>5.95</v>
      </c>
      <c r="W241" s="66"/>
      <c r="X241" s="67">
        <v>35</v>
      </c>
      <c r="Y241" s="63"/>
      <c r="Z241" s="103"/>
      <c r="AA241" s="370"/>
    </row>
    <row r="242" spans="1:27" s="33" customFormat="1" ht="47.25" x14ac:dyDescent="0.25">
      <c r="A242" s="290">
        <v>261</v>
      </c>
      <c r="B242" s="161" t="s">
        <v>629</v>
      </c>
      <c r="C242" s="161" t="s">
        <v>628</v>
      </c>
      <c r="D242" s="160">
        <v>97.08</v>
      </c>
      <c r="E242" s="66"/>
      <c r="F242" s="115">
        <v>125</v>
      </c>
      <c r="G242" s="67">
        <f t="shared" ref="G242:G301" si="57">F242/D242</f>
        <v>1.29</v>
      </c>
      <c r="H242" s="94"/>
      <c r="I242" s="188" t="e">
        <f t="shared" ref="I242:I301" si="58">H242*100/E242</f>
        <v>#DIV/0!</v>
      </c>
      <c r="J242" s="189"/>
      <c r="K242" s="189"/>
      <c r="L242" s="189"/>
      <c r="M242" s="94"/>
      <c r="N242" s="62"/>
      <c r="O242" s="62"/>
      <c r="P242" s="62"/>
      <c r="Q242" s="94" t="e">
        <f t="shared" ref="Q242:Q301" si="59">M242*100/H242</f>
        <v>#DIV/0!</v>
      </c>
      <c r="R242" s="65">
        <f>IF(F242&lt;VLOOKUP(G242,$M$491:$Q$501,2),0,VLOOKUP(G242,$M$491:$Q$501,3))</f>
        <v>35</v>
      </c>
      <c r="S242" s="66">
        <f t="shared" ref="S242:S301" si="60">ROUNDDOWN(T242,0)</f>
        <v>43</v>
      </c>
      <c r="T242" s="67">
        <f t="shared" ref="T242:T301" si="61">F242*R242/100</f>
        <v>43.75</v>
      </c>
      <c r="U242" s="165">
        <f t="shared" ref="U242:U301" si="62">ROUNDDOWN(V242,0)</f>
        <v>43</v>
      </c>
      <c r="V242" s="67">
        <f t="shared" ref="V242:V301" si="63">F242*X242/100</f>
        <v>43.75</v>
      </c>
      <c r="W242" s="66"/>
      <c r="X242" s="67">
        <v>35</v>
      </c>
      <c r="Y242" s="63"/>
      <c r="Z242" s="103"/>
      <c r="AA242" s="370"/>
    </row>
    <row r="243" spans="1:27" s="33" customFormat="1" ht="47.25" x14ac:dyDescent="0.25">
      <c r="A243" s="290">
        <v>262</v>
      </c>
      <c r="B243" s="161" t="s">
        <v>630</v>
      </c>
      <c r="C243" s="161" t="s">
        <v>628</v>
      </c>
      <c r="D243" s="160">
        <v>8.7200000000000006</v>
      </c>
      <c r="E243" s="66"/>
      <c r="F243" s="115">
        <v>19</v>
      </c>
      <c r="G243" s="67">
        <f t="shared" si="57"/>
        <v>2.1800000000000002</v>
      </c>
      <c r="H243" s="94"/>
      <c r="I243" s="188" t="e">
        <f t="shared" si="58"/>
        <v>#DIV/0!</v>
      </c>
      <c r="J243" s="189"/>
      <c r="K243" s="189"/>
      <c r="L243" s="189"/>
      <c r="M243" s="94"/>
      <c r="N243" s="62"/>
      <c r="O243" s="62"/>
      <c r="P243" s="62"/>
      <c r="Q243" s="94" t="e">
        <f t="shared" si="59"/>
        <v>#DIV/0!</v>
      </c>
      <c r="R243" s="65">
        <f>IF(F243&lt;VLOOKUP(G243,$M$491:$Q$501,2),0,VLOOKUP(G243,$M$491:$Q$501,3))</f>
        <v>35</v>
      </c>
      <c r="S243" s="66">
        <f t="shared" si="60"/>
        <v>6</v>
      </c>
      <c r="T243" s="67">
        <f t="shared" si="61"/>
        <v>6.65</v>
      </c>
      <c r="U243" s="165">
        <f t="shared" si="62"/>
        <v>6</v>
      </c>
      <c r="V243" s="67">
        <f t="shared" si="63"/>
        <v>6.65</v>
      </c>
      <c r="W243" s="66"/>
      <c r="X243" s="67">
        <v>35</v>
      </c>
      <c r="Y243" s="63"/>
      <c r="Z243" s="103"/>
      <c r="AA243" s="370"/>
    </row>
    <row r="244" spans="1:27" s="33" customFormat="1" ht="47.25" x14ac:dyDescent="0.25">
      <c r="A244" s="290">
        <v>263</v>
      </c>
      <c r="B244" s="161" t="s">
        <v>631</v>
      </c>
      <c r="C244" s="161" t="s">
        <v>628</v>
      </c>
      <c r="D244" s="160">
        <v>70.578999999999994</v>
      </c>
      <c r="E244" s="66"/>
      <c r="F244" s="115">
        <v>323</v>
      </c>
      <c r="G244" s="67">
        <f t="shared" si="57"/>
        <v>4.58</v>
      </c>
      <c r="H244" s="94">
        <v>109</v>
      </c>
      <c r="I244" s="188" t="e">
        <f t="shared" si="58"/>
        <v>#DIV/0!</v>
      </c>
      <c r="J244" s="189"/>
      <c r="K244" s="189"/>
      <c r="L244" s="189"/>
      <c r="M244" s="94">
        <v>25</v>
      </c>
      <c r="N244" s="62"/>
      <c r="O244" s="62"/>
      <c r="P244" s="62"/>
      <c r="Q244" s="94">
        <f t="shared" si="59"/>
        <v>23</v>
      </c>
      <c r="R244" s="65">
        <f>IF(F244&lt;VLOOKUP(G244,$M$491:$Q$501,2),0,VLOOKUP(G244,$M$491:$Q$501,3))</f>
        <v>35</v>
      </c>
      <c r="S244" s="66">
        <f t="shared" si="60"/>
        <v>113</v>
      </c>
      <c r="T244" s="67">
        <f t="shared" si="61"/>
        <v>113.05</v>
      </c>
      <c r="U244" s="165">
        <f t="shared" si="62"/>
        <v>113</v>
      </c>
      <c r="V244" s="67">
        <f t="shared" si="63"/>
        <v>113.05</v>
      </c>
      <c r="W244" s="66"/>
      <c r="X244" s="67">
        <v>35</v>
      </c>
      <c r="Y244" s="63">
        <v>113</v>
      </c>
      <c r="Z244" s="103">
        <f t="shared" ref="Z244:Z248" si="64">U244-Y244</f>
        <v>0</v>
      </c>
      <c r="AA244" s="371"/>
    </row>
    <row r="245" spans="1:27" s="33" customFormat="1" ht="47.25" x14ac:dyDescent="0.25">
      <c r="A245" s="290">
        <v>264</v>
      </c>
      <c r="B245" s="161" t="s">
        <v>632</v>
      </c>
      <c r="C245" s="161" t="s">
        <v>628</v>
      </c>
      <c r="D245" s="160">
        <v>30.762</v>
      </c>
      <c r="E245" s="66"/>
      <c r="F245" s="115">
        <v>77</v>
      </c>
      <c r="G245" s="67">
        <f t="shared" si="57"/>
        <v>2.5</v>
      </c>
      <c r="H245" s="94">
        <v>26</v>
      </c>
      <c r="I245" s="188" t="e">
        <f t="shared" si="58"/>
        <v>#DIV/0!</v>
      </c>
      <c r="J245" s="189"/>
      <c r="K245" s="189"/>
      <c r="L245" s="189"/>
      <c r="M245" s="94">
        <v>12</v>
      </c>
      <c r="N245" s="62"/>
      <c r="O245" s="62"/>
      <c r="P245" s="62"/>
      <c r="Q245" s="94">
        <f t="shared" si="59"/>
        <v>46</v>
      </c>
      <c r="R245" s="65">
        <f>IF(F245&lt;VLOOKUP(G245,$M$491:$Q$501,2),0,VLOOKUP(G245,$M$491:$Q$501,3))</f>
        <v>35</v>
      </c>
      <c r="S245" s="66">
        <f t="shared" si="60"/>
        <v>26</v>
      </c>
      <c r="T245" s="67">
        <f t="shared" si="61"/>
        <v>26.95</v>
      </c>
      <c r="U245" s="165">
        <f t="shared" si="62"/>
        <v>26</v>
      </c>
      <c r="V245" s="67">
        <f t="shared" si="63"/>
        <v>26.95</v>
      </c>
      <c r="W245" s="66"/>
      <c r="X245" s="67">
        <v>35</v>
      </c>
      <c r="Y245" s="63">
        <v>26</v>
      </c>
      <c r="Z245" s="103">
        <f t="shared" si="64"/>
        <v>0</v>
      </c>
      <c r="AA245" s="370"/>
    </row>
    <row r="246" spans="1:27" s="33" customFormat="1" ht="47.25" x14ac:dyDescent="0.25">
      <c r="A246" s="290">
        <v>265</v>
      </c>
      <c r="B246" s="161" t="s">
        <v>633</v>
      </c>
      <c r="C246" s="161" t="s">
        <v>628</v>
      </c>
      <c r="D246" s="160">
        <v>267.82299999999998</v>
      </c>
      <c r="E246" s="66"/>
      <c r="F246" s="115">
        <v>680</v>
      </c>
      <c r="G246" s="67">
        <f t="shared" si="57"/>
        <v>2.54</v>
      </c>
      <c r="H246" s="94">
        <v>234</v>
      </c>
      <c r="I246" s="188" t="e">
        <f t="shared" si="58"/>
        <v>#DIV/0!</v>
      </c>
      <c r="J246" s="189"/>
      <c r="K246" s="189"/>
      <c r="L246" s="189"/>
      <c r="M246" s="94">
        <v>107</v>
      </c>
      <c r="N246" s="62"/>
      <c r="O246" s="62"/>
      <c r="P246" s="62"/>
      <c r="Q246" s="94">
        <f t="shared" si="59"/>
        <v>46</v>
      </c>
      <c r="R246" s="65">
        <f>IF(F246&lt;VLOOKUP(G246,$M$491:$Q$501,2),0,VLOOKUP(G246,$M$491:$Q$501,3))</f>
        <v>35</v>
      </c>
      <c r="S246" s="66">
        <f t="shared" si="60"/>
        <v>238</v>
      </c>
      <c r="T246" s="67">
        <f t="shared" si="61"/>
        <v>238</v>
      </c>
      <c r="U246" s="165">
        <f t="shared" si="62"/>
        <v>238</v>
      </c>
      <c r="V246" s="67">
        <f t="shared" si="63"/>
        <v>238</v>
      </c>
      <c r="W246" s="66"/>
      <c r="X246" s="67">
        <v>35</v>
      </c>
      <c r="Y246" s="63">
        <v>238</v>
      </c>
      <c r="Z246" s="103">
        <f t="shared" si="64"/>
        <v>0</v>
      </c>
      <c r="AA246" s="370"/>
    </row>
    <row r="247" spans="1:27" s="33" customFormat="1" ht="47.25" x14ac:dyDescent="0.25">
      <c r="A247" s="290">
        <v>266</v>
      </c>
      <c r="B247" s="161" t="s">
        <v>634</v>
      </c>
      <c r="C247" s="161" t="s">
        <v>628</v>
      </c>
      <c r="D247" s="160">
        <v>106.575</v>
      </c>
      <c r="E247" s="66"/>
      <c r="F247" s="115">
        <v>314</v>
      </c>
      <c r="G247" s="67">
        <f t="shared" si="57"/>
        <v>2.95</v>
      </c>
      <c r="H247" s="94">
        <v>105</v>
      </c>
      <c r="I247" s="188" t="e">
        <f t="shared" si="58"/>
        <v>#DIV/0!</v>
      </c>
      <c r="J247" s="189"/>
      <c r="K247" s="189"/>
      <c r="L247" s="189"/>
      <c r="M247" s="94">
        <v>66</v>
      </c>
      <c r="N247" s="62"/>
      <c r="O247" s="62"/>
      <c r="P247" s="62"/>
      <c r="Q247" s="94">
        <f t="shared" si="59"/>
        <v>63</v>
      </c>
      <c r="R247" s="65">
        <f>IF(F247&lt;VLOOKUP(G247,$M$491:$Q$501,2),0,VLOOKUP(G247,$M$491:$Q$501,3))</f>
        <v>35</v>
      </c>
      <c r="S247" s="66">
        <f t="shared" si="60"/>
        <v>109</v>
      </c>
      <c r="T247" s="67">
        <f t="shared" si="61"/>
        <v>109.9</v>
      </c>
      <c r="U247" s="165">
        <f t="shared" si="62"/>
        <v>109</v>
      </c>
      <c r="V247" s="67">
        <f t="shared" si="63"/>
        <v>109.9</v>
      </c>
      <c r="W247" s="66"/>
      <c r="X247" s="67">
        <v>35</v>
      </c>
      <c r="Y247" s="63">
        <v>109</v>
      </c>
      <c r="Z247" s="103">
        <f t="shared" si="64"/>
        <v>0</v>
      </c>
      <c r="AA247" s="370"/>
    </row>
    <row r="248" spans="1:27" s="33" customFormat="1" ht="63" x14ac:dyDescent="0.25">
      <c r="A248" s="290">
        <v>267</v>
      </c>
      <c r="B248" s="161" t="s">
        <v>635</v>
      </c>
      <c r="C248" s="161" t="s">
        <v>173</v>
      </c>
      <c r="D248" s="160">
        <v>82.98</v>
      </c>
      <c r="E248" s="66"/>
      <c r="F248" s="115">
        <v>190</v>
      </c>
      <c r="G248" s="67">
        <f t="shared" si="57"/>
        <v>2.29</v>
      </c>
      <c r="H248" s="94">
        <v>27</v>
      </c>
      <c r="I248" s="188" t="e">
        <f t="shared" si="58"/>
        <v>#DIV/0!</v>
      </c>
      <c r="J248" s="189"/>
      <c r="K248" s="189"/>
      <c r="L248" s="189"/>
      <c r="M248" s="94">
        <v>10</v>
      </c>
      <c r="N248" s="62"/>
      <c r="O248" s="62"/>
      <c r="P248" s="62"/>
      <c r="Q248" s="94">
        <f t="shared" si="59"/>
        <v>37</v>
      </c>
      <c r="R248" s="65">
        <f>IF(F248&lt;VLOOKUP(G248,$M$491:$Q$501,2),0,VLOOKUP(G248,$M$491:$Q$501,3))</f>
        <v>35</v>
      </c>
      <c r="S248" s="66">
        <f t="shared" si="60"/>
        <v>66</v>
      </c>
      <c r="T248" s="67">
        <f t="shared" si="61"/>
        <v>66.5</v>
      </c>
      <c r="U248" s="165">
        <f t="shared" si="62"/>
        <v>66</v>
      </c>
      <c r="V248" s="67">
        <f t="shared" si="63"/>
        <v>66.5</v>
      </c>
      <c r="W248" s="66"/>
      <c r="X248" s="67">
        <v>35</v>
      </c>
      <c r="Y248" s="63">
        <v>66</v>
      </c>
      <c r="Z248" s="103">
        <f t="shared" si="64"/>
        <v>0</v>
      </c>
      <c r="AA248" s="370"/>
    </row>
    <row r="249" spans="1:27" s="33" customFormat="1" ht="31.5" x14ac:dyDescent="0.25">
      <c r="A249" s="290">
        <v>268</v>
      </c>
      <c r="B249" s="161" t="s">
        <v>772</v>
      </c>
      <c r="C249" s="161" t="s">
        <v>174</v>
      </c>
      <c r="D249" s="160">
        <v>34.79</v>
      </c>
      <c r="E249" s="66"/>
      <c r="F249" s="115">
        <v>102</v>
      </c>
      <c r="G249" s="67">
        <f t="shared" si="57"/>
        <v>2.93</v>
      </c>
      <c r="H249" s="94"/>
      <c r="I249" s="188" t="e">
        <f t="shared" si="58"/>
        <v>#DIV/0!</v>
      </c>
      <c r="J249" s="189"/>
      <c r="K249" s="189"/>
      <c r="L249" s="189"/>
      <c r="M249" s="94"/>
      <c r="N249" s="62"/>
      <c r="O249" s="62"/>
      <c r="P249" s="62"/>
      <c r="Q249" s="94" t="e">
        <f t="shared" si="59"/>
        <v>#DIV/0!</v>
      </c>
      <c r="R249" s="65">
        <f>IF(F249&lt;VLOOKUP(G249,$M$491:$Q$501,2),0,VLOOKUP(G249,$M$491:$Q$501,3))</f>
        <v>35</v>
      </c>
      <c r="S249" s="66">
        <f t="shared" si="60"/>
        <v>35</v>
      </c>
      <c r="T249" s="67">
        <f t="shared" si="61"/>
        <v>35.700000000000003</v>
      </c>
      <c r="U249" s="165">
        <f t="shared" si="62"/>
        <v>35</v>
      </c>
      <c r="V249" s="67">
        <f t="shared" si="63"/>
        <v>35.700000000000003</v>
      </c>
      <c r="W249" s="66"/>
      <c r="X249" s="67">
        <v>35</v>
      </c>
      <c r="Y249" s="63"/>
      <c r="AA249" s="370"/>
    </row>
    <row r="250" spans="1:27" s="33" customFormat="1" ht="63" x14ac:dyDescent="0.25">
      <c r="A250" s="290">
        <v>269</v>
      </c>
      <c r="B250" s="161" t="s">
        <v>636</v>
      </c>
      <c r="C250" s="161" t="s">
        <v>174</v>
      </c>
      <c r="D250" s="160">
        <v>183.59700000000001</v>
      </c>
      <c r="E250" s="66"/>
      <c r="F250" s="115">
        <v>225</v>
      </c>
      <c r="G250" s="67">
        <f t="shared" si="57"/>
        <v>1.23</v>
      </c>
      <c r="H250" s="94">
        <v>67</v>
      </c>
      <c r="I250" s="188" t="e">
        <f t="shared" si="58"/>
        <v>#DIV/0!</v>
      </c>
      <c r="J250" s="189"/>
      <c r="K250" s="189"/>
      <c r="L250" s="189"/>
      <c r="M250" s="94">
        <v>30</v>
      </c>
      <c r="N250" s="62"/>
      <c r="O250" s="62"/>
      <c r="P250" s="62"/>
      <c r="Q250" s="94">
        <f t="shared" si="59"/>
        <v>45</v>
      </c>
      <c r="R250" s="65">
        <f>IF(F250&lt;VLOOKUP(G250,$M$491:$Q$501,2),0,VLOOKUP(G250,$M$491:$Q$501,3))</f>
        <v>35</v>
      </c>
      <c r="S250" s="66">
        <f t="shared" si="60"/>
        <v>78</v>
      </c>
      <c r="T250" s="67">
        <f t="shared" si="61"/>
        <v>78.75</v>
      </c>
      <c r="U250" s="165">
        <f t="shared" si="62"/>
        <v>78</v>
      </c>
      <c r="V250" s="67">
        <f t="shared" si="63"/>
        <v>78.75</v>
      </c>
      <c r="W250" s="66"/>
      <c r="X250" s="67">
        <v>35</v>
      </c>
      <c r="Y250" s="63">
        <v>78</v>
      </c>
      <c r="Z250" s="103">
        <f t="shared" ref="Z250:Z256" si="65">U250-Y250</f>
        <v>0</v>
      </c>
      <c r="AA250" s="370"/>
    </row>
    <row r="251" spans="1:27" s="33" customFormat="1" ht="47.25" x14ac:dyDescent="0.25">
      <c r="A251" s="290">
        <v>270</v>
      </c>
      <c r="B251" s="161" t="s">
        <v>774</v>
      </c>
      <c r="C251" s="161" t="s">
        <v>174</v>
      </c>
      <c r="D251" s="160">
        <v>15.159000000000001</v>
      </c>
      <c r="E251" s="66"/>
      <c r="F251" s="115">
        <v>114</v>
      </c>
      <c r="G251" s="67">
        <f t="shared" si="57"/>
        <v>7.52</v>
      </c>
      <c r="H251" s="94">
        <v>39</v>
      </c>
      <c r="I251" s="188" t="e">
        <f t="shared" si="58"/>
        <v>#DIV/0!</v>
      </c>
      <c r="J251" s="189"/>
      <c r="K251" s="189"/>
      <c r="L251" s="189"/>
      <c r="M251" s="94">
        <v>39</v>
      </c>
      <c r="N251" s="62"/>
      <c r="O251" s="62"/>
      <c r="P251" s="62"/>
      <c r="Q251" s="94">
        <f t="shared" si="59"/>
        <v>100</v>
      </c>
      <c r="R251" s="65">
        <f>IF(F251&lt;VLOOKUP(G251,$M$491:$Q$501,2),0,VLOOKUP(G251,$M$491:$Q$501,3))</f>
        <v>35</v>
      </c>
      <c r="S251" s="66">
        <f t="shared" si="60"/>
        <v>39</v>
      </c>
      <c r="T251" s="67">
        <f t="shared" si="61"/>
        <v>39.9</v>
      </c>
      <c r="U251" s="165">
        <f t="shared" si="62"/>
        <v>39</v>
      </c>
      <c r="V251" s="67">
        <f t="shared" si="63"/>
        <v>39.9</v>
      </c>
      <c r="W251" s="66"/>
      <c r="X251" s="67">
        <v>35</v>
      </c>
      <c r="Y251" s="63">
        <v>39</v>
      </c>
      <c r="Z251" s="103">
        <f t="shared" si="65"/>
        <v>0</v>
      </c>
      <c r="AA251" s="370"/>
    </row>
    <row r="252" spans="1:27" s="33" customFormat="1" ht="47.25" x14ac:dyDescent="0.25">
      <c r="A252" s="290">
        <v>271</v>
      </c>
      <c r="B252" s="161" t="s">
        <v>638</v>
      </c>
      <c r="C252" s="161" t="s">
        <v>174</v>
      </c>
      <c r="D252" s="160">
        <v>101.705</v>
      </c>
      <c r="E252" s="66"/>
      <c r="F252" s="115">
        <v>808</v>
      </c>
      <c r="G252" s="67">
        <f t="shared" si="57"/>
        <v>7.94</v>
      </c>
      <c r="H252" s="94">
        <v>151</v>
      </c>
      <c r="I252" s="188" t="e">
        <f t="shared" si="58"/>
        <v>#DIV/0!</v>
      </c>
      <c r="J252" s="189"/>
      <c r="K252" s="189"/>
      <c r="L252" s="189"/>
      <c r="M252" s="94">
        <v>151</v>
      </c>
      <c r="N252" s="62"/>
      <c r="O252" s="62"/>
      <c r="P252" s="62"/>
      <c r="Q252" s="94">
        <f t="shared" si="59"/>
        <v>100</v>
      </c>
      <c r="R252" s="65">
        <f>IF(F252&lt;VLOOKUP(G252,$M$491:$Q$501,2),0,VLOOKUP(G252,$M$491:$Q$501,3))</f>
        <v>35</v>
      </c>
      <c r="S252" s="66">
        <f t="shared" si="60"/>
        <v>282</v>
      </c>
      <c r="T252" s="67">
        <f t="shared" si="61"/>
        <v>282.8</v>
      </c>
      <c r="U252" s="165">
        <f t="shared" si="62"/>
        <v>282</v>
      </c>
      <c r="V252" s="67">
        <f t="shared" si="63"/>
        <v>282.8</v>
      </c>
      <c r="W252" s="66"/>
      <c r="X252" s="67">
        <v>35</v>
      </c>
      <c r="Y252" s="63">
        <v>282</v>
      </c>
      <c r="Z252" s="103">
        <f t="shared" si="65"/>
        <v>0</v>
      </c>
      <c r="AA252" s="370"/>
    </row>
    <row r="253" spans="1:27" s="33" customFormat="1" ht="47.25" x14ac:dyDescent="0.25">
      <c r="A253" s="290">
        <v>272</v>
      </c>
      <c r="B253" s="161" t="s">
        <v>639</v>
      </c>
      <c r="C253" s="161" t="s">
        <v>174</v>
      </c>
      <c r="D253" s="160">
        <v>51.508000000000003</v>
      </c>
      <c r="E253" s="66"/>
      <c r="F253" s="115">
        <v>317</v>
      </c>
      <c r="G253" s="67">
        <f t="shared" si="57"/>
        <v>6.15</v>
      </c>
      <c r="H253" s="94"/>
      <c r="I253" s="188" t="e">
        <f t="shared" si="58"/>
        <v>#DIV/0!</v>
      </c>
      <c r="J253" s="189"/>
      <c r="K253" s="189"/>
      <c r="L253" s="189"/>
      <c r="M253" s="94"/>
      <c r="N253" s="62"/>
      <c r="O253" s="62"/>
      <c r="P253" s="62"/>
      <c r="Q253" s="94" t="e">
        <f t="shared" si="59"/>
        <v>#DIV/0!</v>
      </c>
      <c r="R253" s="65">
        <f>IF(F253&lt;VLOOKUP(G253,$M$491:$Q$501,2),0,VLOOKUP(G253,$M$491:$Q$501,3))</f>
        <v>35</v>
      </c>
      <c r="S253" s="66">
        <f t="shared" si="60"/>
        <v>110</v>
      </c>
      <c r="T253" s="67">
        <f t="shared" si="61"/>
        <v>110.95</v>
      </c>
      <c r="U253" s="165">
        <f t="shared" si="62"/>
        <v>110</v>
      </c>
      <c r="V253" s="67">
        <f t="shared" si="63"/>
        <v>110.95</v>
      </c>
      <c r="W253" s="66"/>
      <c r="X253" s="67">
        <v>35</v>
      </c>
      <c r="Y253" s="63">
        <v>110</v>
      </c>
      <c r="Z253" s="103">
        <f t="shared" si="65"/>
        <v>0</v>
      </c>
      <c r="AA253" s="370"/>
    </row>
    <row r="254" spans="1:27" s="33" customFormat="1" ht="47.25" x14ac:dyDescent="0.25">
      <c r="A254" s="290">
        <v>273</v>
      </c>
      <c r="B254" s="161" t="s">
        <v>640</v>
      </c>
      <c r="C254" s="161" t="s">
        <v>174</v>
      </c>
      <c r="D254" s="160">
        <v>55.301000000000002</v>
      </c>
      <c r="E254" s="66"/>
      <c r="F254" s="115">
        <v>105</v>
      </c>
      <c r="G254" s="67">
        <f t="shared" si="57"/>
        <v>1.9</v>
      </c>
      <c r="H254" s="94">
        <v>15</v>
      </c>
      <c r="I254" s="188" t="e">
        <f t="shared" si="58"/>
        <v>#DIV/0!</v>
      </c>
      <c r="J254" s="189"/>
      <c r="K254" s="189"/>
      <c r="L254" s="189"/>
      <c r="M254" s="94">
        <v>0</v>
      </c>
      <c r="N254" s="62"/>
      <c r="O254" s="62"/>
      <c r="P254" s="62"/>
      <c r="Q254" s="94">
        <f t="shared" si="59"/>
        <v>0</v>
      </c>
      <c r="R254" s="65">
        <f>IF(F254&lt;VLOOKUP(G254,$M$491:$Q$501,2),0,VLOOKUP(G254,$M$491:$Q$501,3))</f>
        <v>35</v>
      </c>
      <c r="S254" s="66">
        <f t="shared" si="60"/>
        <v>36</v>
      </c>
      <c r="T254" s="67">
        <f t="shared" si="61"/>
        <v>36.75</v>
      </c>
      <c r="U254" s="165">
        <f t="shared" si="62"/>
        <v>36</v>
      </c>
      <c r="V254" s="67">
        <f t="shared" si="63"/>
        <v>36.75</v>
      </c>
      <c r="W254" s="66"/>
      <c r="X254" s="67">
        <v>35</v>
      </c>
      <c r="Y254" s="63">
        <v>36</v>
      </c>
      <c r="Z254" s="103">
        <f t="shared" si="65"/>
        <v>0</v>
      </c>
      <c r="AA254" s="370"/>
    </row>
    <row r="255" spans="1:27" s="33" customFormat="1" ht="47.25" x14ac:dyDescent="0.25">
      <c r="A255" s="290">
        <v>274</v>
      </c>
      <c r="B255" s="161" t="s">
        <v>641</v>
      </c>
      <c r="C255" s="161" t="s">
        <v>174</v>
      </c>
      <c r="D255" s="160">
        <v>33.454999999999998</v>
      </c>
      <c r="E255" s="66"/>
      <c r="F255" s="115">
        <v>154</v>
      </c>
      <c r="G255" s="67">
        <f t="shared" si="57"/>
        <v>4.5999999999999996</v>
      </c>
      <c r="H255" s="94">
        <v>53</v>
      </c>
      <c r="I255" s="188" t="e">
        <f t="shared" si="58"/>
        <v>#DIV/0!</v>
      </c>
      <c r="J255" s="189"/>
      <c r="K255" s="189"/>
      <c r="L255" s="189"/>
      <c r="M255" s="94">
        <v>53</v>
      </c>
      <c r="N255" s="62"/>
      <c r="O255" s="62"/>
      <c r="P255" s="62"/>
      <c r="Q255" s="94">
        <f t="shared" si="59"/>
        <v>100</v>
      </c>
      <c r="R255" s="65">
        <f>IF(F255&lt;VLOOKUP(G255,$M$491:$Q$501,2),0,VLOOKUP(G255,$M$491:$Q$501,3))</f>
        <v>35</v>
      </c>
      <c r="S255" s="66">
        <f t="shared" si="60"/>
        <v>53</v>
      </c>
      <c r="T255" s="67">
        <f t="shared" si="61"/>
        <v>53.9</v>
      </c>
      <c r="U255" s="165">
        <f t="shared" si="62"/>
        <v>53</v>
      </c>
      <c r="V255" s="67">
        <f t="shared" si="63"/>
        <v>53.9</v>
      </c>
      <c r="W255" s="66"/>
      <c r="X255" s="67">
        <v>35</v>
      </c>
      <c r="Y255" s="63">
        <v>53</v>
      </c>
      <c r="Z255" s="103">
        <f t="shared" si="65"/>
        <v>0</v>
      </c>
      <c r="AA255" s="370"/>
    </row>
    <row r="256" spans="1:27" s="33" customFormat="1" ht="47.25" x14ac:dyDescent="0.25">
      <c r="A256" s="290">
        <v>275</v>
      </c>
      <c r="B256" s="161" t="s">
        <v>881</v>
      </c>
      <c r="C256" s="161" t="s">
        <v>174</v>
      </c>
      <c r="D256" s="160">
        <v>108.06</v>
      </c>
      <c r="E256" s="66"/>
      <c r="F256" s="115">
        <v>89</v>
      </c>
      <c r="G256" s="67">
        <f t="shared" si="57"/>
        <v>0.82</v>
      </c>
      <c r="H256" s="94">
        <v>26</v>
      </c>
      <c r="I256" s="188" t="e">
        <f t="shared" si="58"/>
        <v>#DIV/0!</v>
      </c>
      <c r="J256" s="189"/>
      <c r="K256" s="189"/>
      <c r="L256" s="189"/>
      <c r="M256" s="94">
        <v>24</v>
      </c>
      <c r="N256" s="62"/>
      <c r="O256" s="62"/>
      <c r="P256" s="62"/>
      <c r="Q256" s="94">
        <f t="shared" si="59"/>
        <v>92</v>
      </c>
      <c r="R256" s="65">
        <f>IF(F256&lt;VLOOKUP(G256,$M$491:$Q$501,2),0,VLOOKUP(G256,$M$491:$Q$501,3))</f>
        <v>35</v>
      </c>
      <c r="S256" s="66">
        <f t="shared" si="60"/>
        <v>31</v>
      </c>
      <c r="T256" s="67">
        <f t="shared" si="61"/>
        <v>31.15</v>
      </c>
      <c r="U256" s="165">
        <f t="shared" si="62"/>
        <v>31</v>
      </c>
      <c r="V256" s="67">
        <f t="shared" si="63"/>
        <v>31.15</v>
      </c>
      <c r="W256" s="66"/>
      <c r="X256" s="67">
        <v>35</v>
      </c>
      <c r="Y256" s="63">
        <v>31</v>
      </c>
      <c r="Z256" s="103">
        <f t="shared" si="65"/>
        <v>0</v>
      </c>
      <c r="AA256" s="370"/>
    </row>
    <row r="257" spans="1:27" s="33" customFormat="1" ht="47.25" x14ac:dyDescent="0.25">
      <c r="A257" s="290">
        <v>277</v>
      </c>
      <c r="B257" s="161" t="s">
        <v>644</v>
      </c>
      <c r="C257" s="161" t="s">
        <v>175</v>
      </c>
      <c r="D257" s="160">
        <v>930.82600000000002</v>
      </c>
      <c r="E257" s="66"/>
      <c r="F257" s="115">
        <v>2550</v>
      </c>
      <c r="G257" s="67">
        <f t="shared" si="57"/>
        <v>2.74</v>
      </c>
      <c r="H257" s="94"/>
      <c r="I257" s="188" t="e">
        <f t="shared" si="58"/>
        <v>#DIV/0!</v>
      </c>
      <c r="J257" s="189"/>
      <c r="K257" s="189"/>
      <c r="L257" s="189"/>
      <c r="M257" s="94"/>
      <c r="N257" s="62"/>
      <c r="O257" s="62"/>
      <c r="P257" s="62"/>
      <c r="Q257" s="94" t="e">
        <f t="shared" si="59"/>
        <v>#DIV/0!</v>
      </c>
      <c r="R257" s="65">
        <f>IF(F257&lt;VLOOKUP(G257,$M$491:$Q$501,2),0,VLOOKUP(G257,$M$491:$Q$501,3))</f>
        <v>35</v>
      </c>
      <c r="S257" s="66">
        <f t="shared" si="60"/>
        <v>892</v>
      </c>
      <c r="T257" s="67">
        <f t="shared" si="61"/>
        <v>892.5</v>
      </c>
      <c r="U257" s="165">
        <f t="shared" si="62"/>
        <v>892</v>
      </c>
      <c r="V257" s="67">
        <f t="shared" si="63"/>
        <v>892.5</v>
      </c>
      <c r="W257" s="66"/>
      <c r="X257" s="67">
        <v>35</v>
      </c>
      <c r="Y257" s="63"/>
      <c r="Z257" s="103"/>
      <c r="AA257" s="370"/>
    </row>
    <row r="258" spans="1:27" s="33" customFormat="1" ht="47.25" x14ac:dyDescent="0.25">
      <c r="A258" s="290">
        <v>278</v>
      </c>
      <c r="B258" s="161" t="s">
        <v>645</v>
      </c>
      <c r="C258" s="161" t="s">
        <v>175</v>
      </c>
      <c r="D258" s="160">
        <v>28.696999999999999</v>
      </c>
      <c r="E258" s="66"/>
      <c r="F258" s="115">
        <v>62</v>
      </c>
      <c r="G258" s="67">
        <f t="shared" si="57"/>
        <v>2.16</v>
      </c>
      <c r="H258" s="94"/>
      <c r="I258" s="188" t="e">
        <f t="shared" si="58"/>
        <v>#DIV/0!</v>
      </c>
      <c r="J258" s="189"/>
      <c r="K258" s="189"/>
      <c r="L258" s="189"/>
      <c r="M258" s="94"/>
      <c r="N258" s="62"/>
      <c r="O258" s="62"/>
      <c r="P258" s="62"/>
      <c r="Q258" s="94" t="e">
        <f t="shared" si="59"/>
        <v>#DIV/0!</v>
      </c>
      <c r="R258" s="65">
        <f>IF(F258&lt;VLOOKUP(G258,$M$491:$Q$501,2),0,VLOOKUP(G258,$M$491:$Q$501,3))</f>
        <v>35</v>
      </c>
      <c r="S258" s="66">
        <f t="shared" si="60"/>
        <v>21</v>
      </c>
      <c r="T258" s="67">
        <f t="shared" si="61"/>
        <v>21.7</v>
      </c>
      <c r="U258" s="165">
        <f t="shared" si="62"/>
        <v>21</v>
      </c>
      <c r="V258" s="67">
        <f t="shared" si="63"/>
        <v>21.7</v>
      </c>
      <c r="W258" s="66"/>
      <c r="X258" s="67">
        <v>35</v>
      </c>
      <c r="Y258" s="63"/>
      <c r="Z258" s="103"/>
      <c r="AA258" s="370"/>
    </row>
    <row r="259" spans="1:27" s="33" customFormat="1" ht="47.25" x14ac:dyDescent="0.25">
      <c r="A259" s="290">
        <v>279</v>
      </c>
      <c r="B259" s="161" t="s">
        <v>646</v>
      </c>
      <c r="C259" s="161" t="s">
        <v>175</v>
      </c>
      <c r="D259" s="160">
        <v>59.34</v>
      </c>
      <c r="E259" s="66"/>
      <c r="F259" s="115">
        <v>272</v>
      </c>
      <c r="G259" s="67">
        <f t="shared" si="57"/>
        <v>4.58</v>
      </c>
      <c r="H259" s="94">
        <v>90</v>
      </c>
      <c r="I259" s="188" t="e">
        <f t="shared" si="58"/>
        <v>#DIV/0!</v>
      </c>
      <c r="J259" s="189"/>
      <c r="K259" s="189"/>
      <c r="L259" s="189"/>
      <c r="M259" s="94">
        <v>90</v>
      </c>
      <c r="N259" s="62"/>
      <c r="O259" s="62"/>
      <c r="P259" s="62"/>
      <c r="Q259" s="94">
        <f t="shared" si="59"/>
        <v>100</v>
      </c>
      <c r="R259" s="65">
        <f>IF(F259&lt;VLOOKUP(G259,$M$491:$Q$501,2),0,VLOOKUP(G259,$M$491:$Q$501,3))</f>
        <v>35</v>
      </c>
      <c r="S259" s="66">
        <f t="shared" si="60"/>
        <v>95</v>
      </c>
      <c r="T259" s="67">
        <f t="shared" si="61"/>
        <v>95.2</v>
      </c>
      <c r="U259" s="165">
        <f t="shared" si="62"/>
        <v>95</v>
      </c>
      <c r="V259" s="67">
        <f t="shared" si="63"/>
        <v>95.2</v>
      </c>
      <c r="W259" s="66"/>
      <c r="X259" s="67">
        <v>35</v>
      </c>
      <c r="Y259" s="63">
        <v>95</v>
      </c>
      <c r="Z259" s="103">
        <f t="shared" ref="Z259:Z269" si="66">U259-Y259</f>
        <v>0</v>
      </c>
      <c r="AA259" s="370"/>
    </row>
    <row r="260" spans="1:27" s="33" customFormat="1" ht="63" x14ac:dyDescent="0.25">
      <c r="A260" s="290">
        <v>280</v>
      </c>
      <c r="B260" s="161" t="s">
        <v>647</v>
      </c>
      <c r="C260" s="161" t="s">
        <v>175</v>
      </c>
      <c r="D260" s="160">
        <v>40.573999999999998</v>
      </c>
      <c r="E260" s="66"/>
      <c r="F260" s="115">
        <v>321</v>
      </c>
      <c r="G260" s="67">
        <f t="shared" si="57"/>
        <v>7.91</v>
      </c>
      <c r="H260" s="94">
        <v>100</v>
      </c>
      <c r="I260" s="188" t="e">
        <f t="shared" si="58"/>
        <v>#DIV/0!</v>
      </c>
      <c r="J260" s="189"/>
      <c r="K260" s="189"/>
      <c r="L260" s="189"/>
      <c r="M260" s="94">
        <v>100</v>
      </c>
      <c r="N260" s="62"/>
      <c r="O260" s="62"/>
      <c r="P260" s="62"/>
      <c r="Q260" s="94">
        <f t="shared" si="59"/>
        <v>100</v>
      </c>
      <c r="R260" s="65">
        <f>IF(F260&lt;VLOOKUP(G260,$M$491:$Q$501,2),0,VLOOKUP(G260,$M$491:$Q$501,3))</f>
        <v>35</v>
      </c>
      <c r="S260" s="66">
        <f t="shared" si="60"/>
        <v>112</v>
      </c>
      <c r="T260" s="67">
        <f t="shared" si="61"/>
        <v>112.35</v>
      </c>
      <c r="U260" s="165">
        <f t="shared" si="62"/>
        <v>112</v>
      </c>
      <c r="V260" s="67">
        <f t="shared" si="63"/>
        <v>112.35</v>
      </c>
      <c r="W260" s="66"/>
      <c r="X260" s="67">
        <v>35</v>
      </c>
      <c r="Y260" s="63">
        <v>112</v>
      </c>
      <c r="Z260" s="103">
        <f t="shared" si="66"/>
        <v>0</v>
      </c>
      <c r="AA260" s="370"/>
    </row>
    <row r="261" spans="1:27" s="33" customFormat="1" ht="47.25" x14ac:dyDescent="0.25">
      <c r="A261" s="290">
        <v>281</v>
      </c>
      <c r="B261" s="161" t="s">
        <v>648</v>
      </c>
      <c r="C261" s="161" t="s">
        <v>175</v>
      </c>
      <c r="D261" s="160">
        <v>36.72</v>
      </c>
      <c r="E261" s="66"/>
      <c r="F261" s="115">
        <v>656</v>
      </c>
      <c r="G261" s="67">
        <f t="shared" si="57"/>
        <v>17.86</v>
      </c>
      <c r="H261" s="94">
        <v>227</v>
      </c>
      <c r="I261" s="188" t="e">
        <f t="shared" si="58"/>
        <v>#DIV/0!</v>
      </c>
      <c r="J261" s="189"/>
      <c r="K261" s="189"/>
      <c r="L261" s="189"/>
      <c r="M261" s="94">
        <v>227</v>
      </c>
      <c r="N261" s="62"/>
      <c r="O261" s="62"/>
      <c r="P261" s="62"/>
      <c r="Q261" s="94">
        <f t="shared" si="59"/>
        <v>100</v>
      </c>
      <c r="R261" s="65">
        <f>IF(F261&lt;VLOOKUP(G261,$M$491:$Q$501,2),0,VLOOKUP(G261,$M$491:$Q$501,3))</f>
        <v>35</v>
      </c>
      <c r="S261" s="66">
        <f t="shared" si="60"/>
        <v>229</v>
      </c>
      <c r="T261" s="67">
        <f t="shared" si="61"/>
        <v>229.6</v>
      </c>
      <c r="U261" s="165">
        <f t="shared" si="62"/>
        <v>229</v>
      </c>
      <c r="V261" s="67">
        <f t="shared" si="63"/>
        <v>229.6</v>
      </c>
      <c r="W261" s="66"/>
      <c r="X261" s="67">
        <v>35</v>
      </c>
      <c r="Y261" s="63">
        <v>229</v>
      </c>
      <c r="Z261" s="103">
        <f t="shared" si="66"/>
        <v>0</v>
      </c>
      <c r="AA261" s="370"/>
    </row>
    <row r="262" spans="1:27" s="33" customFormat="1" ht="51.75" customHeight="1" x14ac:dyDescent="0.25">
      <c r="A262" s="290">
        <v>282</v>
      </c>
      <c r="B262" s="161" t="s">
        <v>649</v>
      </c>
      <c r="C262" s="161" t="s">
        <v>175</v>
      </c>
      <c r="D262" s="160">
        <v>60.173999999999999</v>
      </c>
      <c r="E262" s="66"/>
      <c r="F262" s="115">
        <v>290</v>
      </c>
      <c r="G262" s="67">
        <f t="shared" si="57"/>
        <v>4.82</v>
      </c>
      <c r="H262" s="94">
        <v>48</v>
      </c>
      <c r="I262" s="188" t="e">
        <f t="shared" si="58"/>
        <v>#DIV/0!</v>
      </c>
      <c r="J262" s="189"/>
      <c r="K262" s="189"/>
      <c r="L262" s="189"/>
      <c r="M262" s="94">
        <v>48</v>
      </c>
      <c r="N262" s="62"/>
      <c r="O262" s="62"/>
      <c r="P262" s="62"/>
      <c r="Q262" s="94">
        <f t="shared" si="59"/>
        <v>100</v>
      </c>
      <c r="R262" s="65">
        <f>IF(F262&lt;VLOOKUP(G262,$M$491:$Q$501,2),0,VLOOKUP(G262,$M$491:$Q$501,3))</f>
        <v>35</v>
      </c>
      <c r="S262" s="66">
        <f t="shared" si="60"/>
        <v>101</v>
      </c>
      <c r="T262" s="67">
        <f t="shared" si="61"/>
        <v>101.5</v>
      </c>
      <c r="U262" s="165">
        <f t="shared" si="62"/>
        <v>101</v>
      </c>
      <c r="V262" s="67">
        <f t="shared" si="63"/>
        <v>101.5</v>
      </c>
      <c r="W262" s="66"/>
      <c r="X262" s="67">
        <v>35</v>
      </c>
      <c r="Y262" s="63">
        <v>101</v>
      </c>
      <c r="Z262" s="103">
        <f t="shared" si="66"/>
        <v>0</v>
      </c>
      <c r="AA262" s="370"/>
    </row>
    <row r="263" spans="1:27" s="33" customFormat="1" ht="48" customHeight="1" x14ac:dyDescent="0.25">
      <c r="A263" s="290">
        <v>283</v>
      </c>
      <c r="B263" s="161" t="s">
        <v>650</v>
      </c>
      <c r="C263" s="161" t="s">
        <v>175</v>
      </c>
      <c r="D263" s="160">
        <v>23.221</v>
      </c>
      <c r="E263" s="66"/>
      <c r="F263" s="115">
        <v>113</v>
      </c>
      <c r="G263" s="67">
        <f t="shared" si="57"/>
        <v>4.87</v>
      </c>
      <c r="H263" s="94">
        <v>18</v>
      </c>
      <c r="I263" s="188" t="e">
        <f t="shared" si="58"/>
        <v>#DIV/0!</v>
      </c>
      <c r="J263" s="189"/>
      <c r="K263" s="189"/>
      <c r="L263" s="189"/>
      <c r="M263" s="94">
        <v>18</v>
      </c>
      <c r="N263" s="62"/>
      <c r="O263" s="62"/>
      <c r="P263" s="62"/>
      <c r="Q263" s="94">
        <f t="shared" si="59"/>
        <v>100</v>
      </c>
      <c r="R263" s="65">
        <f>IF(F263&lt;VLOOKUP(G263,$M$491:$Q$501,2),0,VLOOKUP(G263,$M$491:$Q$501,3))</f>
        <v>35</v>
      </c>
      <c r="S263" s="66">
        <f t="shared" si="60"/>
        <v>39</v>
      </c>
      <c r="T263" s="67">
        <f t="shared" si="61"/>
        <v>39.549999999999997</v>
      </c>
      <c r="U263" s="165">
        <f t="shared" si="62"/>
        <v>39</v>
      </c>
      <c r="V263" s="67">
        <f t="shared" si="63"/>
        <v>39.549999999999997</v>
      </c>
      <c r="W263" s="66"/>
      <c r="X263" s="67">
        <v>35</v>
      </c>
      <c r="Y263" s="63">
        <v>39</v>
      </c>
      <c r="Z263" s="103">
        <f t="shared" si="66"/>
        <v>0</v>
      </c>
      <c r="AA263" s="370"/>
    </row>
    <row r="264" spans="1:27" s="33" customFormat="1" ht="47.25" x14ac:dyDescent="0.25">
      <c r="A264" s="290">
        <v>284</v>
      </c>
      <c r="B264" s="161" t="s">
        <v>651</v>
      </c>
      <c r="C264" s="161" t="s">
        <v>175</v>
      </c>
      <c r="D264" s="160">
        <v>47.15</v>
      </c>
      <c r="E264" s="66"/>
      <c r="F264" s="115">
        <v>174</v>
      </c>
      <c r="G264" s="67">
        <f t="shared" si="57"/>
        <v>3.69</v>
      </c>
      <c r="H264" s="94">
        <v>58</v>
      </c>
      <c r="I264" s="188" t="e">
        <f t="shared" si="58"/>
        <v>#DIV/0!</v>
      </c>
      <c r="J264" s="189"/>
      <c r="K264" s="189"/>
      <c r="L264" s="189"/>
      <c r="M264" s="94">
        <v>58</v>
      </c>
      <c r="N264" s="62"/>
      <c r="O264" s="62"/>
      <c r="P264" s="62"/>
      <c r="Q264" s="94">
        <f t="shared" si="59"/>
        <v>100</v>
      </c>
      <c r="R264" s="65">
        <f>IF(F264&lt;VLOOKUP(G264,$M$491:$Q$501,2),0,VLOOKUP(G264,$M$491:$Q$501,3))</f>
        <v>35</v>
      </c>
      <c r="S264" s="66">
        <f t="shared" si="60"/>
        <v>60</v>
      </c>
      <c r="T264" s="67">
        <f t="shared" si="61"/>
        <v>60.9</v>
      </c>
      <c r="U264" s="165">
        <f t="shared" si="62"/>
        <v>60</v>
      </c>
      <c r="V264" s="67">
        <f t="shared" si="63"/>
        <v>60.9</v>
      </c>
      <c r="W264" s="66"/>
      <c r="X264" s="67">
        <v>35</v>
      </c>
      <c r="Y264" s="63">
        <v>60</v>
      </c>
      <c r="Z264" s="103">
        <f t="shared" si="66"/>
        <v>0</v>
      </c>
      <c r="AA264" s="370"/>
    </row>
    <row r="265" spans="1:27" s="33" customFormat="1" ht="47.25" x14ac:dyDescent="0.25">
      <c r="A265" s="290">
        <v>285</v>
      </c>
      <c r="B265" s="161" t="s">
        <v>652</v>
      </c>
      <c r="C265" s="161" t="s">
        <v>175</v>
      </c>
      <c r="D265" s="160">
        <v>49.509</v>
      </c>
      <c r="E265" s="66"/>
      <c r="F265" s="115">
        <v>182</v>
      </c>
      <c r="G265" s="67">
        <f t="shared" si="57"/>
        <v>3.68</v>
      </c>
      <c r="H265" s="94">
        <v>18</v>
      </c>
      <c r="I265" s="188" t="e">
        <f t="shared" si="58"/>
        <v>#DIV/0!</v>
      </c>
      <c r="J265" s="189"/>
      <c r="K265" s="189"/>
      <c r="L265" s="189"/>
      <c r="M265" s="94">
        <v>18</v>
      </c>
      <c r="N265" s="62"/>
      <c r="O265" s="62"/>
      <c r="P265" s="62"/>
      <c r="Q265" s="94">
        <f t="shared" si="59"/>
        <v>100</v>
      </c>
      <c r="R265" s="65">
        <f>IF(F265&lt;VLOOKUP(G265,$M$491:$Q$501,2),0,VLOOKUP(G265,$M$491:$Q$501,3))</f>
        <v>35</v>
      </c>
      <c r="S265" s="66">
        <f t="shared" si="60"/>
        <v>63</v>
      </c>
      <c r="T265" s="67">
        <f t="shared" si="61"/>
        <v>63.7</v>
      </c>
      <c r="U265" s="165">
        <f t="shared" si="62"/>
        <v>63</v>
      </c>
      <c r="V265" s="67">
        <f t="shared" si="63"/>
        <v>63.7</v>
      </c>
      <c r="W265" s="66"/>
      <c r="X265" s="67">
        <v>35</v>
      </c>
      <c r="Y265" s="63">
        <v>63</v>
      </c>
      <c r="Z265" s="103">
        <f t="shared" si="66"/>
        <v>0</v>
      </c>
      <c r="AA265" s="370"/>
    </row>
    <row r="266" spans="1:27" s="33" customFormat="1" ht="47.25" x14ac:dyDescent="0.25">
      <c r="A266" s="290">
        <v>286</v>
      </c>
      <c r="B266" s="161" t="s">
        <v>653</v>
      </c>
      <c r="C266" s="161" t="s">
        <v>175</v>
      </c>
      <c r="D266" s="160">
        <v>33.49</v>
      </c>
      <c r="E266" s="66"/>
      <c r="F266" s="115">
        <v>486</v>
      </c>
      <c r="G266" s="67">
        <f t="shared" si="57"/>
        <v>14.51</v>
      </c>
      <c r="H266" s="94">
        <v>156</v>
      </c>
      <c r="I266" s="188" t="e">
        <f t="shared" si="58"/>
        <v>#DIV/0!</v>
      </c>
      <c r="J266" s="189"/>
      <c r="K266" s="189"/>
      <c r="L266" s="189"/>
      <c r="M266" s="94">
        <v>156</v>
      </c>
      <c r="N266" s="62"/>
      <c r="O266" s="62"/>
      <c r="P266" s="62"/>
      <c r="Q266" s="94">
        <f t="shared" si="59"/>
        <v>100</v>
      </c>
      <c r="R266" s="65">
        <f>IF(F266&lt;VLOOKUP(G266,$M$491:$Q$501,2),0,VLOOKUP(G266,$M$491:$Q$501,3))</f>
        <v>35</v>
      </c>
      <c r="S266" s="66">
        <f t="shared" si="60"/>
        <v>170</v>
      </c>
      <c r="T266" s="67">
        <f t="shared" si="61"/>
        <v>170.1</v>
      </c>
      <c r="U266" s="165">
        <f t="shared" si="62"/>
        <v>170</v>
      </c>
      <c r="V266" s="67">
        <f t="shared" si="63"/>
        <v>170.1</v>
      </c>
      <c r="W266" s="66"/>
      <c r="X266" s="67">
        <v>35</v>
      </c>
      <c r="Y266" s="63">
        <v>170</v>
      </c>
      <c r="Z266" s="103">
        <f t="shared" si="66"/>
        <v>0</v>
      </c>
      <c r="AA266" s="370"/>
    </row>
    <row r="267" spans="1:27" s="33" customFormat="1" ht="47.25" x14ac:dyDescent="0.25">
      <c r="A267" s="290">
        <v>287</v>
      </c>
      <c r="B267" s="161" t="s">
        <v>654</v>
      </c>
      <c r="C267" s="161" t="s">
        <v>175</v>
      </c>
      <c r="D267" s="160">
        <v>27.5</v>
      </c>
      <c r="E267" s="66"/>
      <c r="F267" s="115">
        <v>470</v>
      </c>
      <c r="G267" s="67">
        <f t="shared" si="57"/>
        <v>17.09</v>
      </c>
      <c r="H267" s="94">
        <v>158</v>
      </c>
      <c r="I267" s="188" t="e">
        <f t="shared" si="58"/>
        <v>#DIV/0!</v>
      </c>
      <c r="J267" s="189"/>
      <c r="K267" s="189"/>
      <c r="L267" s="189"/>
      <c r="M267" s="94">
        <v>158</v>
      </c>
      <c r="N267" s="62"/>
      <c r="O267" s="62"/>
      <c r="P267" s="62"/>
      <c r="Q267" s="94">
        <f t="shared" si="59"/>
        <v>100</v>
      </c>
      <c r="R267" s="65">
        <f>IF(F267&lt;VLOOKUP(G267,$M$491:$Q$501,2),0,VLOOKUP(G267,$M$491:$Q$501,3))</f>
        <v>35</v>
      </c>
      <c r="S267" s="66">
        <f t="shared" si="60"/>
        <v>164</v>
      </c>
      <c r="T267" s="67">
        <f t="shared" si="61"/>
        <v>164.5</v>
      </c>
      <c r="U267" s="165">
        <f t="shared" si="62"/>
        <v>164</v>
      </c>
      <c r="V267" s="67">
        <f t="shared" si="63"/>
        <v>164.5</v>
      </c>
      <c r="W267" s="66"/>
      <c r="X267" s="67">
        <v>35</v>
      </c>
      <c r="Y267" s="63">
        <v>164</v>
      </c>
      <c r="Z267" s="103">
        <f t="shared" si="66"/>
        <v>0</v>
      </c>
      <c r="AA267" s="370"/>
    </row>
    <row r="268" spans="1:27" s="33" customFormat="1" ht="47.25" x14ac:dyDescent="0.25">
      <c r="A268" s="290">
        <v>288</v>
      </c>
      <c r="B268" s="161" t="s">
        <v>655</v>
      </c>
      <c r="C268" s="161" t="s">
        <v>175</v>
      </c>
      <c r="D268" s="160">
        <v>24.83</v>
      </c>
      <c r="E268" s="66"/>
      <c r="F268" s="115">
        <v>104</v>
      </c>
      <c r="G268" s="67">
        <f t="shared" si="57"/>
        <v>4.1900000000000004</v>
      </c>
      <c r="H268" s="94">
        <v>26</v>
      </c>
      <c r="I268" s="188" t="e">
        <f t="shared" si="58"/>
        <v>#DIV/0!</v>
      </c>
      <c r="J268" s="189"/>
      <c r="K268" s="189"/>
      <c r="L268" s="189"/>
      <c r="M268" s="94">
        <v>26</v>
      </c>
      <c r="N268" s="62"/>
      <c r="O268" s="62"/>
      <c r="P268" s="62"/>
      <c r="Q268" s="94">
        <f t="shared" si="59"/>
        <v>100</v>
      </c>
      <c r="R268" s="65">
        <f>IF(F268&lt;VLOOKUP(G268,$M$491:$Q$501,2),0,VLOOKUP(G268,$M$491:$Q$501,3))</f>
        <v>35</v>
      </c>
      <c r="S268" s="66">
        <f t="shared" si="60"/>
        <v>36</v>
      </c>
      <c r="T268" s="67">
        <f t="shared" si="61"/>
        <v>36.4</v>
      </c>
      <c r="U268" s="165">
        <f t="shared" si="62"/>
        <v>36</v>
      </c>
      <c r="V268" s="67">
        <f t="shared" si="63"/>
        <v>36.4</v>
      </c>
      <c r="W268" s="66"/>
      <c r="X268" s="67">
        <v>35</v>
      </c>
      <c r="Y268" s="63">
        <v>36</v>
      </c>
      <c r="Z268" s="103">
        <f t="shared" si="66"/>
        <v>0</v>
      </c>
      <c r="AA268" s="370"/>
    </row>
    <row r="269" spans="1:27" s="33" customFormat="1" ht="63" x14ac:dyDescent="0.25">
      <c r="A269" s="290">
        <v>289</v>
      </c>
      <c r="B269" s="161" t="s">
        <v>894</v>
      </c>
      <c r="C269" s="161" t="s">
        <v>175</v>
      </c>
      <c r="D269" s="160">
        <v>3313.33</v>
      </c>
      <c r="E269" s="66"/>
      <c r="F269" s="115">
        <v>13382</v>
      </c>
      <c r="G269" s="67">
        <f t="shared" si="57"/>
        <v>4.04</v>
      </c>
      <c r="H269" s="94">
        <v>4564</v>
      </c>
      <c r="I269" s="188" t="e">
        <f t="shared" si="58"/>
        <v>#DIV/0!</v>
      </c>
      <c r="J269" s="189"/>
      <c r="K269" s="189"/>
      <c r="L269" s="189"/>
      <c r="M269" s="94">
        <f>2174+2020</f>
        <v>4194</v>
      </c>
      <c r="N269" s="62"/>
      <c r="O269" s="62"/>
      <c r="P269" s="62"/>
      <c r="Q269" s="94">
        <f t="shared" si="59"/>
        <v>92</v>
      </c>
      <c r="R269" s="65">
        <f>IF(F269&lt;VLOOKUP(G269,$M$491:$Q$501,2),0,VLOOKUP(G269,$M$491:$Q$501,3))</f>
        <v>35</v>
      </c>
      <c r="S269" s="66">
        <f t="shared" si="60"/>
        <v>4683</v>
      </c>
      <c r="T269" s="67">
        <f t="shared" si="61"/>
        <v>4683.7</v>
      </c>
      <c r="U269" s="165">
        <f t="shared" si="62"/>
        <v>4682</v>
      </c>
      <c r="V269" s="67">
        <f t="shared" si="63"/>
        <v>4682.3599999999997</v>
      </c>
      <c r="W269" s="66"/>
      <c r="X269" s="67">
        <v>34.99</v>
      </c>
      <c r="Y269" s="63">
        <v>4682</v>
      </c>
      <c r="Z269" s="103">
        <f t="shared" si="66"/>
        <v>0</v>
      </c>
      <c r="AA269" s="370"/>
    </row>
    <row r="270" spans="1:27" s="33" customFormat="1" ht="31.5" x14ac:dyDescent="0.25">
      <c r="A270" s="290">
        <v>291</v>
      </c>
      <c r="B270" s="161" t="s">
        <v>657</v>
      </c>
      <c r="C270" s="161" t="s">
        <v>176</v>
      </c>
      <c r="D270" s="160">
        <v>66.376000000000005</v>
      </c>
      <c r="E270" s="66"/>
      <c r="F270" s="115">
        <v>237</v>
      </c>
      <c r="G270" s="67">
        <f t="shared" si="57"/>
        <v>3.57</v>
      </c>
      <c r="H270" s="94"/>
      <c r="I270" s="188" t="e">
        <f t="shared" si="58"/>
        <v>#DIV/0!</v>
      </c>
      <c r="J270" s="189"/>
      <c r="K270" s="189"/>
      <c r="L270" s="189"/>
      <c r="M270" s="94"/>
      <c r="N270" s="62"/>
      <c r="O270" s="62"/>
      <c r="P270" s="62"/>
      <c r="Q270" s="94" t="e">
        <f t="shared" si="59"/>
        <v>#DIV/0!</v>
      </c>
      <c r="R270" s="65">
        <f>IF(F270&lt;VLOOKUP(G270,$M$491:$Q$501,2),0,VLOOKUP(G270,$M$491:$Q$501,3))</f>
        <v>35</v>
      </c>
      <c r="S270" s="66">
        <f t="shared" si="60"/>
        <v>82</v>
      </c>
      <c r="T270" s="67">
        <f t="shared" si="61"/>
        <v>82.95</v>
      </c>
      <c r="U270" s="165">
        <f t="shared" si="62"/>
        <v>82</v>
      </c>
      <c r="V270" s="67">
        <f t="shared" si="63"/>
        <v>82.95</v>
      </c>
      <c r="W270" s="66"/>
      <c r="X270" s="67">
        <v>35</v>
      </c>
      <c r="Y270" s="63"/>
      <c r="Z270" s="103"/>
      <c r="AA270" s="370"/>
    </row>
    <row r="271" spans="1:27" s="33" customFormat="1" ht="31.5" x14ac:dyDescent="0.25">
      <c r="A271" s="290">
        <v>292</v>
      </c>
      <c r="B271" s="161" t="s">
        <v>800</v>
      </c>
      <c r="C271" s="161" t="s">
        <v>176</v>
      </c>
      <c r="D271" s="160">
        <v>11.704000000000001</v>
      </c>
      <c r="E271" s="66"/>
      <c r="F271" s="115">
        <v>8</v>
      </c>
      <c r="G271" s="67">
        <f t="shared" si="57"/>
        <v>0.68</v>
      </c>
      <c r="H271" s="94"/>
      <c r="I271" s="188" t="e">
        <f t="shared" si="58"/>
        <v>#DIV/0!</v>
      </c>
      <c r="J271" s="189"/>
      <c r="K271" s="189"/>
      <c r="L271" s="189"/>
      <c r="M271" s="94"/>
      <c r="N271" s="62"/>
      <c r="O271" s="62"/>
      <c r="P271" s="62"/>
      <c r="Q271" s="94" t="e">
        <f t="shared" si="59"/>
        <v>#DIV/0!</v>
      </c>
      <c r="R271" s="65">
        <f>IF(F271&lt;VLOOKUP(G271,$M$491:$Q$501,2),0,VLOOKUP(G271,$M$491:$Q$501,3))</f>
        <v>35</v>
      </c>
      <c r="S271" s="66">
        <f t="shared" si="60"/>
        <v>2</v>
      </c>
      <c r="T271" s="67">
        <f t="shared" si="61"/>
        <v>2.8</v>
      </c>
      <c r="U271" s="165">
        <f t="shared" si="62"/>
        <v>2</v>
      </c>
      <c r="V271" s="67">
        <f t="shared" si="63"/>
        <v>2.8</v>
      </c>
      <c r="W271" s="66"/>
      <c r="X271" s="67">
        <v>35</v>
      </c>
      <c r="Y271" s="63"/>
      <c r="Z271" s="103"/>
      <c r="AA271" s="370"/>
    </row>
    <row r="272" spans="1:27" s="33" customFormat="1" ht="78.75" x14ac:dyDescent="0.25">
      <c r="A272" s="290">
        <v>293</v>
      </c>
      <c r="B272" s="161" t="s">
        <v>658</v>
      </c>
      <c r="C272" s="161" t="s">
        <v>176</v>
      </c>
      <c r="D272" s="160">
        <v>113.137</v>
      </c>
      <c r="E272" s="66"/>
      <c r="F272" s="115">
        <v>322</v>
      </c>
      <c r="G272" s="67">
        <f t="shared" si="57"/>
        <v>2.85</v>
      </c>
      <c r="H272" s="94">
        <v>103</v>
      </c>
      <c r="I272" s="188" t="e">
        <f t="shared" si="58"/>
        <v>#DIV/0!</v>
      </c>
      <c r="J272" s="189"/>
      <c r="K272" s="189"/>
      <c r="L272" s="189"/>
      <c r="M272" s="94">
        <v>5</v>
      </c>
      <c r="N272" s="62"/>
      <c r="O272" s="62"/>
      <c r="P272" s="62"/>
      <c r="Q272" s="94">
        <f t="shared" si="59"/>
        <v>5</v>
      </c>
      <c r="R272" s="65">
        <f>IF(F272&lt;VLOOKUP(G272,$M$491:$Q$501,2),0,VLOOKUP(G272,$M$491:$Q$501,3))</f>
        <v>35</v>
      </c>
      <c r="S272" s="66">
        <f t="shared" si="60"/>
        <v>112</v>
      </c>
      <c r="T272" s="67">
        <f t="shared" si="61"/>
        <v>112.7</v>
      </c>
      <c r="U272" s="165">
        <f t="shared" si="62"/>
        <v>112</v>
      </c>
      <c r="V272" s="67">
        <f t="shared" si="63"/>
        <v>112.7</v>
      </c>
      <c r="W272" s="66"/>
      <c r="X272" s="67">
        <v>35</v>
      </c>
      <c r="Y272" s="63">
        <v>112</v>
      </c>
      <c r="Z272" s="103">
        <f t="shared" ref="Z272:Z273" si="67">U272-Y272</f>
        <v>0</v>
      </c>
      <c r="AA272" s="370"/>
    </row>
    <row r="273" spans="1:27" s="33" customFormat="1" ht="63" x14ac:dyDescent="0.25">
      <c r="A273" s="290">
        <v>294</v>
      </c>
      <c r="B273" s="161" t="s">
        <v>659</v>
      </c>
      <c r="C273" s="161" t="s">
        <v>176</v>
      </c>
      <c r="D273" s="160">
        <v>226.38399999999999</v>
      </c>
      <c r="E273" s="66"/>
      <c r="F273" s="115">
        <v>97</v>
      </c>
      <c r="G273" s="67">
        <f t="shared" si="57"/>
        <v>0.43</v>
      </c>
      <c r="H273" s="94">
        <v>25</v>
      </c>
      <c r="I273" s="188" t="e">
        <f t="shared" si="58"/>
        <v>#DIV/0!</v>
      </c>
      <c r="J273" s="189"/>
      <c r="K273" s="189"/>
      <c r="L273" s="189"/>
      <c r="M273" s="94">
        <v>7</v>
      </c>
      <c r="N273" s="62"/>
      <c r="O273" s="62"/>
      <c r="P273" s="62"/>
      <c r="Q273" s="94">
        <f t="shared" si="59"/>
        <v>28</v>
      </c>
      <c r="R273" s="65">
        <f>IF(F273&lt;VLOOKUP(G273,$M$491:$Q$501,2),0,VLOOKUP(G273,$M$491:$Q$501,3))</f>
        <v>35</v>
      </c>
      <c r="S273" s="66">
        <f t="shared" si="60"/>
        <v>33</v>
      </c>
      <c r="T273" s="67">
        <f t="shared" si="61"/>
        <v>33.950000000000003</v>
      </c>
      <c r="U273" s="165">
        <f t="shared" si="62"/>
        <v>33</v>
      </c>
      <c r="V273" s="67">
        <f t="shared" si="63"/>
        <v>33.950000000000003</v>
      </c>
      <c r="W273" s="66"/>
      <c r="X273" s="67">
        <v>35</v>
      </c>
      <c r="Y273" s="63">
        <v>33</v>
      </c>
      <c r="Z273" s="103">
        <f t="shared" si="67"/>
        <v>0</v>
      </c>
      <c r="AA273" s="370"/>
    </row>
    <row r="274" spans="1:27" s="33" customFormat="1" ht="78.75" x14ac:dyDescent="0.25">
      <c r="A274" s="290">
        <v>295</v>
      </c>
      <c r="B274" s="161" t="s">
        <v>661</v>
      </c>
      <c r="C274" s="161" t="s">
        <v>660</v>
      </c>
      <c r="D274" s="160">
        <v>113.8</v>
      </c>
      <c r="E274" s="66"/>
      <c r="F274" s="115">
        <v>78</v>
      </c>
      <c r="G274" s="67">
        <f t="shared" si="57"/>
        <v>0.69</v>
      </c>
      <c r="H274" s="94"/>
      <c r="I274" s="188" t="e">
        <f t="shared" si="58"/>
        <v>#DIV/0!</v>
      </c>
      <c r="J274" s="189"/>
      <c r="K274" s="189"/>
      <c r="L274" s="189"/>
      <c r="M274" s="94"/>
      <c r="N274" s="62"/>
      <c r="O274" s="62"/>
      <c r="P274" s="62"/>
      <c r="Q274" s="94" t="e">
        <f t="shared" si="59"/>
        <v>#DIV/0!</v>
      </c>
      <c r="R274" s="65">
        <f>IF(F274&lt;VLOOKUP(G274,$M$491:$Q$501,2),0,VLOOKUP(G274,$M$491:$Q$501,3))</f>
        <v>35</v>
      </c>
      <c r="S274" s="66">
        <f t="shared" si="60"/>
        <v>27</v>
      </c>
      <c r="T274" s="67">
        <f t="shared" si="61"/>
        <v>27.3</v>
      </c>
      <c r="U274" s="165">
        <f t="shared" si="62"/>
        <v>27</v>
      </c>
      <c r="V274" s="67">
        <f t="shared" si="63"/>
        <v>27.3</v>
      </c>
      <c r="W274" s="66"/>
      <c r="X274" s="67">
        <v>35</v>
      </c>
      <c r="Y274" s="63"/>
      <c r="Z274" s="103"/>
      <c r="AA274" s="370"/>
    </row>
    <row r="275" spans="1:27" s="33" customFormat="1" ht="78.75" x14ac:dyDescent="0.25">
      <c r="A275" s="290">
        <v>296</v>
      </c>
      <c r="B275" s="161" t="s">
        <v>662</v>
      </c>
      <c r="C275" s="161" t="s">
        <v>660</v>
      </c>
      <c r="D275" s="160">
        <v>135.5</v>
      </c>
      <c r="E275" s="66"/>
      <c r="F275" s="115">
        <v>96</v>
      </c>
      <c r="G275" s="67">
        <f t="shared" si="57"/>
        <v>0.71</v>
      </c>
      <c r="H275" s="94"/>
      <c r="I275" s="188" t="e">
        <f t="shared" si="58"/>
        <v>#DIV/0!</v>
      </c>
      <c r="J275" s="189"/>
      <c r="K275" s="189"/>
      <c r="L275" s="189"/>
      <c r="M275" s="94"/>
      <c r="N275" s="62"/>
      <c r="O275" s="62"/>
      <c r="P275" s="62"/>
      <c r="Q275" s="94" t="e">
        <f t="shared" si="59"/>
        <v>#DIV/0!</v>
      </c>
      <c r="R275" s="65">
        <f>IF(F275&lt;VLOOKUP(G275,$M$491:$Q$501,2),0,VLOOKUP(G275,$M$491:$Q$501,3))</f>
        <v>35</v>
      </c>
      <c r="S275" s="66">
        <f t="shared" si="60"/>
        <v>33</v>
      </c>
      <c r="T275" s="67">
        <f t="shared" si="61"/>
        <v>33.6</v>
      </c>
      <c r="U275" s="165">
        <f t="shared" si="62"/>
        <v>33</v>
      </c>
      <c r="V275" s="67">
        <f t="shared" si="63"/>
        <v>33.6</v>
      </c>
      <c r="W275" s="66"/>
      <c r="X275" s="67">
        <v>35</v>
      </c>
      <c r="Y275" s="63"/>
      <c r="Z275" s="103"/>
      <c r="AA275" s="370"/>
    </row>
    <row r="276" spans="1:27" s="33" customFormat="1" ht="78.75" x14ac:dyDescent="0.25">
      <c r="A276" s="290">
        <v>297</v>
      </c>
      <c r="B276" s="161" t="s">
        <v>663</v>
      </c>
      <c r="C276" s="161" t="s">
        <v>660</v>
      </c>
      <c r="D276" s="160">
        <v>127.8</v>
      </c>
      <c r="E276" s="66"/>
      <c r="F276" s="115">
        <v>153</v>
      </c>
      <c r="G276" s="67">
        <f t="shared" si="57"/>
        <v>1.2</v>
      </c>
      <c r="H276" s="94"/>
      <c r="I276" s="188" t="e">
        <f t="shared" si="58"/>
        <v>#DIV/0!</v>
      </c>
      <c r="J276" s="189"/>
      <c r="K276" s="189"/>
      <c r="L276" s="189"/>
      <c r="M276" s="94"/>
      <c r="N276" s="62"/>
      <c r="O276" s="62"/>
      <c r="P276" s="62"/>
      <c r="Q276" s="94" t="e">
        <f t="shared" si="59"/>
        <v>#DIV/0!</v>
      </c>
      <c r="R276" s="65">
        <f>IF(F276&lt;VLOOKUP(G276,$M$491:$Q$501,2),0,VLOOKUP(G276,$M$491:$Q$501,3))</f>
        <v>35</v>
      </c>
      <c r="S276" s="66">
        <f t="shared" si="60"/>
        <v>53</v>
      </c>
      <c r="T276" s="67">
        <f t="shared" si="61"/>
        <v>53.55</v>
      </c>
      <c r="U276" s="165">
        <f t="shared" si="62"/>
        <v>53</v>
      </c>
      <c r="V276" s="67">
        <f t="shared" si="63"/>
        <v>53.55</v>
      </c>
      <c r="W276" s="66"/>
      <c r="X276" s="67">
        <v>35</v>
      </c>
      <c r="Y276" s="63"/>
      <c r="Z276" s="103"/>
      <c r="AA276" s="370"/>
    </row>
    <row r="277" spans="1:27" s="33" customFormat="1" ht="31.5" x14ac:dyDescent="0.25">
      <c r="A277" s="290">
        <v>298</v>
      </c>
      <c r="B277" s="161" t="s">
        <v>665</v>
      </c>
      <c r="C277" s="161" t="s">
        <v>177</v>
      </c>
      <c r="D277" s="160">
        <v>222</v>
      </c>
      <c r="E277" s="66"/>
      <c r="F277" s="115">
        <v>189</v>
      </c>
      <c r="G277" s="67">
        <f t="shared" si="57"/>
        <v>0.85</v>
      </c>
      <c r="H277" s="94"/>
      <c r="I277" s="188" t="e">
        <f t="shared" si="58"/>
        <v>#DIV/0!</v>
      </c>
      <c r="J277" s="189"/>
      <c r="K277" s="189"/>
      <c r="L277" s="189"/>
      <c r="M277" s="94"/>
      <c r="N277" s="62"/>
      <c r="O277" s="62"/>
      <c r="P277" s="62"/>
      <c r="Q277" s="94" t="e">
        <f t="shared" si="59"/>
        <v>#DIV/0!</v>
      </c>
      <c r="R277" s="65">
        <f>IF(F277&lt;VLOOKUP(G277,$M$491:$Q$501,2),0,VLOOKUP(G277,$M$491:$Q$501,3))</f>
        <v>35</v>
      </c>
      <c r="S277" s="66">
        <f t="shared" si="60"/>
        <v>66</v>
      </c>
      <c r="T277" s="67">
        <f t="shared" si="61"/>
        <v>66.150000000000006</v>
      </c>
      <c r="U277" s="165">
        <f t="shared" si="62"/>
        <v>66</v>
      </c>
      <c r="V277" s="67">
        <f t="shared" si="63"/>
        <v>66.150000000000006</v>
      </c>
      <c r="W277" s="66"/>
      <c r="X277" s="67">
        <v>35</v>
      </c>
      <c r="Y277" s="63"/>
      <c r="Z277" s="103"/>
      <c r="AA277" s="371"/>
    </row>
    <row r="278" spans="1:27" s="33" customFormat="1" ht="47.25" x14ac:dyDescent="0.25">
      <c r="A278" s="290">
        <v>299</v>
      </c>
      <c r="B278" s="161" t="s">
        <v>666</v>
      </c>
      <c r="C278" s="161" t="s">
        <v>177</v>
      </c>
      <c r="D278" s="160">
        <v>126.434</v>
      </c>
      <c r="E278" s="66"/>
      <c r="F278" s="115">
        <v>136</v>
      </c>
      <c r="G278" s="67">
        <f t="shared" si="57"/>
        <v>1.08</v>
      </c>
      <c r="H278" s="94">
        <v>45</v>
      </c>
      <c r="I278" s="188" t="e">
        <f t="shared" si="58"/>
        <v>#DIV/0!</v>
      </c>
      <c r="J278" s="189"/>
      <c r="K278" s="189"/>
      <c r="L278" s="189"/>
      <c r="M278" s="94">
        <v>23</v>
      </c>
      <c r="N278" s="62"/>
      <c r="O278" s="62"/>
      <c r="P278" s="62"/>
      <c r="Q278" s="94">
        <f t="shared" si="59"/>
        <v>51</v>
      </c>
      <c r="R278" s="65">
        <f>IF(F278&lt;VLOOKUP(G278,$M$491:$Q$501,2),0,VLOOKUP(G278,$M$491:$Q$501,3))</f>
        <v>35</v>
      </c>
      <c r="S278" s="66">
        <f t="shared" si="60"/>
        <v>47</v>
      </c>
      <c r="T278" s="67">
        <f t="shared" si="61"/>
        <v>47.6</v>
      </c>
      <c r="U278" s="165">
        <f t="shared" si="62"/>
        <v>47</v>
      </c>
      <c r="V278" s="67">
        <f t="shared" si="63"/>
        <v>47.6</v>
      </c>
      <c r="W278" s="66"/>
      <c r="X278" s="67">
        <v>35</v>
      </c>
      <c r="Y278" s="63">
        <v>47</v>
      </c>
      <c r="Z278" s="103">
        <f t="shared" ref="Z278:Z288" si="68">U278-Y278</f>
        <v>0</v>
      </c>
      <c r="AA278" s="370"/>
    </row>
    <row r="279" spans="1:27" s="33" customFormat="1" ht="47.25" x14ac:dyDescent="0.25">
      <c r="A279" s="290">
        <v>300</v>
      </c>
      <c r="B279" s="161" t="s">
        <v>667</v>
      </c>
      <c r="C279" s="161" t="s">
        <v>177</v>
      </c>
      <c r="D279" s="160">
        <v>217.71899999999999</v>
      </c>
      <c r="E279" s="66"/>
      <c r="F279" s="115">
        <v>282</v>
      </c>
      <c r="G279" s="67">
        <f t="shared" si="57"/>
        <v>1.3</v>
      </c>
      <c r="H279" s="94">
        <v>84</v>
      </c>
      <c r="I279" s="188" t="e">
        <f t="shared" si="58"/>
        <v>#DIV/0!</v>
      </c>
      <c r="J279" s="189"/>
      <c r="K279" s="189"/>
      <c r="L279" s="189"/>
      <c r="M279" s="94">
        <v>68</v>
      </c>
      <c r="N279" s="62"/>
      <c r="O279" s="62"/>
      <c r="P279" s="62"/>
      <c r="Q279" s="94">
        <f t="shared" si="59"/>
        <v>81</v>
      </c>
      <c r="R279" s="65">
        <f>IF(F279&lt;VLOOKUP(G279,$M$491:$Q$501,2),0,VLOOKUP(G279,$M$491:$Q$501,3))</f>
        <v>35</v>
      </c>
      <c r="S279" s="66">
        <f t="shared" si="60"/>
        <v>98</v>
      </c>
      <c r="T279" s="67">
        <f t="shared" si="61"/>
        <v>98.7</v>
      </c>
      <c r="U279" s="165">
        <f t="shared" si="62"/>
        <v>98</v>
      </c>
      <c r="V279" s="67">
        <f t="shared" si="63"/>
        <v>98.7</v>
      </c>
      <c r="W279" s="66"/>
      <c r="X279" s="67">
        <v>35</v>
      </c>
      <c r="Y279" s="63">
        <v>98</v>
      </c>
      <c r="Z279" s="103">
        <f t="shared" si="68"/>
        <v>0</v>
      </c>
      <c r="AA279" s="370"/>
    </row>
    <row r="280" spans="1:27" s="33" customFormat="1" ht="47.25" x14ac:dyDescent="0.25">
      <c r="A280" s="290">
        <v>301</v>
      </c>
      <c r="B280" s="161" t="s">
        <v>668</v>
      </c>
      <c r="C280" s="161" t="s">
        <v>177</v>
      </c>
      <c r="D280" s="160">
        <v>59.182000000000002</v>
      </c>
      <c r="E280" s="66"/>
      <c r="F280" s="115">
        <v>148</v>
      </c>
      <c r="G280" s="67">
        <f t="shared" si="57"/>
        <v>2.5</v>
      </c>
      <c r="H280" s="94">
        <v>46</v>
      </c>
      <c r="I280" s="188" t="e">
        <f t="shared" si="58"/>
        <v>#DIV/0!</v>
      </c>
      <c r="J280" s="189"/>
      <c r="K280" s="189"/>
      <c r="L280" s="189"/>
      <c r="M280" s="94">
        <v>46</v>
      </c>
      <c r="N280" s="62"/>
      <c r="O280" s="62"/>
      <c r="P280" s="62"/>
      <c r="Q280" s="94">
        <f t="shared" si="59"/>
        <v>100</v>
      </c>
      <c r="R280" s="65">
        <f>IF(F280&lt;VLOOKUP(G280,$M$491:$Q$501,2),0,VLOOKUP(G280,$M$491:$Q$501,3))</f>
        <v>35</v>
      </c>
      <c r="S280" s="66">
        <f t="shared" si="60"/>
        <v>51</v>
      </c>
      <c r="T280" s="67">
        <f t="shared" si="61"/>
        <v>51.8</v>
      </c>
      <c r="U280" s="165">
        <f t="shared" si="62"/>
        <v>51</v>
      </c>
      <c r="V280" s="67">
        <f t="shared" si="63"/>
        <v>51.8</v>
      </c>
      <c r="W280" s="66"/>
      <c r="X280" s="67">
        <v>35</v>
      </c>
      <c r="Y280" s="63">
        <v>51</v>
      </c>
      <c r="Z280" s="103">
        <f t="shared" si="68"/>
        <v>0</v>
      </c>
      <c r="AA280" s="370"/>
    </row>
    <row r="281" spans="1:27" s="33" customFormat="1" ht="47.25" x14ac:dyDescent="0.25">
      <c r="A281" s="290">
        <v>302</v>
      </c>
      <c r="B281" s="161" t="s">
        <v>669</v>
      </c>
      <c r="C281" s="161" t="s">
        <v>177</v>
      </c>
      <c r="D281" s="160">
        <v>52.427</v>
      </c>
      <c r="E281" s="66"/>
      <c r="F281" s="115">
        <v>129</v>
      </c>
      <c r="G281" s="67">
        <f t="shared" si="57"/>
        <v>2.46</v>
      </c>
      <c r="H281" s="94">
        <v>39</v>
      </c>
      <c r="I281" s="188" t="e">
        <f t="shared" si="58"/>
        <v>#DIV/0!</v>
      </c>
      <c r="J281" s="189"/>
      <c r="K281" s="189"/>
      <c r="L281" s="189"/>
      <c r="M281" s="94">
        <v>39</v>
      </c>
      <c r="N281" s="62"/>
      <c r="O281" s="62"/>
      <c r="P281" s="62"/>
      <c r="Q281" s="94">
        <f t="shared" si="59"/>
        <v>100</v>
      </c>
      <c r="R281" s="65">
        <f>IF(F281&lt;VLOOKUP(G281,$M$491:$Q$501,2),0,VLOOKUP(G281,$M$491:$Q$501,3))</f>
        <v>35</v>
      </c>
      <c r="S281" s="66">
        <f t="shared" si="60"/>
        <v>45</v>
      </c>
      <c r="T281" s="67">
        <f t="shared" si="61"/>
        <v>45.15</v>
      </c>
      <c r="U281" s="165">
        <f t="shared" si="62"/>
        <v>45</v>
      </c>
      <c r="V281" s="67">
        <f t="shared" si="63"/>
        <v>45.15</v>
      </c>
      <c r="W281" s="66"/>
      <c r="X281" s="67">
        <v>35</v>
      </c>
      <c r="Y281" s="63">
        <v>45</v>
      </c>
      <c r="Z281" s="103">
        <f t="shared" si="68"/>
        <v>0</v>
      </c>
      <c r="AA281" s="371"/>
    </row>
    <row r="282" spans="1:27" s="33" customFormat="1" ht="47.25" x14ac:dyDescent="0.25">
      <c r="A282" s="290">
        <v>303</v>
      </c>
      <c r="B282" s="161" t="s">
        <v>670</v>
      </c>
      <c r="C282" s="161" t="s">
        <v>177</v>
      </c>
      <c r="D282" s="160">
        <v>65.028999999999996</v>
      </c>
      <c r="E282" s="66"/>
      <c r="F282" s="115">
        <v>118</v>
      </c>
      <c r="G282" s="67">
        <f t="shared" si="57"/>
        <v>1.81</v>
      </c>
      <c r="H282" s="94">
        <v>39</v>
      </c>
      <c r="I282" s="188" t="e">
        <f t="shared" si="58"/>
        <v>#DIV/0!</v>
      </c>
      <c r="J282" s="189"/>
      <c r="K282" s="189"/>
      <c r="L282" s="189"/>
      <c r="M282" s="94">
        <v>0</v>
      </c>
      <c r="N282" s="62"/>
      <c r="O282" s="62"/>
      <c r="P282" s="62"/>
      <c r="Q282" s="94">
        <f t="shared" si="59"/>
        <v>0</v>
      </c>
      <c r="R282" s="65">
        <f>IF(F282&lt;VLOOKUP(G282,$M$491:$Q$501,2),0,VLOOKUP(G282,$M$491:$Q$501,3))</f>
        <v>35</v>
      </c>
      <c r="S282" s="66">
        <f t="shared" si="60"/>
        <v>41</v>
      </c>
      <c r="T282" s="67">
        <f t="shared" si="61"/>
        <v>41.3</v>
      </c>
      <c r="U282" s="165">
        <f t="shared" si="62"/>
        <v>41</v>
      </c>
      <c r="V282" s="67">
        <f t="shared" si="63"/>
        <v>41.3</v>
      </c>
      <c r="W282" s="66"/>
      <c r="X282" s="67">
        <v>35</v>
      </c>
      <c r="Y282" s="63">
        <v>41</v>
      </c>
      <c r="Z282" s="103">
        <f t="shared" si="68"/>
        <v>0</v>
      </c>
      <c r="AA282" s="370"/>
    </row>
    <row r="283" spans="1:27" s="33" customFormat="1" ht="47.25" x14ac:dyDescent="0.25">
      <c r="A283" s="290">
        <v>304</v>
      </c>
      <c r="B283" s="161" t="s">
        <v>671</v>
      </c>
      <c r="C283" s="161" t="s">
        <v>177</v>
      </c>
      <c r="D283" s="160">
        <v>75.02</v>
      </c>
      <c r="E283" s="66"/>
      <c r="F283" s="115">
        <v>230</v>
      </c>
      <c r="G283" s="67">
        <f t="shared" si="57"/>
        <v>3.07</v>
      </c>
      <c r="H283" s="94">
        <v>86</v>
      </c>
      <c r="I283" s="188" t="e">
        <f t="shared" si="58"/>
        <v>#DIV/0!</v>
      </c>
      <c r="J283" s="189"/>
      <c r="K283" s="189"/>
      <c r="L283" s="189"/>
      <c r="M283" s="94">
        <v>31</v>
      </c>
      <c r="N283" s="62"/>
      <c r="O283" s="62"/>
      <c r="P283" s="62"/>
      <c r="Q283" s="94">
        <f t="shared" si="59"/>
        <v>36</v>
      </c>
      <c r="R283" s="65">
        <f>IF(F283&lt;VLOOKUP(G283,$M$491:$Q$501,2),0,VLOOKUP(G283,$M$491:$Q$501,3))</f>
        <v>35</v>
      </c>
      <c r="S283" s="66">
        <f t="shared" si="60"/>
        <v>80</v>
      </c>
      <c r="T283" s="67">
        <f t="shared" si="61"/>
        <v>80.5</v>
      </c>
      <c r="U283" s="165">
        <f t="shared" si="62"/>
        <v>80</v>
      </c>
      <c r="V283" s="67">
        <f t="shared" si="63"/>
        <v>80.5</v>
      </c>
      <c r="W283" s="66"/>
      <c r="X283" s="67">
        <v>35</v>
      </c>
      <c r="Y283" s="63">
        <v>80</v>
      </c>
      <c r="Z283" s="103">
        <f t="shared" si="68"/>
        <v>0</v>
      </c>
      <c r="AA283" s="370"/>
    </row>
    <row r="284" spans="1:27" s="33" customFormat="1" ht="47.25" x14ac:dyDescent="0.25">
      <c r="A284" s="290">
        <v>305</v>
      </c>
      <c r="B284" s="161" t="s">
        <v>672</v>
      </c>
      <c r="C284" s="161" t="s">
        <v>177</v>
      </c>
      <c r="D284" s="160">
        <v>156.10300000000001</v>
      </c>
      <c r="E284" s="66"/>
      <c r="F284" s="115">
        <v>417</v>
      </c>
      <c r="G284" s="67">
        <f t="shared" si="57"/>
        <v>2.67</v>
      </c>
      <c r="H284" s="94">
        <v>121</v>
      </c>
      <c r="I284" s="188" t="e">
        <f t="shared" si="58"/>
        <v>#DIV/0!</v>
      </c>
      <c r="J284" s="189"/>
      <c r="K284" s="189"/>
      <c r="L284" s="189"/>
      <c r="M284" s="94">
        <v>32</v>
      </c>
      <c r="N284" s="62"/>
      <c r="O284" s="62"/>
      <c r="P284" s="62"/>
      <c r="Q284" s="94">
        <f t="shared" si="59"/>
        <v>26</v>
      </c>
      <c r="R284" s="65">
        <f>IF(F284&lt;VLOOKUP(G284,$M$491:$Q$501,2),0,VLOOKUP(G284,$M$491:$Q$501,3))</f>
        <v>35</v>
      </c>
      <c r="S284" s="66">
        <f t="shared" si="60"/>
        <v>145</v>
      </c>
      <c r="T284" s="67">
        <f t="shared" si="61"/>
        <v>145.94999999999999</v>
      </c>
      <c r="U284" s="165">
        <f t="shared" si="62"/>
        <v>145</v>
      </c>
      <c r="V284" s="67">
        <f t="shared" si="63"/>
        <v>145.94999999999999</v>
      </c>
      <c r="W284" s="66"/>
      <c r="X284" s="67">
        <v>35</v>
      </c>
      <c r="Y284" s="63">
        <v>145</v>
      </c>
      <c r="Z284" s="103">
        <f t="shared" si="68"/>
        <v>0</v>
      </c>
      <c r="AA284" s="371"/>
    </row>
    <row r="285" spans="1:27" s="33" customFormat="1" ht="47.25" x14ac:dyDescent="0.25">
      <c r="A285" s="290">
        <v>306</v>
      </c>
      <c r="B285" s="161" t="s">
        <v>673</v>
      </c>
      <c r="C285" s="161" t="s">
        <v>178</v>
      </c>
      <c r="D285" s="160">
        <v>14952.17</v>
      </c>
      <c r="E285" s="66"/>
      <c r="F285" s="115">
        <v>58786</v>
      </c>
      <c r="G285" s="67">
        <f t="shared" si="57"/>
        <v>3.93</v>
      </c>
      <c r="H285" s="94">
        <v>17957</v>
      </c>
      <c r="I285" s="188" t="e">
        <f t="shared" si="58"/>
        <v>#DIV/0!</v>
      </c>
      <c r="J285" s="189"/>
      <c r="K285" s="189"/>
      <c r="L285" s="189"/>
      <c r="M285" s="94">
        <v>13986</v>
      </c>
      <c r="N285" s="62"/>
      <c r="O285" s="62"/>
      <c r="P285" s="62"/>
      <c r="Q285" s="94">
        <f t="shared" si="59"/>
        <v>78</v>
      </c>
      <c r="R285" s="65">
        <f>IF(F285&lt;VLOOKUP(G285,$M$491:$Q$501,2),0,VLOOKUP(G285,$M$491:$Q$501,3))</f>
        <v>35</v>
      </c>
      <c r="S285" s="66">
        <f t="shared" si="60"/>
        <v>20575</v>
      </c>
      <c r="T285" s="67">
        <f t="shared" si="61"/>
        <v>20575.099999999999</v>
      </c>
      <c r="U285" s="165">
        <f t="shared" si="62"/>
        <v>20575</v>
      </c>
      <c r="V285" s="67">
        <f t="shared" si="63"/>
        <v>20575.099999999999</v>
      </c>
      <c r="W285" s="66"/>
      <c r="X285" s="67">
        <v>35</v>
      </c>
      <c r="Y285" s="63">
        <v>20575</v>
      </c>
      <c r="Z285" s="103">
        <f t="shared" si="68"/>
        <v>0</v>
      </c>
      <c r="AA285" s="370"/>
    </row>
    <row r="286" spans="1:27" s="33" customFormat="1" ht="47.25" x14ac:dyDescent="0.25">
      <c r="A286" s="290">
        <v>307</v>
      </c>
      <c r="B286" s="161" t="s">
        <v>885</v>
      </c>
      <c r="C286" s="161" t="s">
        <v>178</v>
      </c>
      <c r="D286" s="160">
        <v>416.08</v>
      </c>
      <c r="E286" s="66"/>
      <c r="F286" s="115">
        <v>3014</v>
      </c>
      <c r="G286" s="67">
        <f t="shared" si="57"/>
        <v>7.24</v>
      </c>
      <c r="H286" s="94">
        <v>996</v>
      </c>
      <c r="I286" s="188" t="e">
        <f t="shared" si="58"/>
        <v>#DIV/0!</v>
      </c>
      <c r="J286" s="189"/>
      <c r="K286" s="189"/>
      <c r="L286" s="189"/>
      <c r="M286" s="94">
        <v>996</v>
      </c>
      <c r="N286" s="62"/>
      <c r="O286" s="62"/>
      <c r="P286" s="62"/>
      <c r="Q286" s="94">
        <f t="shared" si="59"/>
        <v>100</v>
      </c>
      <c r="R286" s="65">
        <f>IF(F286&lt;VLOOKUP(G286,$M$491:$Q$501,2),0,VLOOKUP(G286,$M$491:$Q$501,3))</f>
        <v>35</v>
      </c>
      <c r="S286" s="66">
        <f t="shared" si="60"/>
        <v>1054</v>
      </c>
      <c r="T286" s="67">
        <f t="shared" si="61"/>
        <v>1054.9000000000001</v>
      </c>
      <c r="U286" s="165">
        <f t="shared" si="62"/>
        <v>1054</v>
      </c>
      <c r="V286" s="67">
        <f t="shared" si="63"/>
        <v>1054.9000000000001</v>
      </c>
      <c r="W286" s="66"/>
      <c r="X286" s="67">
        <v>35</v>
      </c>
      <c r="Y286" s="63">
        <v>1054</v>
      </c>
      <c r="Z286" s="103">
        <f t="shared" si="68"/>
        <v>0</v>
      </c>
      <c r="AA286" s="370"/>
    </row>
    <row r="287" spans="1:27" s="33" customFormat="1" ht="47.25" x14ac:dyDescent="0.25">
      <c r="A287" s="290">
        <v>310</v>
      </c>
      <c r="B287" s="161" t="s">
        <v>675</v>
      </c>
      <c r="C287" s="161" t="s">
        <v>178</v>
      </c>
      <c r="D287" s="160">
        <v>293.77999999999997</v>
      </c>
      <c r="E287" s="66"/>
      <c r="F287" s="115">
        <v>726</v>
      </c>
      <c r="G287" s="67">
        <f t="shared" si="57"/>
        <v>2.4700000000000002</v>
      </c>
      <c r="H287" s="94">
        <v>202</v>
      </c>
      <c r="I287" s="188" t="e">
        <f t="shared" si="58"/>
        <v>#DIV/0!</v>
      </c>
      <c r="J287" s="189"/>
      <c r="K287" s="189"/>
      <c r="L287" s="189"/>
      <c r="M287" s="94">
        <v>202</v>
      </c>
      <c r="N287" s="62"/>
      <c r="O287" s="62"/>
      <c r="P287" s="62"/>
      <c r="Q287" s="94">
        <f t="shared" si="59"/>
        <v>100</v>
      </c>
      <c r="R287" s="65">
        <f>IF(F287&lt;VLOOKUP(G287,$M$491:$Q$501,2),0,VLOOKUP(G287,$M$491:$Q$501,3))</f>
        <v>35</v>
      </c>
      <c r="S287" s="66">
        <f t="shared" si="60"/>
        <v>254</v>
      </c>
      <c r="T287" s="67">
        <f t="shared" si="61"/>
        <v>254.1</v>
      </c>
      <c r="U287" s="165">
        <f t="shared" si="62"/>
        <v>254</v>
      </c>
      <c r="V287" s="67">
        <f t="shared" si="63"/>
        <v>254.1</v>
      </c>
      <c r="W287" s="66"/>
      <c r="X287" s="67">
        <v>35</v>
      </c>
      <c r="Y287" s="63">
        <v>254</v>
      </c>
      <c r="Z287" s="103">
        <f t="shared" si="68"/>
        <v>0</v>
      </c>
      <c r="AA287" s="371"/>
    </row>
    <row r="288" spans="1:27" s="33" customFormat="1" ht="47.25" x14ac:dyDescent="0.25">
      <c r="A288" s="290">
        <v>311</v>
      </c>
      <c r="B288" s="161" t="s">
        <v>676</v>
      </c>
      <c r="C288" s="161" t="s">
        <v>178</v>
      </c>
      <c r="D288" s="160">
        <v>138.86000000000001</v>
      </c>
      <c r="E288" s="66"/>
      <c r="F288" s="115">
        <v>700</v>
      </c>
      <c r="G288" s="67">
        <f t="shared" si="57"/>
        <v>5.04</v>
      </c>
      <c r="H288" s="94">
        <v>217</v>
      </c>
      <c r="I288" s="188" t="e">
        <f t="shared" si="58"/>
        <v>#DIV/0!</v>
      </c>
      <c r="J288" s="189"/>
      <c r="K288" s="189"/>
      <c r="L288" s="189"/>
      <c r="M288" s="94">
        <v>0</v>
      </c>
      <c r="N288" s="62"/>
      <c r="O288" s="62"/>
      <c r="P288" s="62"/>
      <c r="Q288" s="94">
        <f t="shared" si="59"/>
        <v>0</v>
      </c>
      <c r="R288" s="65">
        <f>IF(F288&lt;VLOOKUP(G288,$M$491:$Q$501,2),0,VLOOKUP(G288,$M$491:$Q$501,3))</f>
        <v>35</v>
      </c>
      <c r="S288" s="66">
        <f t="shared" si="60"/>
        <v>245</v>
      </c>
      <c r="T288" s="67">
        <f t="shared" si="61"/>
        <v>245</v>
      </c>
      <c r="U288" s="165">
        <f t="shared" si="62"/>
        <v>245</v>
      </c>
      <c r="V288" s="67">
        <f t="shared" si="63"/>
        <v>245</v>
      </c>
      <c r="W288" s="66"/>
      <c r="X288" s="67">
        <v>35</v>
      </c>
      <c r="Y288" s="63">
        <v>245</v>
      </c>
      <c r="Z288" s="103">
        <f t="shared" si="68"/>
        <v>0</v>
      </c>
      <c r="AA288" s="371"/>
    </row>
    <row r="289" spans="1:27" s="33" customFormat="1" ht="31.5" x14ac:dyDescent="0.25">
      <c r="A289" s="290">
        <v>312</v>
      </c>
      <c r="B289" s="161" t="s">
        <v>677</v>
      </c>
      <c r="C289" s="161" t="s">
        <v>179</v>
      </c>
      <c r="D289" s="160">
        <v>137.13</v>
      </c>
      <c r="E289" s="66"/>
      <c r="F289" s="115">
        <v>107</v>
      </c>
      <c r="G289" s="67">
        <f t="shared" si="57"/>
        <v>0.78</v>
      </c>
      <c r="H289" s="94"/>
      <c r="I289" s="188" t="e">
        <f t="shared" si="58"/>
        <v>#DIV/0!</v>
      </c>
      <c r="J289" s="189"/>
      <c r="K289" s="189"/>
      <c r="L289" s="189"/>
      <c r="M289" s="94"/>
      <c r="N289" s="62"/>
      <c r="O289" s="62"/>
      <c r="P289" s="62"/>
      <c r="Q289" s="94" t="e">
        <f t="shared" si="59"/>
        <v>#DIV/0!</v>
      </c>
      <c r="R289" s="65">
        <f>IF(F289&lt;VLOOKUP(G289,$M$491:$Q$501,2),0,VLOOKUP(G289,$M$491:$Q$501,3))</f>
        <v>35</v>
      </c>
      <c r="S289" s="66">
        <f t="shared" si="60"/>
        <v>37</v>
      </c>
      <c r="T289" s="67">
        <f t="shared" si="61"/>
        <v>37.450000000000003</v>
      </c>
      <c r="U289" s="165">
        <f t="shared" si="62"/>
        <v>37</v>
      </c>
      <c r="V289" s="67">
        <f t="shared" si="63"/>
        <v>37.450000000000003</v>
      </c>
      <c r="W289" s="66"/>
      <c r="X289" s="67">
        <v>35</v>
      </c>
      <c r="Y289" s="63"/>
      <c r="Z289" s="103"/>
      <c r="AA289" s="371"/>
    </row>
    <row r="290" spans="1:27" s="33" customFormat="1" ht="31.5" x14ac:dyDescent="0.25">
      <c r="A290" s="290">
        <v>313</v>
      </c>
      <c r="B290" s="161" t="s">
        <v>678</v>
      </c>
      <c r="C290" s="161" t="s">
        <v>179</v>
      </c>
      <c r="D290" s="160">
        <v>42.93</v>
      </c>
      <c r="E290" s="66"/>
      <c r="F290" s="115">
        <v>89</v>
      </c>
      <c r="G290" s="67">
        <f t="shared" si="57"/>
        <v>2.0699999999999998</v>
      </c>
      <c r="H290" s="94"/>
      <c r="I290" s="188" t="e">
        <f t="shared" si="58"/>
        <v>#DIV/0!</v>
      </c>
      <c r="J290" s="189"/>
      <c r="K290" s="189"/>
      <c r="L290" s="189"/>
      <c r="M290" s="94"/>
      <c r="N290" s="62"/>
      <c r="O290" s="62"/>
      <c r="P290" s="62"/>
      <c r="Q290" s="94" t="e">
        <f t="shared" si="59"/>
        <v>#DIV/0!</v>
      </c>
      <c r="R290" s="65">
        <f>IF(F290&lt;VLOOKUP(G290,$M$491:$Q$501,2),0,VLOOKUP(G290,$M$491:$Q$501,3))</f>
        <v>35</v>
      </c>
      <c r="S290" s="66">
        <f t="shared" si="60"/>
        <v>31</v>
      </c>
      <c r="T290" s="67">
        <f t="shared" si="61"/>
        <v>31.15</v>
      </c>
      <c r="U290" s="165">
        <f t="shared" si="62"/>
        <v>31</v>
      </c>
      <c r="V290" s="67">
        <f t="shared" si="63"/>
        <v>31.15</v>
      </c>
      <c r="W290" s="66"/>
      <c r="X290" s="67">
        <v>35</v>
      </c>
      <c r="Y290" s="63"/>
      <c r="Z290" s="103"/>
      <c r="AA290" s="370"/>
    </row>
    <row r="291" spans="1:27" s="33" customFormat="1" ht="47.25" x14ac:dyDescent="0.25">
      <c r="A291" s="290">
        <v>314</v>
      </c>
      <c r="B291" s="161" t="s">
        <v>679</v>
      </c>
      <c r="C291" s="161" t="s">
        <v>179</v>
      </c>
      <c r="D291" s="160">
        <v>213.44</v>
      </c>
      <c r="E291" s="66"/>
      <c r="F291" s="115">
        <v>265</v>
      </c>
      <c r="G291" s="67">
        <f t="shared" si="57"/>
        <v>1.24</v>
      </c>
      <c r="H291" s="94"/>
      <c r="I291" s="188" t="e">
        <f t="shared" si="58"/>
        <v>#DIV/0!</v>
      </c>
      <c r="J291" s="189"/>
      <c r="K291" s="189"/>
      <c r="L291" s="189"/>
      <c r="M291" s="94"/>
      <c r="N291" s="62"/>
      <c r="O291" s="62"/>
      <c r="P291" s="62"/>
      <c r="Q291" s="94" t="e">
        <f t="shared" si="59"/>
        <v>#DIV/0!</v>
      </c>
      <c r="R291" s="65">
        <f>IF(F291&lt;VLOOKUP(G291,$M$491:$Q$501,2),0,VLOOKUP(G291,$M$491:$Q$501,3))</f>
        <v>35</v>
      </c>
      <c r="S291" s="66">
        <f t="shared" si="60"/>
        <v>92</v>
      </c>
      <c r="T291" s="67">
        <f t="shared" si="61"/>
        <v>92.75</v>
      </c>
      <c r="U291" s="165">
        <f t="shared" si="62"/>
        <v>92</v>
      </c>
      <c r="V291" s="67">
        <f t="shared" si="63"/>
        <v>92.75</v>
      </c>
      <c r="W291" s="66"/>
      <c r="X291" s="67">
        <v>35</v>
      </c>
      <c r="Y291" s="63"/>
      <c r="Z291" s="103"/>
      <c r="AA291" s="370"/>
    </row>
    <row r="292" spans="1:27" s="33" customFormat="1" ht="47.25" x14ac:dyDescent="0.25">
      <c r="A292" s="290">
        <v>315</v>
      </c>
      <c r="B292" s="161" t="s">
        <v>680</v>
      </c>
      <c r="C292" s="161" t="s">
        <v>179</v>
      </c>
      <c r="D292" s="160">
        <v>29.527000000000001</v>
      </c>
      <c r="E292" s="66"/>
      <c r="F292" s="115">
        <v>149</v>
      </c>
      <c r="G292" s="67">
        <f t="shared" si="57"/>
        <v>5.05</v>
      </c>
      <c r="H292" s="94">
        <v>47</v>
      </c>
      <c r="I292" s="188" t="e">
        <f t="shared" si="58"/>
        <v>#DIV/0!</v>
      </c>
      <c r="J292" s="189"/>
      <c r="K292" s="189"/>
      <c r="L292" s="189"/>
      <c r="M292" s="94">
        <v>47</v>
      </c>
      <c r="N292" s="62"/>
      <c r="O292" s="62"/>
      <c r="P292" s="62"/>
      <c r="Q292" s="94">
        <f t="shared" si="59"/>
        <v>100</v>
      </c>
      <c r="R292" s="65">
        <f>IF(F292&lt;VLOOKUP(G292,$M$491:$Q$501,2),0,VLOOKUP(G292,$M$491:$Q$501,3))</f>
        <v>35</v>
      </c>
      <c r="S292" s="66">
        <f t="shared" si="60"/>
        <v>52</v>
      </c>
      <c r="T292" s="67">
        <f t="shared" si="61"/>
        <v>52.15</v>
      </c>
      <c r="U292" s="165">
        <f t="shared" si="62"/>
        <v>52</v>
      </c>
      <c r="V292" s="67">
        <f t="shared" si="63"/>
        <v>52.15</v>
      </c>
      <c r="W292" s="66"/>
      <c r="X292" s="67">
        <v>35</v>
      </c>
      <c r="Y292" s="63">
        <v>52</v>
      </c>
      <c r="Z292" s="103">
        <f t="shared" ref="Z292:Z305" si="69">U292-Y292</f>
        <v>0</v>
      </c>
      <c r="AA292" s="370"/>
    </row>
    <row r="293" spans="1:27" s="33" customFormat="1" ht="47.25" x14ac:dyDescent="0.25">
      <c r="A293" s="290">
        <v>316</v>
      </c>
      <c r="B293" s="161" t="s">
        <v>681</v>
      </c>
      <c r="C293" s="161" t="s">
        <v>179</v>
      </c>
      <c r="D293" s="160">
        <v>41.933999999999997</v>
      </c>
      <c r="E293" s="66"/>
      <c r="F293" s="115">
        <v>108</v>
      </c>
      <c r="G293" s="67">
        <f t="shared" si="57"/>
        <v>2.58</v>
      </c>
      <c r="H293" s="94">
        <v>37</v>
      </c>
      <c r="I293" s="188" t="e">
        <f t="shared" si="58"/>
        <v>#DIV/0!</v>
      </c>
      <c r="J293" s="189"/>
      <c r="K293" s="189"/>
      <c r="L293" s="189"/>
      <c r="M293" s="94">
        <v>37</v>
      </c>
      <c r="N293" s="62"/>
      <c r="O293" s="62"/>
      <c r="P293" s="62"/>
      <c r="Q293" s="94">
        <f t="shared" si="59"/>
        <v>100</v>
      </c>
      <c r="R293" s="65">
        <f>IF(F293&lt;VLOOKUP(G293,$M$491:$Q$501,2),0,VLOOKUP(G293,$M$491:$Q$501,3))</f>
        <v>35</v>
      </c>
      <c r="S293" s="66">
        <f t="shared" si="60"/>
        <v>37</v>
      </c>
      <c r="T293" s="67">
        <f t="shared" si="61"/>
        <v>37.799999999999997</v>
      </c>
      <c r="U293" s="165">
        <f t="shared" si="62"/>
        <v>37</v>
      </c>
      <c r="V293" s="67">
        <f t="shared" si="63"/>
        <v>37.799999999999997</v>
      </c>
      <c r="W293" s="66"/>
      <c r="X293" s="67">
        <v>35</v>
      </c>
      <c r="Y293" s="63">
        <v>37</v>
      </c>
      <c r="Z293" s="103">
        <f t="shared" si="69"/>
        <v>0</v>
      </c>
      <c r="AA293" s="370"/>
    </row>
    <row r="294" spans="1:27" s="33" customFormat="1" ht="47.25" x14ac:dyDescent="0.25">
      <c r="A294" s="290">
        <v>317</v>
      </c>
      <c r="B294" s="161" t="s">
        <v>682</v>
      </c>
      <c r="C294" s="161" t="s">
        <v>179</v>
      </c>
      <c r="D294" s="160">
        <v>28.08</v>
      </c>
      <c r="E294" s="66"/>
      <c r="F294" s="115">
        <v>157</v>
      </c>
      <c r="G294" s="67">
        <f t="shared" si="57"/>
        <v>5.59</v>
      </c>
      <c r="H294" s="94">
        <v>52</v>
      </c>
      <c r="I294" s="188" t="e">
        <f t="shared" si="58"/>
        <v>#DIV/0!</v>
      </c>
      <c r="J294" s="189"/>
      <c r="K294" s="189"/>
      <c r="L294" s="189"/>
      <c r="M294" s="94">
        <v>45</v>
      </c>
      <c r="N294" s="62"/>
      <c r="O294" s="62"/>
      <c r="P294" s="62"/>
      <c r="Q294" s="94">
        <f t="shared" si="59"/>
        <v>87</v>
      </c>
      <c r="R294" s="65">
        <f>IF(F294&lt;VLOOKUP(G294,$M$491:$Q$501,2),0,VLOOKUP(G294,$M$491:$Q$501,3))</f>
        <v>35</v>
      </c>
      <c r="S294" s="66">
        <f t="shared" si="60"/>
        <v>54</v>
      </c>
      <c r="T294" s="67">
        <f t="shared" si="61"/>
        <v>54.95</v>
      </c>
      <c r="U294" s="165">
        <f t="shared" si="62"/>
        <v>54</v>
      </c>
      <c r="V294" s="67">
        <f t="shared" si="63"/>
        <v>54.95</v>
      </c>
      <c r="W294" s="66"/>
      <c r="X294" s="67">
        <v>35</v>
      </c>
      <c r="Y294" s="63">
        <v>54</v>
      </c>
      <c r="Z294" s="103">
        <f t="shared" si="69"/>
        <v>0</v>
      </c>
      <c r="AA294" s="370"/>
    </row>
    <row r="295" spans="1:27" s="33" customFormat="1" ht="47.25" x14ac:dyDescent="0.25">
      <c r="A295" s="290">
        <v>318</v>
      </c>
      <c r="B295" s="161" t="s">
        <v>683</v>
      </c>
      <c r="C295" s="161" t="s">
        <v>179</v>
      </c>
      <c r="D295" s="160">
        <v>24.917000000000002</v>
      </c>
      <c r="E295" s="66"/>
      <c r="F295" s="115">
        <v>58</v>
      </c>
      <c r="G295" s="67">
        <f t="shared" si="57"/>
        <v>2.33</v>
      </c>
      <c r="H295" s="94">
        <v>8</v>
      </c>
      <c r="I295" s="188" t="e">
        <f t="shared" si="58"/>
        <v>#DIV/0!</v>
      </c>
      <c r="J295" s="189"/>
      <c r="K295" s="189"/>
      <c r="L295" s="189"/>
      <c r="M295" s="94">
        <v>0</v>
      </c>
      <c r="N295" s="62"/>
      <c r="O295" s="62"/>
      <c r="P295" s="62"/>
      <c r="Q295" s="94">
        <f t="shared" si="59"/>
        <v>0</v>
      </c>
      <c r="R295" s="65">
        <f>IF(F295&lt;VLOOKUP(G295,$M$491:$Q$501,2),0,VLOOKUP(G295,$M$491:$Q$501,3))</f>
        <v>35</v>
      </c>
      <c r="S295" s="66">
        <f t="shared" si="60"/>
        <v>20</v>
      </c>
      <c r="T295" s="67">
        <f t="shared" si="61"/>
        <v>20.3</v>
      </c>
      <c r="U295" s="165">
        <f t="shared" si="62"/>
        <v>8</v>
      </c>
      <c r="V295" s="67">
        <f t="shared" si="63"/>
        <v>8.6999999999999993</v>
      </c>
      <c r="W295" s="66"/>
      <c r="X295" s="67">
        <v>15</v>
      </c>
      <c r="Y295" s="63">
        <v>8</v>
      </c>
      <c r="Z295" s="103">
        <f t="shared" si="69"/>
        <v>0</v>
      </c>
      <c r="AA295" s="370"/>
    </row>
    <row r="296" spans="1:27" s="33" customFormat="1" ht="47.25" x14ac:dyDescent="0.25">
      <c r="A296" s="290">
        <v>319</v>
      </c>
      <c r="B296" s="161" t="s">
        <v>684</v>
      </c>
      <c r="C296" s="161" t="s">
        <v>179</v>
      </c>
      <c r="D296" s="160">
        <v>108.693</v>
      </c>
      <c r="E296" s="66"/>
      <c r="F296" s="115">
        <v>637</v>
      </c>
      <c r="G296" s="67">
        <f t="shared" si="57"/>
        <v>5.86</v>
      </c>
      <c r="H296" s="94">
        <v>202</v>
      </c>
      <c r="I296" s="188" t="e">
        <f t="shared" si="58"/>
        <v>#DIV/0!</v>
      </c>
      <c r="J296" s="189"/>
      <c r="K296" s="189"/>
      <c r="L296" s="189"/>
      <c r="M296" s="94">
        <v>202</v>
      </c>
      <c r="N296" s="62"/>
      <c r="O296" s="62"/>
      <c r="P296" s="62"/>
      <c r="Q296" s="94">
        <f t="shared" si="59"/>
        <v>100</v>
      </c>
      <c r="R296" s="65">
        <f>IF(F296&lt;VLOOKUP(G296,$M$491:$Q$501,2),0,VLOOKUP(G296,$M$491:$Q$501,3))</f>
        <v>35</v>
      </c>
      <c r="S296" s="66">
        <f t="shared" si="60"/>
        <v>222</v>
      </c>
      <c r="T296" s="67">
        <f t="shared" si="61"/>
        <v>222.95</v>
      </c>
      <c r="U296" s="165">
        <f t="shared" si="62"/>
        <v>222</v>
      </c>
      <c r="V296" s="67">
        <f t="shared" si="63"/>
        <v>222.95</v>
      </c>
      <c r="W296" s="66"/>
      <c r="X296" s="67">
        <v>35</v>
      </c>
      <c r="Y296" s="63">
        <v>222</v>
      </c>
      <c r="Z296" s="103">
        <f t="shared" si="69"/>
        <v>0</v>
      </c>
      <c r="AA296" s="370"/>
    </row>
    <row r="297" spans="1:27" s="33" customFormat="1" ht="47.25" x14ac:dyDescent="0.25">
      <c r="A297" s="290">
        <v>320</v>
      </c>
      <c r="B297" s="161" t="s">
        <v>685</v>
      </c>
      <c r="C297" s="161" t="s">
        <v>179</v>
      </c>
      <c r="D297" s="160">
        <v>27.425000000000001</v>
      </c>
      <c r="E297" s="66"/>
      <c r="F297" s="115">
        <v>176</v>
      </c>
      <c r="G297" s="67">
        <f t="shared" si="57"/>
        <v>6.42</v>
      </c>
      <c r="H297" s="94">
        <v>54</v>
      </c>
      <c r="I297" s="188" t="e">
        <f t="shared" si="58"/>
        <v>#DIV/0!</v>
      </c>
      <c r="J297" s="189"/>
      <c r="K297" s="189"/>
      <c r="L297" s="189"/>
      <c r="M297" s="94">
        <v>54</v>
      </c>
      <c r="N297" s="62"/>
      <c r="O297" s="62"/>
      <c r="P297" s="62"/>
      <c r="Q297" s="94">
        <f t="shared" si="59"/>
        <v>100</v>
      </c>
      <c r="R297" s="65">
        <f>IF(F297&lt;VLOOKUP(G297,$M$491:$Q$501,2),0,VLOOKUP(G297,$M$491:$Q$501,3))</f>
        <v>35</v>
      </c>
      <c r="S297" s="66">
        <f t="shared" si="60"/>
        <v>61</v>
      </c>
      <c r="T297" s="67">
        <f t="shared" si="61"/>
        <v>61.6</v>
      </c>
      <c r="U297" s="165">
        <f t="shared" si="62"/>
        <v>61</v>
      </c>
      <c r="V297" s="67">
        <f t="shared" si="63"/>
        <v>61.6</v>
      </c>
      <c r="W297" s="66"/>
      <c r="X297" s="67">
        <v>35</v>
      </c>
      <c r="Y297" s="63">
        <v>61</v>
      </c>
      <c r="Z297" s="103">
        <f t="shared" si="69"/>
        <v>0</v>
      </c>
      <c r="AA297" s="370"/>
    </row>
    <row r="298" spans="1:27" s="33" customFormat="1" ht="47.25" x14ac:dyDescent="0.25">
      <c r="A298" s="290">
        <v>321</v>
      </c>
      <c r="B298" s="161" t="s">
        <v>686</v>
      </c>
      <c r="C298" s="161" t="s">
        <v>179</v>
      </c>
      <c r="D298" s="160">
        <v>59.713000000000001</v>
      </c>
      <c r="E298" s="66"/>
      <c r="F298" s="115">
        <v>215</v>
      </c>
      <c r="G298" s="67">
        <f t="shared" si="57"/>
        <v>3.6</v>
      </c>
      <c r="H298" s="94">
        <v>72</v>
      </c>
      <c r="I298" s="188" t="e">
        <f t="shared" si="58"/>
        <v>#DIV/0!</v>
      </c>
      <c r="J298" s="189"/>
      <c r="K298" s="189"/>
      <c r="L298" s="189"/>
      <c r="M298" s="94">
        <v>0</v>
      </c>
      <c r="N298" s="62"/>
      <c r="O298" s="62"/>
      <c r="P298" s="62"/>
      <c r="Q298" s="94">
        <f t="shared" si="59"/>
        <v>0</v>
      </c>
      <c r="R298" s="65">
        <f>IF(F298&lt;VLOOKUP(G298,$M$491:$Q$501,2),0,VLOOKUP(G298,$M$491:$Q$501,3))</f>
        <v>35</v>
      </c>
      <c r="S298" s="66">
        <f t="shared" si="60"/>
        <v>75</v>
      </c>
      <c r="T298" s="67">
        <f t="shared" si="61"/>
        <v>75.25</v>
      </c>
      <c r="U298" s="165">
        <f t="shared" si="62"/>
        <v>75</v>
      </c>
      <c r="V298" s="67">
        <f t="shared" si="63"/>
        <v>75.25</v>
      </c>
      <c r="W298" s="66"/>
      <c r="X298" s="67">
        <v>35</v>
      </c>
      <c r="Y298" s="63">
        <v>75</v>
      </c>
      <c r="Z298" s="103">
        <f t="shared" si="69"/>
        <v>0</v>
      </c>
      <c r="AA298" s="370"/>
    </row>
    <row r="299" spans="1:27" s="33" customFormat="1" ht="47.25" x14ac:dyDescent="0.25">
      <c r="A299" s="290">
        <v>322</v>
      </c>
      <c r="B299" s="161" t="s">
        <v>687</v>
      </c>
      <c r="C299" s="161" t="s">
        <v>179</v>
      </c>
      <c r="D299" s="160">
        <v>52.710999999999999</v>
      </c>
      <c r="E299" s="66"/>
      <c r="F299" s="115">
        <v>160</v>
      </c>
      <c r="G299" s="67">
        <f t="shared" si="57"/>
        <v>3.04</v>
      </c>
      <c r="H299" s="94">
        <v>55</v>
      </c>
      <c r="I299" s="188" t="e">
        <f t="shared" si="58"/>
        <v>#DIV/0!</v>
      </c>
      <c r="J299" s="189"/>
      <c r="K299" s="189"/>
      <c r="L299" s="189"/>
      <c r="M299" s="94">
        <v>0</v>
      </c>
      <c r="N299" s="62"/>
      <c r="O299" s="62"/>
      <c r="P299" s="62"/>
      <c r="Q299" s="94">
        <f t="shared" si="59"/>
        <v>0</v>
      </c>
      <c r="R299" s="65">
        <f>IF(F299&lt;VLOOKUP(G299,$M$491:$Q$501,2),0,VLOOKUP(G299,$M$491:$Q$501,3))</f>
        <v>35</v>
      </c>
      <c r="S299" s="66">
        <f t="shared" si="60"/>
        <v>56</v>
      </c>
      <c r="T299" s="67">
        <f t="shared" si="61"/>
        <v>56</v>
      </c>
      <c r="U299" s="165">
        <f t="shared" si="62"/>
        <v>56</v>
      </c>
      <c r="V299" s="67">
        <f t="shared" si="63"/>
        <v>56</v>
      </c>
      <c r="W299" s="66"/>
      <c r="X299" s="67">
        <v>35</v>
      </c>
      <c r="Y299" s="63">
        <v>56</v>
      </c>
      <c r="Z299" s="103">
        <f t="shared" si="69"/>
        <v>0</v>
      </c>
      <c r="AA299" s="370"/>
    </row>
    <row r="300" spans="1:27" s="33" customFormat="1" ht="47.25" x14ac:dyDescent="0.25">
      <c r="A300" s="290">
        <v>323</v>
      </c>
      <c r="B300" s="161" t="s">
        <v>688</v>
      </c>
      <c r="C300" s="161" t="s">
        <v>179</v>
      </c>
      <c r="D300" s="160">
        <v>34.53</v>
      </c>
      <c r="E300" s="66"/>
      <c r="F300" s="115">
        <v>174</v>
      </c>
      <c r="G300" s="67">
        <f t="shared" si="57"/>
        <v>5.04</v>
      </c>
      <c r="H300" s="94">
        <v>56</v>
      </c>
      <c r="I300" s="188" t="e">
        <f t="shared" si="58"/>
        <v>#DIV/0!</v>
      </c>
      <c r="J300" s="189"/>
      <c r="K300" s="189"/>
      <c r="L300" s="189"/>
      <c r="M300" s="94">
        <v>2</v>
      </c>
      <c r="N300" s="62"/>
      <c r="O300" s="62"/>
      <c r="P300" s="62"/>
      <c r="Q300" s="94">
        <f t="shared" si="59"/>
        <v>4</v>
      </c>
      <c r="R300" s="65">
        <f>IF(F300&lt;VLOOKUP(G300,$M$491:$Q$501,2),0,VLOOKUP(G300,$M$491:$Q$501,3))</f>
        <v>35</v>
      </c>
      <c r="S300" s="66">
        <f t="shared" si="60"/>
        <v>60</v>
      </c>
      <c r="T300" s="67">
        <f t="shared" si="61"/>
        <v>60.9</v>
      </c>
      <c r="U300" s="165">
        <f t="shared" si="62"/>
        <v>57</v>
      </c>
      <c r="V300" s="67">
        <f t="shared" si="63"/>
        <v>57.42</v>
      </c>
      <c r="W300" s="66"/>
      <c r="X300" s="67">
        <v>33</v>
      </c>
      <c r="Y300" s="63">
        <v>57</v>
      </c>
      <c r="Z300" s="103">
        <f t="shared" si="69"/>
        <v>0</v>
      </c>
      <c r="AA300" s="370"/>
    </row>
    <row r="301" spans="1:27" s="33" customFormat="1" ht="47.25" x14ac:dyDescent="0.25">
      <c r="A301" s="290">
        <v>324</v>
      </c>
      <c r="B301" s="161" t="s">
        <v>689</v>
      </c>
      <c r="C301" s="161" t="s">
        <v>179</v>
      </c>
      <c r="D301" s="160">
        <v>75.67</v>
      </c>
      <c r="E301" s="66"/>
      <c r="F301" s="115">
        <v>456</v>
      </c>
      <c r="G301" s="67">
        <f t="shared" si="57"/>
        <v>6.03</v>
      </c>
      <c r="H301" s="94">
        <v>140</v>
      </c>
      <c r="I301" s="188" t="e">
        <f t="shared" si="58"/>
        <v>#DIV/0!</v>
      </c>
      <c r="J301" s="189"/>
      <c r="K301" s="189"/>
      <c r="L301" s="189"/>
      <c r="M301" s="94">
        <v>102</v>
      </c>
      <c r="N301" s="62"/>
      <c r="O301" s="62"/>
      <c r="P301" s="62"/>
      <c r="Q301" s="94">
        <f t="shared" si="59"/>
        <v>73</v>
      </c>
      <c r="R301" s="65">
        <f>IF(F301&lt;VLOOKUP(G301,$M$491:$Q$501,2),0,VLOOKUP(G301,$M$491:$Q$501,3))</f>
        <v>35</v>
      </c>
      <c r="S301" s="66">
        <f t="shared" si="60"/>
        <v>159</v>
      </c>
      <c r="T301" s="67">
        <f t="shared" si="61"/>
        <v>159.6</v>
      </c>
      <c r="U301" s="165">
        <f t="shared" si="62"/>
        <v>159</v>
      </c>
      <c r="V301" s="67">
        <f t="shared" si="63"/>
        <v>159.6</v>
      </c>
      <c r="W301" s="66"/>
      <c r="X301" s="67">
        <v>35</v>
      </c>
      <c r="Y301" s="63">
        <v>159</v>
      </c>
      <c r="Z301" s="103">
        <f t="shared" si="69"/>
        <v>0</v>
      </c>
      <c r="AA301" s="370"/>
    </row>
    <row r="302" spans="1:27" s="33" customFormat="1" ht="63" x14ac:dyDescent="0.25">
      <c r="A302" s="290">
        <v>325</v>
      </c>
      <c r="B302" s="161" t="s">
        <v>690</v>
      </c>
      <c r="C302" s="161" t="s">
        <v>180</v>
      </c>
      <c r="D302" s="160">
        <v>165.57900000000001</v>
      </c>
      <c r="E302" s="66"/>
      <c r="F302" s="115">
        <v>66</v>
      </c>
      <c r="G302" s="67">
        <f t="shared" ref="G302:G351" si="70">F302/D302</f>
        <v>0.4</v>
      </c>
      <c r="H302" s="94">
        <v>22</v>
      </c>
      <c r="I302" s="188" t="e">
        <f t="shared" ref="I302:I351" si="71">H302*100/E302</f>
        <v>#DIV/0!</v>
      </c>
      <c r="J302" s="189"/>
      <c r="K302" s="189"/>
      <c r="L302" s="189"/>
      <c r="M302" s="94">
        <v>19</v>
      </c>
      <c r="N302" s="62"/>
      <c r="O302" s="62"/>
      <c r="P302" s="62"/>
      <c r="Q302" s="94">
        <f t="shared" ref="Q302:Q351" si="72">M302*100/H302</f>
        <v>86</v>
      </c>
      <c r="R302" s="65">
        <f t="shared" ref="R302:R352" si="73">IF(F302&lt;VLOOKUP(G302,$M$491:$Q$501,2),0,VLOOKUP(G302,$M$491:$Q$501,3))</f>
        <v>35</v>
      </c>
      <c r="S302" s="66">
        <f t="shared" ref="S302:S351" si="74">ROUNDDOWN(T302,0)</f>
        <v>23</v>
      </c>
      <c r="T302" s="67">
        <f t="shared" ref="T302:T351" si="75">F302*R302/100</f>
        <v>23.1</v>
      </c>
      <c r="U302" s="165">
        <f t="shared" ref="U302:U351" si="76">ROUNDDOWN(V302,0)</f>
        <v>23</v>
      </c>
      <c r="V302" s="67">
        <f t="shared" ref="V302:V351" si="77">F302*X302/100</f>
        <v>23.1</v>
      </c>
      <c r="W302" s="66"/>
      <c r="X302" s="67">
        <v>35</v>
      </c>
      <c r="Y302" s="63">
        <v>23</v>
      </c>
      <c r="Z302" s="103">
        <f t="shared" si="69"/>
        <v>0</v>
      </c>
      <c r="AA302" s="370"/>
    </row>
    <row r="303" spans="1:27" s="33" customFormat="1" ht="47.25" x14ac:dyDescent="0.25">
      <c r="A303" s="290">
        <v>326</v>
      </c>
      <c r="B303" s="161" t="s">
        <v>691</v>
      </c>
      <c r="C303" s="161" t="s">
        <v>228</v>
      </c>
      <c r="D303" s="160">
        <v>41.59</v>
      </c>
      <c r="E303" s="66"/>
      <c r="F303" s="115">
        <v>11</v>
      </c>
      <c r="G303" s="67">
        <f t="shared" si="70"/>
        <v>0.26</v>
      </c>
      <c r="H303" s="94">
        <v>3</v>
      </c>
      <c r="I303" s="188" t="e">
        <f t="shared" si="71"/>
        <v>#DIV/0!</v>
      </c>
      <c r="J303" s="189"/>
      <c r="K303" s="189"/>
      <c r="L303" s="189"/>
      <c r="M303" s="94">
        <v>0</v>
      </c>
      <c r="N303" s="62"/>
      <c r="O303" s="62"/>
      <c r="P303" s="62"/>
      <c r="Q303" s="94">
        <f t="shared" si="72"/>
        <v>0</v>
      </c>
      <c r="R303" s="65">
        <f t="shared" si="73"/>
        <v>35</v>
      </c>
      <c r="S303" s="66">
        <f t="shared" si="74"/>
        <v>3</v>
      </c>
      <c r="T303" s="67">
        <f t="shared" si="75"/>
        <v>3.85</v>
      </c>
      <c r="U303" s="165">
        <f t="shared" si="76"/>
        <v>3</v>
      </c>
      <c r="V303" s="67">
        <f t="shared" si="77"/>
        <v>3.85</v>
      </c>
      <c r="W303" s="66"/>
      <c r="X303" s="67">
        <v>35</v>
      </c>
      <c r="Y303" s="63">
        <v>3</v>
      </c>
      <c r="Z303" s="103">
        <f t="shared" si="69"/>
        <v>0</v>
      </c>
      <c r="AA303" s="370"/>
    </row>
    <row r="304" spans="1:27" s="33" customFormat="1" ht="47.25" x14ac:dyDescent="0.25">
      <c r="A304" s="290">
        <v>327</v>
      </c>
      <c r="B304" s="161" t="s">
        <v>692</v>
      </c>
      <c r="C304" s="161" t="s">
        <v>181</v>
      </c>
      <c r="D304" s="160">
        <v>604.91</v>
      </c>
      <c r="E304" s="66"/>
      <c r="F304" s="115">
        <v>5305</v>
      </c>
      <c r="G304" s="67">
        <f t="shared" si="70"/>
        <v>8.77</v>
      </c>
      <c r="H304" s="94">
        <v>1782</v>
      </c>
      <c r="I304" s="188" t="e">
        <f t="shared" si="71"/>
        <v>#DIV/0!</v>
      </c>
      <c r="J304" s="189"/>
      <c r="K304" s="189"/>
      <c r="L304" s="189"/>
      <c r="M304" s="94">
        <v>1782</v>
      </c>
      <c r="N304" s="62"/>
      <c r="O304" s="62"/>
      <c r="P304" s="62"/>
      <c r="Q304" s="94">
        <f t="shared" si="72"/>
        <v>100</v>
      </c>
      <c r="R304" s="65">
        <f t="shared" si="73"/>
        <v>35</v>
      </c>
      <c r="S304" s="66">
        <f t="shared" si="74"/>
        <v>1856</v>
      </c>
      <c r="T304" s="67">
        <f t="shared" si="75"/>
        <v>1856.75</v>
      </c>
      <c r="U304" s="165">
        <f t="shared" si="76"/>
        <v>1856</v>
      </c>
      <c r="V304" s="67">
        <f t="shared" si="77"/>
        <v>1856.75</v>
      </c>
      <c r="W304" s="66"/>
      <c r="X304" s="67">
        <v>35</v>
      </c>
      <c r="Y304" s="63">
        <v>1856</v>
      </c>
      <c r="Z304" s="103">
        <f t="shared" si="69"/>
        <v>0</v>
      </c>
      <c r="AA304" s="370"/>
    </row>
    <row r="305" spans="1:27" s="33" customFormat="1" ht="47.25" x14ac:dyDescent="0.25">
      <c r="A305" s="290">
        <v>328</v>
      </c>
      <c r="B305" s="161" t="s">
        <v>693</v>
      </c>
      <c r="C305" s="161" t="s">
        <v>181</v>
      </c>
      <c r="D305" s="160">
        <v>177.71299999999999</v>
      </c>
      <c r="E305" s="66"/>
      <c r="F305" s="115">
        <v>176</v>
      </c>
      <c r="G305" s="67">
        <f t="shared" si="70"/>
        <v>0.99</v>
      </c>
      <c r="H305" s="94">
        <v>46</v>
      </c>
      <c r="I305" s="188" t="e">
        <f t="shared" si="71"/>
        <v>#DIV/0!</v>
      </c>
      <c r="J305" s="189"/>
      <c r="K305" s="189"/>
      <c r="L305" s="189"/>
      <c r="M305" s="94">
        <v>41</v>
      </c>
      <c r="N305" s="62"/>
      <c r="O305" s="62"/>
      <c r="P305" s="62"/>
      <c r="Q305" s="94">
        <f t="shared" si="72"/>
        <v>89</v>
      </c>
      <c r="R305" s="65">
        <f t="shared" si="73"/>
        <v>35</v>
      </c>
      <c r="S305" s="66">
        <f t="shared" si="74"/>
        <v>61</v>
      </c>
      <c r="T305" s="67">
        <f t="shared" si="75"/>
        <v>61.6</v>
      </c>
      <c r="U305" s="165">
        <f t="shared" si="76"/>
        <v>52</v>
      </c>
      <c r="V305" s="67">
        <f t="shared" si="77"/>
        <v>52.8</v>
      </c>
      <c r="W305" s="66"/>
      <c r="X305" s="67">
        <v>30</v>
      </c>
      <c r="Y305" s="63">
        <v>52</v>
      </c>
      <c r="Z305" s="103">
        <f t="shared" si="69"/>
        <v>0</v>
      </c>
      <c r="AA305" s="370"/>
    </row>
    <row r="306" spans="1:27" s="33" customFormat="1" ht="63" x14ac:dyDescent="0.25">
      <c r="A306" s="290">
        <v>329</v>
      </c>
      <c r="B306" s="161" t="s">
        <v>695</v>
      </c>
      <c r="C306" s="161" t="s">
        <v>694</v>
      </c>
      <c r="D306" s="160">
        <v>39780.980000000003</v>
      </c>
      <c r="E306" s="66"/>
      <c r="F306" s="115">
        <v>152361</v>
      </c>
      <c r="G306" s="67">
        <f t="shared" si="70"/>
        <v>3.83</v>
      </c>
      <c r="H306" s="94">
        <v>36714</v>
      </c>
      <c r="I306" s="188" t="e">
        <f t="shared" si="71"/>
        <v>#DIV/0!</v>
      </c>
      <c r="J306" s="189"/>
      <c r="K306" s="189"/>
      <c r="L306" s="189"/>
      <c r="M306" s="94">
        <v>33152</v>
      </c>
      <c r="N306" s="62"/>
      <c r="O306" s="62"/>
      <c r="P306" s="62"/>
      <c r="Q306" s="94">
        <f t="shared" si="72"/>
        <v>90</v>
      </c>
      <c r="R306" s="65">
        <f t="shared" si="73"/>
        <v>35</v>
      </c>
      <c r="S306" s="66">
        <f t="shared" si="74"/>
        <v>53326</v>
      </c>
      <c r="T306" s="67">
        <f t="shared" si="75"/>
        <v>53326.35</v>
      </c>
      <c r="U306" s="165">
        <f t="shared" si="76"/>
        <v>53326</v>
      </c>
      <c r="V306" s="67">
        <f t="shared" si="77"/>
        <v>53326.35</v>
      </c>
      <c r="W306" s="66"/>
      <c r="X306" s="67">
        <v>35</v>
      </c>
      <c r="Y306" s="63"/>
      <c r="Z306" s="103"/>
      <c r="AA306" s="370"/>
    </row>
    <row r="307" spans="1:27" s="33" customFormat="1" ht="63" x14ac:dyDescent="0.25">
      <c r="A307" s="290">
        <v>330</v>
      </c>
      <c r="B307" s="161" t="s">
        <v>696</v>
      </c>
      <c r="C307" s="161" t="s">
        <v>694</v>
      </c>
      <c r="D307" s="160">
        <v>7564.07</v>
      </c>
      <c r="E307" s="66"/>
      <c r="F307" s="115">
        <v>43266</v>
      </c>
      <c r="G307" s="67">
        <f t="shared" si="70"/>
        <v>5.72</v>
      </c>
      <c r="H307" s="94">
        <v>12957</v>
      </c>
      <c r="I307" s="188" t="e">
        <f t="shared" si="71"/>
        <v>#DIV/0!</v>
      </c>
      <c r="J307" s="189"/>
      <c r="K307" s="189"/>
      <c r="L307" s="189"/>
      <c r="M307" s="94">
        <v>12957</v>
      </c>
      <c r="N307" s="62"/>
      <c r="O307" s="62"/>
      <c r="P307" s="62"/>
      <c r="Q307" s="94">
        <f t="shared" si="72"/>
        <v>100</v>
      </c>
      <c r="R307" s="65">
        <f t="shared" si="73"/>
        <v>35</v>
      </c>
      <c r="S307" s="66">
        <f t="shared" si="74"/>
        <v>15143</v>
      </c>
      <c r="T307" s="67">
        <f t="shared" si="75"/>
        <v>15143.1</v>
      </c>
      <c r="U307" s="165">
        <f t="shared" si="76"/>
        <v>15143</v>
      </c>
      <c r="V307" s="67">
        <f t="shared" si="77"/>
        <v>15143.1</v>
      </c>
      <c r="W307" s="66"/>
      <c r="X307" s="67">
        <v>35</v>
      </c>
      <c r="Y307" s="63"/>
      <c r="Z307" s="103"/>
      <c r="AA307" s="370"/>
    </row>
    <row r="308" spans="1:27" s="33" customFormat="1" ht="31.5" x14ac:dyDescent="0.25">
      <c r="A308" s="290">
        <v>331</v>
      </c>
      <c r="B308" s="161" t="s">
        <v>697</v>
      </c>
      <c r="C308" s="161" t="s">
        <v>694</v>
      </c>
      <c r="D308" s="160">
        <v>257.12599999999998</v>
      </c>
      <c r="E308" s="66"/>
      <c r="F308" s="115">
        <v>1041</v>
      </c>
      <c r="G308" s="67">
        <f t="shared" si="70"/>
        <v>4.05</v>
      </c>
      <c r="H308" s="94"/>
      <c r="I308" s="188" t="e">
        <f t="shared" si="71"/>
        <v>#DIV/0!</v>
      </c>
      <c r="J308" s="189"/>
      <c r="K308" s="189"/>
      <c r="L308" s="189"/>
      <c r="M308" s="94"/>
      <c r="N308" s="62"/>
      <c r="O308" s="62"/>
      <c r="P308" s="62"/>
      <c r="Q308" s="94" t="e">
        <f t="shared" si="72"/>
        <v>#DIV/0!</v>
      </c>
      <c r="R308" s="65">
        <f t="shared" si="73"/>
        <v>35</v>
      </c>
      <c r="S308" s="66">
        <f t="shared" si="74"/>
        <v>364</v>
      </c>
      <c r="T308" s="67">
        <f t="shared" si="75"/>
        <v>364.35</v>
      </c>
      <c r="U308" s="165">
        <f t="shared" si="76"/>
        <v>364</v>
      </c>
      <c r="V308" s="67">
        <f t="shared" si="77"/>
        <v>364.35</v>
      </c>
      <c r="W308" s="66"/>
      <c r="X308" s="67">
        <v>35</v>
      </c>
      <c r="Y308" s="63"/>
      <c r="Z308" s="103"/>
      <c r="AA308" s="370"/>
    </row>
    <row r="309" spans="1:27" s="33" customFormat="1" ht="31.5" x14ac:dyDescent="0.25">
      <c r="A309" s="290">
        <v>332</v>
      </c>
      <c r="B309" s="161" t="s">
        <v>698</v>
      </c>
      <c r="C309" s="161" t="s">
        <v>694</v>
      </c>
      <c r="D309" s="160">
        <v>632.80999999999995</v>
      </c>
      <c r="E309" s="66"/>
      <c r="F309" s="115">
        <v>2664</v>
      </c>
      <c r="G309" s="67">
        <f t="shared" si="70"/>
        <v>4.21</v>
      </c>
      <c r="H309" s="94"/>
      <c r="I309" s="188" t="e">
        <f t="shared" si="71"/>
        <v>#DIV/0!</v>
      </c>
      <c r="J309" s="189"/>
      <c r="K309" s="189"/>
      <c r="L309" s="189"/>
      <c r="M309" s="94"/>
      <c r="N309" s="62"/>
      <c r="O309" s="62"/>
      <c r="P309" s="62"/>
      <c r="Q309" s="94" t="e">
        <f t="shared" si="72"/>
        <v>#DIV/0!</v>
      </c>
      <c r="R309" s="65">
        <f t="shared" si="73"/>
        <v>35</v>
      </c>
      <c r="S309" s="66">
        <f t="shared" si="74"/>
        <v>932</v>
      </c>
      <c r="T309" s="67">
        <f t="shared" si="75"/>
        <v>932.4</v>
      </c>
      <c r="U309" s="165">
        <f t="shared" si="76"/>
        <v>932</v>
      </c>
      <c r="V309" s="67">
        <f t="shared" si="77"/>
        <v>932.4</v>
      </c>
      <c r="W309" s="66"/>
      <c r="X309" s="67">
        <v>35</v>
      </c>
      <c r="Y309" s="63"/>
      <c r="Z309" s="103"/>
      <c r="AA309" s="370"/>
    </row>
    <row r="310" spans="1:27" s="33" customFormat="1" ht="31.5" x14ac:dyDescent="0.25">
      <c r="A310" s="290">
        <v>333</v>
      </c>
      <c r="B310" s="161" t="s">
        <v>699</v>
      </c>
      <c r="C310" s="161" t="s">
        <v>694</v>
      </c>
      <c r="D310" s="160">
        <v>197</v>
      </c>
      <c r="E310" s="66"/>
      <c r="F310" s="115">
        <v>843</v>
      </c>
      <c r="G310" s="67">
        <f t="shared" si="70"/>
        <v>4.28</v>
      </c>
      <c r="H310" s="94"/>
      <c r="I310" s="188" t="e">
        <f t="shared" si="71"/>
        <v>#DIV/0!</v>
      </c>
      <c r="J310" s="189"/>
      <c r="K310" s="189"/>
      <c r="L310" s="189"/>
      <c r="M310" s="94"/>
      <c r="N310" s="62"/>
      <c r="O310" s="62"/>
      <c r="P310" s="62"/>
      <c r="Q310" s="94" t="e">
        <f t="shared" si="72"/>
        <v>#DIV/0!</v>
      </c>
      <c r="R310" s="65">
        <f t="shared" si="73"/>
        <v>35</v>
      </c>
      <c r="S310" s="66">
        <f t="shared" si="74"/>
        <v>295</v>
      </c>
      <c r="T310" s="67">
        <f t="shared" si="75"/>
        <v>295.05</v>
      </c>
      <c r="U310" s="165">
        <f t="shared" si="76"/>
        <v>295</v>
      </c>
      <c r="V310" s="67">
        <f t="shared" si="77"/>
        <v>295.05</v>
      </c>
      <c r="W310" s="66"/>
      <c r="X310" s="67">
        <v>35</v>
      </c>
      <c r="Y310" s="63"/>
      <c r="Z310" s="103"/>
      <c r="AA310" s="370"/>
    </row>
    <row r="311" spans="1:27" s="33" customFormat="1" ht="47.25" x14ac:dyDescent="0.25">
      <c r="A311" s="290">
        <v>334</v>
      </c>
      <c r="B311" s="161" t="s">
        <v>700</v>
      </c>
      <c r="C311" s="161" t="s">
        <v>694</v>
      </c>
      <c r="D311" s="160">
        <v>1833.8340000000001</v>
      </c>
      <c r="E311" s="66"/>
      <c r="F311" s="115">
        <v>8014</v>
      </c>
      <c r="G311" s="67">
        <f t="shared" si="70"/>
        <v>4.37</v>
      </c>
      <c r="H311" s="94">
        <v>2861</v>
      </c>
      <c r="I311" s="188" t="e">
        <f t="shared" si="71"/>
        <v>#DIV/0!</v>
      </c>
      <c r="J311" s="189"/>
      <c r="K311" s="189"/>
      <c r="L311" s="189"/>
      <c r="M311" s="94">
        <v>2655</v>
      </c>
      <c r="N311" s="62"/>
      <c r="O311" s="62"/>
      <c r="P311" s="62"/>
      <c r="Q311" s="94">
        <f t="shared" si="72"/>
        <v>93</v>
      </c>
      <c r="R311" s="65">
        <f t="shared" si="73"/>
        <v>35</v>
      </c>
      <c r="S311" s="66">
        <f t="shared" si="74"/>
        <v>2804</v>
      </c>
      <c r="T311" s="67">
        <f t="shared" si="75"/>
        <v>2804.9</v>
      </c>
      <c r="U311" s="165">
        <f t="shared" si="76"/>
        <v>2804</v>
      </c>
      <c r="V311" s="67">
        <f t="shared" si="77"/>
        <v>2804.9</v>
      </c>
      <c r="W311" s="66"/>
      <c r="X311" s="67">
        <v>35</v>
      </c>
      <c r="Y311" s="63"/>
      <c r="Z311" s="103"/>
      <c r="AA311" s="370"/>
    </row>
    <row r="312" spans="1:27" s="33" customFormat="1" ht="63" x14ac:dyDescent="0.25">
      <c r="A312" s="290">
        <v>335</v>
      </c>
      <c r="B312" s="161" t="s">
        <v>701</v>
      </c>
      <c r="C312" s="161" t="s">
        <v>694</v>
      </c>
      <c r="D312" s="160">
        <v>99.46</v>
      </c>
      <c r="E312" s="66"/>
      <c r="F312" s="115">
        <v>574</v>
      </c>
      <c r="G312" s="67">
        <f t="shared" si="70"/>
        <v>5.77</v>
      </c>
      <c r="H312" s="374">
        <v>0</v>
      </c>
      <c r="I312" s="188" t="e">
        <f t="shared" si="71"/>
        <v>#DIV/0!</v>
      </c>
      <c r="J312" s="189"/>
      <c r="K312" s="189"/>
      <c r="L312" s="189"/>
      <c r="M312" s="94">
        <v>0</v>
      </c>
      <c r="N312" s="62"/>
      <c r="O312" s="62"/>
      <c r="P312" s="62"/>
      <c r="Q312" s="94" t="e">
        <f t="shared" si="72"/>
        <v>#DIV/0!</v>
      </c>
      <c r="R312" s="65">
        <f t="shared" si="73"/>
        <v>35</v>
      </c>
      <c r="S312" s="66">
        <f t="shared" si="74"/>
        <v>200</v>
      </c>
      <c r="T312" s="67">
        <f t="shared" si="75"/>
        <v>200.9</v>
      </c>
      <c r="U312" s="165">
        <f t="shared" si="76"/>
        <v>200</v>
      </c>
      <c r="V312" s="67">
        <f t="shared" si="77"/>
        <v>200.9</v>
      </c>
      <c r="W312" s="66"/>
      <c r="X312" s="67">
        <v>35</v>
      </c>
      <c r="Y312" s="63">
        <v>200</v>
      </c>
      <c r="Z312" s="103">
        <f t="shared" ref="Z312:Z366" si="78">U312-Y312</f>
        <v>0</v>
      </c>
      <c r="AA312" s="370"/>
    </row>
    <row r="313" spans="1:27" s="33" customFormat="1" ht="47.25" x14ac:dyDescent="0.25">
      <c r="A313" s="290">
        <v>336</v>
      </c>
      <c r="B313" s="161" t="s">
        <v>702</v>
      </c>
      <c r="C313" s="161" t="s">
        <v>694</v>
      </c>
      <c r="D313" s="160">
        <v>224.74</v>
      </c>
      <c r="E313" s="66"/>
      <c r="F313" s="115">
        <v>1603</v>
      </c>
      <c r="G313" s="67">
        <f t="shared" si="70"/>
        <v>7.13</v>
      </c>
      <c r="H313" s="374">
        <v>0</v>
      </c>
      <c r="I313" s="188" t="e">
        <f t="shared" si="71"/>
        <v>#DIV/0!</v>
      </c>
      <c r="J313" s="189"/>
      <c r="K313" s="189"/>
      <c r="L313" s="189"/>
      <c r="M313" s="94">
        <v>0</v>
      </c>
      <c r="N313" s="62"/>
      <c r="O313" s="62"/>
      <c r="P313" s="62"/>
      <c r="Q313" s="94" t="e">
        <f t="shared" si="72"/>
        <v>#DIV/0!</v>
      </c>
      <c r="R313" s="65">
        <f t="shared" si="73"/>
        <v>35</v>
      </c>
      <c r="S313" s="66">
        <f t="shared" si="74"/>
        <v>561</v>
      </c>
      <c r="T313" s="67">
        <f t="shared" si="75"/>
        <v>561.04999999999995</v>
      </c>
      <c r="U313" s="165">
        <f t="shared" si="76"/>
        <v>561</v>
      </c>
      <c r="V313" s="67">
        <f t="shared" si="77"/>
        <v>561.04999999999995</v>
      </c>
      <c r="W313" s="66"/>
      <c r="X313" s="67">
        <v>35</v>
      </c>
      <c r="Y313" s="63">
        <v>561</v>
      </c>
      <c r="Z313" s="103">
        <f t="shared" si="78"/>
        <v>0</v>
      </c>
      <c r="AA313" s="370"/>
    </row>
    <row r="314" spans="1:27" s="33" customFormat="1" ht="47.25" x14ac:dyDescent="0.25">
      <c r="A314" s="290">
        <v>337</v>
      </c>
      <c r="B314" s="161" t="s">
        <v>703</v>
      </c>
      <c r="C314" s="161" t="s">
        <v>694</v>
      </c>
      <c r="D314" s="160">
        <v>536.70000000000005</v>
      </c>
      <c r="E314" s="66"/>
      <c r="F314" s="115">
        <v>2614</v>
      </c>
      <c r="G314" s="67">
        <f t="shared" si="70"/>
        <v>4.87</v>
      </c>
      <c r="H314" s="94">
        <v>845</v>
      </c>
      <c r="I314" s="188" t="e">
        <f t="shared" si="71"/>
        <v>#DIV/0!</v>
      </c>
      <c r="J314" s="189"/>
      <c r="K314" s="189"/>
      <c r="L314" s="189"/>
      <c r="M314" s="94">
        <v>845</v>
      </c>
      <c r="N314" s="62"/>
      <c r="O314" s="62"/>
      <c r="P314" s="62"/>
      <c r="Q314" s="94">
        <f t="shared" si="72"/>
        <v>100</v>
      </c>
      <c r="R314" s="65">
        <f t="shared" si="73"/>
        <v>35</v>
      </c>
      <c r="S314" s="66">
        <f t="shared" si="74"/>
        <v>914</v>
      </c>
      <c r="T314" s="67">
        <f t="shared" si="75"/>
        <v>914.9</v>
      </c>
      <c r="U314" s="165">
        <f t="shared" si="76"/>
        <v>914</v>
      </c>
      <c r="V314" s="67">
        <f t="shared" si="77"/>
        <v>914.9</v>
      </c>
      <c r="W314" s="66"/>
      <c r="X314" s="67">
        <v>35</v>
      </c>
      <c r="Y314" s="63">
        <v>914</v>
      </c>
      <c r="Z314" s="103">
        <f t="shared" si="78"/>
        <v>0</v>
      </c>
      <c r="AA314" s="370"/>
    </row>
    <row r="315" spans="1:27" s="33" customFormat="1" ht="47.25" x14ac:dyDescent="0.25">
      <c r="A315" s="290">
        <v>338</v>
      </c>
      <c r="B315" s="161" t="s">
        <v>704</v>
      </c>
      <c r="C315" s="161" t="s">
        <v>694</v>
      </c>
      <c r="D315" s="160">
        <v>163.185</v>
      </c>
      <c r="E315" s="66"/>
      <c r="F315" s="115">
        <v>622</v>
      </c>
      <c r="G315" s="67">
        <f t="shared" si="70"/>
        <v>3.81</v>
      </c>
      <c r="H315" s="94">
        <v>159</v>
      </c>
      <c r="I315" s="188" t="e">
        <f t="shared" si="71"/>
        <v>#DIV/0!</v>
      </c>
      <c r="J315" s="189"/>
      <c r="K315" s="189"/>
      <c r="L315" s="189"/>
      <c r="M315" s="94">
        <v>0</v>
      </c>
      <c r="N315" s="62"/>
      <c r="O315" s="62"/>
      <c r="P315" s="62"/>
      <c r="Q315" s="94">
        <f t="shared" si="72"/>
        <v>0</v>
      </c>
      <c r="R315" s="65">
        <f t="shared" si="73"/>
        <v>35</v>
      </c>
      <c r="S315" s="66">
        <f t="shared" si="74"/>
        <v>217</v>
      </c>
      <c r="T315" s="67">
        <f t="shared" si="75"/>
        <v>217.7</v>
      </c>
      <c r="U315" s="165">
        <f t="shared" si="76"/>
        <v>217</v>
      </c>
      <c r="V315" s="67">
        <f t="shared" si="77"/>
        <v>217.7</v>
      </c>
      <c r="W315" s="66"/>
      <c r="X315" s="67">
        <v>35</v>
      </c>
      <c r="Y315" s="63">
        <v>217</v>
      </c>
      <c r="Z315" s="103">
        <f t="shared" si="78"/>
        <v>0</v>
      </c>
      <c r="AA315" s="370"/>
    </row>
    <row r="316" spans="1:27" s="33" customFormat="1" ht="63" x14ac:dyDescent="0.25">
      <c r="A316" s="290">
        <v>342</v>
      </c>
      <c r="B316" s="161" t="s">
        <v>708</v>
      </c>
      <c r="C316" s="161" t="s">
        <v>694</v>
      </c>
      <c r="D316" s="160">
        <v>168.89500000000001</v>
      </c>
      <c r="E316" s="66"/>
      <c r="F316" s="115">
        <v>1170</v>
      </c>
      <c r="G316" s="67">
        <f t="shared" si="70"/>
        <v>6.93</v>
      </c>
      <c r="H316" s="94">
        <v>378</v>
      </c>
      <c r="I316" s="188" t="e">
        <f t="shared" si="71"/>
        <v>#DIV/0!</v>
      </c>
      <c r="J316" s="189"/>
      <c r="K316" s="189"/>
      <c r="L316" s="189"/>
      <c r="M316" s="94">
        <v>378</v>
      </c>
      <c r="N316" s="62"/>
      <c r="O316" s="62"/>
      <c r="P316" s="62"/>
      <c r="Q316" s="94">
        <f t="shared" si="72"/>
        <v>100</v>
      </c>
      <c r="R316" s="65">
        <f t="shared" si="73"/>
        <v>35</v>
      </c>
      <c r="S316" s="66">
        <f t="shared" si="74"/>
        <v>409</v>
      </c>
      <c r="T316" s="67">
        <f t="shared" si="75"/>
        <v>409.5</v>
      </c>
      <c r="U316" s="165">
        <f t="shared" si="76"/>
        <v>409</v>
      </c>
      <c r="V316" s="67">
        <f t="shared" si="77"/>
        <v>409.5</v>
      </c>
      <c r="W316" s="66"/>
      <c r="X316" s="67">
        <v>35</v>
      </c>
      <c r="Y316" s="63">
        <v>409</v>
      </c>
      <c r="Z316" s="103">
        <f t="shared" si="78"/>
        <v>0</v>
      </c>
      <c r="AA316" s="370"/>
    </row>
    <row r="317" spans="1:27" s="33" customFormat="1" ht="63" x14ac:dyDescent="0.25">
      <c r="A317" s="290">
        <v>343</v>
      </c>
      <c r="B317" s="161" t="s">
        <v>709</v>
      </c>
      <c r="C317" s="161" t="s">
        <v>694</v>
      </c>
      <c r="D317" s="160">
        <v>162.178</v>
      </c>
      <c r="E317" s="66"/>
      <c r="F317" s="115">
        <v>1203</v>
      </c>
      <c r="G317" s="67">
        <f t="shared" si="70"/>
        <v>7.42</v>
      </c>
      <c r="H317" s="94">
        <v>389</v>
      </c>
      <c r="I317" s="188" t="e">
        <f t="shared" si="71"/>
        <v>#DIV/0!</v>
      </c>
      <c r="J317" s="189"/>
      <c r="K317" s="189"/>
      <c r="L317" s="189"/>
      <c r="M317" s="94">
        <v>389</v>
      </c>
      <c r="N317" s="62"/>
      <c r="O317" s="62"/>
      <c r="P317" s="62"/>
      <c r="Q317" s="94">
        <f t="shared" si="72"/>
        <v>100</v>
      </c>
      <c r="R317" s="65">
        <f t="shared" si="73"/>
        <v>35</v>
      </c>
      <c r="S317" s="66">
        <f t="shared" si="74"/>
        <v>421</v>
      </c>
      <c r="T317" s="67">
        <f t="shared" si="75"/>
        <v>421.05</v>
      </c>
      <c r="U317" s="165">
        <f t="shared" si="76"/>
        <v>421</v>
      </c>
      <c r="V317" s="67">
        <f t="shared" si="77"/>
        <v>421.05</v>
      </c>
      <c r="W317" s="66"/>
      <c r="X317" s="67">
        <v>35</v>
      </c>
      <c r="Y317" s="63">
        <v>421</v>
      </c>
      <c r="Z317" s="103">
        <f t="shared" si="78"/>
        <v>0</v>
      </c>
      <c r="AA317" s="370"/>
    </row>
    <row r="318" spans="1:27" s="33" customFormat="1" ht="47.25" x14ac:dyDescent="0.25">
      <c r="A318" s="290">
        <v>344</v>
      </c>
      <c r="B318" s="161" t="s">
        <v>710</v>
      </c>
      <c r="C318" s="161" t="s">
        <v>694</v>
      </c>
      <c r="D318" s="160">
        <v>170.48</v>
      </c>
      <c r="E318" s="66"/>
      <c r="F318" s="115">
        <v>423</v>
      </c>
      <c r="G318" s="67">
        <f t="shared" si="70"/>
        <v>2.48</v>
      </c>
      <c r="H318" s="94">
        <v>155</v>
      </c>
      <c r="I318" s="188" t="e">
        <f t="shared" si="71"/>
        <v>#DIV/0!</v>
      </c>
      <c r="J318" s="189"/>
      <c r="K318" s="189"/>
      <c r="L318" s="189"/>
      <c r="M318" s="94">
        <v>155</v>
      </c>
      <c r="N318" s="62"/>
      <c r="O318" s="62"/>
      <c r="P318" s="62"/>
      <c r="Q318" s="94">
        <f t="shared" si="72"/>
        <v>100</v>
      </c>
      <c r="R318" s="65">
        <f t="shared" si="73"/>
        <v>35</v>
      </c>
      <c r="S318" s="66">
        <f t="shared" si="74"/>
        <v>148</v>
      </c>
      <c r="T318" s="67">
        <f t="shared" si="75"/>
        <v>148.05000000000001</v>
      </c>
      <c r="U318" s="165">
        <f t="shared" si="76"/>
        <v>148</v>
      </c>
      <c r="V318" s="67">
        <f t="shared" si="77"/>
        <v>148.05000000000001</v>
      </c>
      <c r="W318" s="66"/>
      <c r="X318" s="67">
        <v>35</v>
      </c>
      <c r="Y318" s="63">
        <v>148</v>
      </c>
      <c r="Z318" s="103">
        <f t="shared" si="78"/>
        <v>0</v>
      </c>
      <c r="AA318" s="370"/>
    </row>
    <row r="319" spans="1:27" s="33" customFormat="1" ht="47.25" x14ac:dyDescent="0.25">
      <c r="A319" s="290">
        <v>345</v>
      </c>
      <c r="B319" s="161" t="s">
        <v>711</v>
      </c>
      <c r="C319" s="161" t="s">
        <v>694</v>
      </c>
      <c r="D319" s="160">
        <v>118.21</v>
      </c>
      <c r="E319" s="66"/>
      <c r="F319" s="115">
        <v>340</v>
      </c>
      <c r="G319" s="67">
        <f t="shared" si="70"/>
        <v>2.88</v>
      </c>
      <c r="H319" s="94">
        <v>113</v>
      </c>
      <c r="I319" s="188" t="e">
        <f t="shared" si="71"/>
        <v>#DIV/0!</v>
      </c>
      <c r="J319" s="189"/>
      <c r="K319" s="189"/>
      <c r="L319" s="189"/>
      <c r="M319" s="94">
        <v>113</v>
      </c>
      <c r="N319" s="62"/>
      <c r="O319" s="62"/>
      <c r="P319" s="62"/>
      <c r="Q319" s="94">
        <f t="shared" si="72"/>
        <v>100</v>
      </c>
      <c r="R319" s="65">
        <f t="shared" si="73"/>
        <v>35</v>
      </c>
      <c r="S319" s="66">
        <f t="shared" si="74"/>
        <v>119</v>
      </c>
      <c r="T319" s="67">
        <f t="shared" si="75"/>
        <v>119</v>
      </c>
      <c r="U319" s="165">
        <f t="shared" si="76"/>
        <v>81</v>
      </c>
      <c r="V319" s="67">
        <f t="shared" si="77"/>
        <v>81.599999999999994</v>
      </c>
      <c r="W319" s="66"/>
      <c r="X319" s="67">
        <v>24</v>
      </c>
      <c r="Y319" s="63">
        <v>81</v>
      </c>
      <c r="Z319" s="103">
        <f t="shared" si="78"/>
        <v>0</v>
      </c>
      <c r="AA319" s="370"/>
    </row>
    <row r="320" spans="1:27" s="33" customFormat="1" ht="47.25" x14ac:dyDescent="0.25">
      <c r="A320" s="290">
        <v>346</v>
      </c>
      <c r="B320" s="161" t="s">
        <v>712</v>
      </c>
      <c r="C320" s="161" t="s">
        <v>694</v>
      </c>
      <c r="D320" s="160">
        <v>75.84</v>
      </c>
      <c r="E320" s="66"/>
      <c r="F320" s="115">
        <v>275</v>
      </c>
      <c r="G320" s="67">
        <f t="shared" si="70"/>
        <v>3.63</v>
      </c>
      <c r="H320" s="94">
        <v>94</v>
      </c>
      <c r="I320" s="188" t="e">
        <f t="shared" si="71"/>
        <v>#DIV/0!</v>
      </c>
      <c r="J320" s="189"/>
      <c r="K320" s="189"/>
      <c r="L320" s="189"/>
      <c r="M320" s="94">
        <v>94</v>
      </c>
      <c r="N320" s="62"/>
      <c r="O320" s="62"/>
      <c r="P320" s="62"/>
      <c r="Q320" s="94">
        <f t="shared" si="72"/>
        <v>100</v>
      </c>
      <c r="R320" s="65">
        <f t="shared" si="73"/>
        <v>35</v>
      </c>
      <c r="S320" s="66">
        <f t="shared" si="74"/>
        <v>96</v>
      </c>
      <c r="T320" s="67">
        <f t="shared" si="75"/>
        <v>96.25</v>
      </c>
      <c r="U320" s="165">
        <f t="shared" si="76"/>
        <v>96</v>
      </c>
      <c r="V320" s="67">
        <f t="shared" si="77"/>
        <v>96.25</v>
      </c>
      <c r="W320" s="66"/>
      <c r="X320" s="67">
        <v>35</v>
      </c>
      <c r="Y320" s="63">
        <v>96</v>
      </c>
      <c r="Z320" s="103">
        <f t="shared" si="78"/>
        <v>0</v>
      </c>
      <c r="AA320" s="370"/>
    </row>
    <row r="321" spans="1:27" s="33" customFormat="1" ht="47.25" x14ac:dyDescent="0.25">
      <c r="A321" s="290">
        <v>347</v>
      </c>
      <c r="B321" s="161" t="s">
        <v>713</v>
      </c>
      <c r="C321" s="161" t="s">
        <v>694</v>
      </c>
      <c r="D321" s="160">
        <v>186.80500000000001</v>
      </c>
      <c r="E321" s="66"/>
      <c r="F321" s="115">
        <v>542</v>
      </c>
      <c r="G321" s="67">
        <f t="shared" si="70"/>
        <v>2.9</v>
      </c>
      <c r="H321" s="94">
        <v>168</v>
      </c>
      <c r="I321" s="188" t="e">
        <f t="shared" si="71"/>
        <v>#DIV/0!</v>
      </c>
      <c r="J321" s="189"/>
      <c r="K321" s="189"/>
      <c r="L321" s="189"/>
      <c r="M321" s="94">
        <v>168</v>
      </c>
      <c r="N321" s="62"/>
      <c r="O321" s="62"/>
      <c r="P321" s="62"/>
      <c r="Q321" s="94">
        <f t="shared" si="72"/>
        <v>100</v>
      </c>
      <c r="R321" s="65">
        <f t="shared" si="73"/>
        <v>35</v>
      </c>
      <c r="S321" s="66">
        <f t="shared" si="74"/>
        <v>189</v>
      </c>
      <c r="T321" s="67">
        <f t="shared" si="75"/>
        <v>189.7</v>
      </c>
      <c r="U321" s="165">
        <f t="shared" si="76"/>
        <v>189</v>
      </c>
      <c r="V321" s="67">
        <f t="shared" si="77"/>
        <v>189.7</v>
      </c>
      <c r="W321" s="66"/>
      <c r="X321" s="67">
        <v>35</v>
      </c>
      <c r="Y321" s="63">
        <v>189</v>
      </c>
      <c r="Z321" s="103">
        <f t="shared" si="78"/>
        <v>0</v>
      </c>
      <c r="AA321" s="370"/>
    </row>
    <row r="322" spans="1:27" s="33" customFormat="1" ht="63" x14ac:dyDescent="0.25">
      <c r="A322" s="290">
        <v>348</v>
      </c>
      <c r="B322" s="161" t="s">
        <v>714</v>
      </c>
      <c r="C322" s="161" t="s">
        <v>694</v>
      </c>
      <c r="D322" s="160">
        <v>174.42</v>
      </c>
      <c r="E322" s="66"/>
      <c r="F322" s="115">
        <v>581</v>
      </c>
      <c r="G322" s="67">
        <f t="shared" si="70"/>
        <v>3.33</v>
      </c>
      <c r="H322" s="94">
        <v>201</v>
      </c>
      <c r="I322" s="188" t="e">
        <f t="shared" si="71"/>
        <v>#DIV/0!</v>
      </c>
      <c r="J322" s="189"/>
      <c r="K322" s="189"/>
      <c r="L322" s="189"/>
      <c r="M322" s="94">
        <v>201</v>
      </c>
      <c r="N322" s="62"/>
      <c r="O322" s="62"/>
      <c r="P322" s="62"/>
      <c r="Q322" s="94">
        <f t="shared" si="72"/>
        <v>100</v>
      </c>
      <c r="R322" s="65">
        <f t="shared" si="73"/>
        <v>35</v>
      </c>
      <c r="S322" s="66">
        <f t="shared" si="74"/>
        <v>203</v>
      </c>
      <c r="T322" s="67">
        <f t="shared" si="75"/>
        <v>203.35</v>
      </c>
      <c r="U322" s="165">
        <f t="shared" si="76"/>
        <v>203</v>
      </c>
      <c r="V322" s="67">
        <f t="shared" si="77"/>
        <v>203.35</v>
      </c>
      <c r="W322" s="66"/>
      <c r="X322" s="67">
        <v>35</v>
      </c>
      <c r="Y322" s="63">
        <v>203</v>
      </c>
      <c r="Z322" s="103">
        <f t="shared" si="78"/>
        <v>0</v>
      </c>
      <c r="AA322" s="370"/>
    </row>
    <row r="323" spans="1:27" s="33" customFormat="1" ht="63" x14ac:dyDescent="0.25">
      <c r="A323" s="290">
        <v>349</v>
      </c>
      <c r="B323" s="161" t="s">
        <v>715</v>
      </c>
      <c r="C323" s="161" t="s">
        <v>694</v>
      </c>
      <c r="D323" s="160">
        <v>54.149000000000001</v>
      </c>
      <c r="E323" s="66"/>
      <c r="F323" s="115">
        <v>348</v>
      </c>
      <c r="G323" s="67">
        <f t="shared" si="70"/>
        <v>6.43</v>
      </c>
      <c r="H323" s="374">
        <v>0</v>
      </c>
      <c r="I323" s="188" t="e">
        <f t="shared" si="71"/>
        <v>#DIV/0!</v>
      </c>
      <c r="J323" s="189"/>
      <c r="K323" s="189"/>
      <c r="L323" s="189"/>
      <c r="M323" s="94">
        <v>0</v>
      </c>
      <c r="N323" s="62"/>
      <c r="O323" s="62"/>
      <c r="P323" s="62"/>
      <c r="Q323" s="94" t="e">
        <f t="shared" si="72"/>
        <v>#DIV/0!</v>
      </c>
      <c r="R323" s="65">
        <f t="shared" si="73"/>
        <v>35</v>
      </c>
      <c r="S323" s="66">
        <f t="shared" si="74"/>
        <v>121</v>
      </c>
      <c r="T323" s="67">
        <f t="shared" si="75"/>
        <v>121.8</v>
      </c>
      <c r="U323" s="165">
        <f t="shared" si="76"/>
        <v>121</v>
      </c>
      <c r="V323" s="67">
        <f t="shared" si="77"/>
        <v>121.8</v>
      </c>
      <c r="W323" s="66"/>
      <c r="X323" s="67">
        <v>35</v>
      </c>
      <c r="Y323" s="63">
        <v>121</v>
      </c>
      <c r="Z323" s="103">
        <f t="shared" si="78"/>
        <v>0</v>
      </c>
      <c r="AA323" s="370"/>
    </row>
    <row r="324" spans="1:27" s="33" customFormat="1" ht="47.25" x14ac:dyDescent="0.25">
      <c r="A324" s="290">
        <v>350</v>
      </c>
      <c r="B324" s="161" t="s">
        <v>716</v>
      </c>
      <c r="C324" s="161" t="s">
        <v>694</v>
      </c>
      <c r="D324" s="160">
        <v>127.995</v>
      </c>
      <c r="E324" s="66"/>
      <c r="F324" s="115">
        <v>375</v>
      </c>
      <c r="G324" s="67">
        <f t="shared" si="70"/>
        <v>2.93</v>
      </c>
      <c r="H324" s="94">
        <v>102</v>
      </c>
      <c r="I324" s="188" t="e">
        <f t="shared" si="71"/>
        <v>#DIV/0!</v>
      </c>
      <c r="J324" s="189"/>
      <c r="K324" s="189"/>
      <c r="L324" s="189"/>
      <c r="M324" s="94">
        <v>0</v>
      </c>
      <c r="N324" s="62"/>
      <c r="O324" s="62"/>
      <c r="P324" s="62"/>
      <c r="Q324" s="94">
        <f t="shared" si="72"/>
        <v>0</v>
      </c>
      <c r="R324" s="65">
        <f t="shared" si="73"/>
        <v>35</v>
      </c>
      <c r="S324" s="66">
        <f t="shared" si="74"/>
        <v>131</v>
      </c>
      <c r="T324" s="67">
        <f t="shared" si="75"/>
        <v>131.25</v>
      </c>
      <c r="U324" s="165">
        <f t="shared" si="76"/>
        <v>131</v>
      </c>
      <c r="V324" s="67">
        <f t="shared" si="77"/>
        <v>131.25</v>
      </c>
      <c r="W324" s="66"/>
      <c r="X324" s="67">
        <v>35</v>
      </c>
      <c r="Y324" s="63">
        <v>131</v>
      </c>
      <c r="Z324" s="103">
        <f t="shared" si="78"/>
        <v>0</v>
      </c>
      <c r="AA324" s="371"/>
    </row>
    <row r="325" spans="1:27" s="33" customFormat="1" ht="47.25" x14ac:dyDescent="0.25">
      <c r="A325" s="290">
        <v>351</v>
      </c>
      <c r="B325" s="161" t="s">
        <v>717</v>
      </c>
      <c r="C325" s="161" t="s">
        <v>694</v>
      </c>
      <c r="D325" s="160">
        <v>100.27500000000001</v>
      </c>
      <c r="E325" s="66"/>
      <c r="F325" s="115">
        <v>371</v>
      </c>
      <c r="G325" s="67">
        <f t="shared" si="70"/>
        <v>3.7</v>
      </c>
      <c r="H325" s="94">
        <v>30</v>
      </c>
      <c r="I325" s="188" t="e">
        <f t="shared" si="71"/>
        <v>#DIV/0!</v>
      </c>
      <c r="J325" s="189"/>
      <c r="K325" s="189"/>
      <c r="L325" s="189"/>
      <c r="M325" s="94">
        <v>30</v>
      </c>
      <c r="N325" s="62"/>
      <c r="O325" s="62"/>
      <c r="P325" s="62"/>
      <c r="Q325" s="94">
        <f t="shared" si="72"/>
        <v>100</v>
      </c>
      <c r="R325" s="65">
        <f t="shared" si="73"/>
        <v>35</v>
      </c>
      <c r="S325" s="66">
        <f t="shared" si="74"/>
        <v>129</v>
      </c>
      <c r="T325" s="67">
        <f t="shared" si="75"/>
        <v>129.85</v>
      </c>
      <c r="U325" s="165">
        <f t="shared" si="76"/>
        <v>129</v>
      </c>
      <c r="V325" s="67">
        <f t="shared" si="77"/>
        <v>129.85</v>
      </c>
      <c r="W325" s="66"/>
      <c r="X325" s="67">
        <v>35</v>
      </c>
      <c r="Y325" s="187">
        <v>132</v>
      </c>
      <c r="Z325" s="103">
        <f t="shared" si="78"/>
        <v>-3</v>
      </c>
      <c r="AA325" s="370"/>
    </row>
    <row r="326" spans="1:27" s="33" customFormat="1" ht="63" x14ac:dyDescent="0.25">
      <c r="A326" s="290">
        <v>352</v>
      </c>
      <c r="B326" s="161" t="s">
        <v>718</v>
      </c>
      <c r="C326" s="161" t="s">
        <v>694</v>
      </c>
      <c r="D326" s="160">
        <v>115.318</v>
      </c>
      <c r="E326" s="66"/>
      <c r="F326" s="115">
        <v>452</v>
      </c>
      <c r="G326" s="67">
        <f t="shared" si="70"/>
        <v>3.92</v>
      </c>
      <c r="H326" s="94">
        <v>0</v>
      </c>
      <c r="I326" s="188" t="e">
        <f t="shared" si="71"/>
        <v>#DIV/0!</v>
      </c>
      <c r="J326" s="189"/>
      <c r="K326" s="189"/>
      <c r="L326" s="189"/>
      <c r="M326" s="94">
        <v>0</v>
      </c>
      <c r="N326" s="62"/>
      <c r="O326" s="62"/>
      <c r="P326" s="62"/>
      <c r="Q326" s="94" t="e">
        <f t="shared" si="72"/>
        <v>#DIV/0!</v>
      </c>
      <c r="R326" s="65">
        <f t="shared" si="73"/>
        <v>35</v>
      </c>
      <c r="S326" s="66">
        <f t="shared" si="74"/>
        <v>158</v>
      </c>
      <c r="T326" s="67">
        <f t="shared" si="75"/>
        <v>158.19999999999999</v>
      </c>
      <c r="U326" s="165">
        <f t="shared" si="76"/>
        <v>158</v>
      </c>
      <c r="V326" s="67">
        <f t="shared" si="77"/>
        <v>158.19999999999999</v>
      </c>
      <c r="W326" s="66"/>
      <c r="X326" s="67">
        <v>35</v>
      </c>
      <c r="Y326" s="63">
        <v>158</v>
      </c>
      <c r="Z326" s="103">
        <f t="shared" si="78"/>
        <v>0</v>
      </c>
      <c r="AA326" s="370"/>
    </row>
    <row r="327" spans="1:27" s="33" customFormat="1" ht="63" x14ac:dyDescent="0.25">
      <c r="A327" s="290">
        <v>353</v>
      </c>
      <c r="B327" s="161" t="s">
        <v>719</v>
      </c>
      <c r="C327" s="161" t="s">
        <v>694</v>
      </c>
      <c r="D327" s="160">
        <v>244.61199999999999</v>
      </c>
      <c r="E327" s="66"/>
      <c r="F327" s="115">
        <v>969</v>
      </c>
      <c r="G327" s="67">
        <f t="shared" si="70"/>
        <v>3.96</v>
      </c>
      <c r="H327" s="94">
        <v>311</v>
      </c>
      <c r="I327" s="188" t="e">
        <f t="shared" si="71"/>
        <v>#DIV/0!</v>
      </c>
      <c r="J327" s="189"/>
      <c r="K327" s="189"/>
      <c r="L327" s="189"/>
      <c r="M327" s="94">
        <v>311</v>
      </c>
      <c r="N327" s="62"/>
      <c r="O327" s="62"/>
      <c r="P327" s="62"/>
      <c r="Q327" s="94">
        <f t="shared" si="72"/>
        <v>100</v>
      </c>
      <c r="R327" s="65">
        <f t="shared" si="73"/>
        <v>35</v>
      </c>
      <c r="S327" s="66">
        <f t="shared" si="74"/>
        <v>339</v>
      </c>
      <c r="T327" s="67">
        <f t="shared" si="75"/>
        <v>339.15</v>
      </c>
      <c r="U327" s="165">
        <f t="shared" si="76"/>
        <v>339</v>
      </c>
      <c r="V327" s="67">
        <f t="shared" si="77"/>
        <v>339.15</v>
      </c>
      <c r="W327" s="66"/>
      <c r="X327" s="67">
        <v>35</v>
      </c>
      <c r="Y327" s="63">
        <v>339</v>
      </c>
      <c r="Z327" s="103">
        <f t="shared" si="78"/>
        <v>0</v>
      </c>
      <c r="AA327" s="370"/>
    </row>
    <row r="328" spans="1:27" s="33" customFormat="1" ht="63" x14ac:dyDescent="0.25">
      <c r="A328" s="290">
        <v>354</v>
      </c>
      <c r="B328" s="161" t="s">
        <v>720</v>
      </c>
      <c r="C328" s="161" t="s">
        <v>694</v>
      </c>
      <c r="D328" s="160">
        <v>734</v>
      </c>
      <c r="E328" s="66"/>
      <c r="F328" s="115">
        <v>2694</v>
      </c>
      <c r="G328" s="67">
        <f t="shared" si="70"/>
        <v>3.67</v>
      </c>
      <c r="H328" s="94">
        <v>822</v>
      </c>
      <c r="I328" s="188" t="e">
        <f t="shared" si="71"/>
        <v>#DIV/0!</v>
      </c>
      <c r="J328" s="189"/>
      <c r="K328" s="189"/>
      <c r="L328" s="189"/>
      <c r="M328" s="94">
        <v>822</v>
      </c>
      <c r="N328" s="62"/>
      <c r="O328" s="62"/>
      <c r="P328" s="62"/>
      <c r="Q328" s="94">
        <f t="shared" si="72"/>
        <v>100</v>
      </c>
      <c r="R328" s="65">
        <f t="shared" si="73"/>
        <v>35</v>
      </c>
      <c r="S328" s="66">
        <f t="shared" si="74"/>
        <v>942</v>
      </c>
      <c r="T328" s="67">
        <f t="shared" si="75"/>
        <v>942.9</v>
      </c>
      <c r="U328" s="165">
        <f t="shared" si="76"/>
        <v>942</v>
      </c>
      <c r="V328" s="67">
        <f t="shared" si="77"/>
        <v>942.9</v>
      </c>
      <c r="W328" s="66"/>
      <c r="X328" s="67">
        <v>35</v>
      </c>
      <c r="Y328" s="63">
        <v>942</v>
      </c>
      <c r="Z328" s="103">
        <f t="shared" si="78"/>
        <v>0</v>
      </c>
      <c r="AA328" s="370"/>
    </row>
    <row r="329" spans="1:27" s="33" customFormat="1" ht="63" x14ac:dyDescent="0.25">
      <c r="A329" s="290">
        <v>355</v>
      </c>
      <c r="B329" s="161" t="s">
        <v>721</v>
      </c>
      <c r="C329" s="161" t="s">
        <v>694</v>
      </c>
      <c r="D329" s="160">
        <v>760.77599999999995</v>
      </c>
      <c r="E329" s="66"/>
      <c r="F329" s="115">
        <v>2929</v>
      </c>
      <c r="G329" s="67">
        <f t="shared" si="70"/>
        <v>3.85</v>
      </c>
      <c r="H329" s="94">
        <v>0</v>
      </c>
      <c r="I329" s="188" t="e">
        <f t="shared" si="71"/>
        <v>#DIV/0!</v>
      </c>
      <c r="J329" s="189"/>
      <c r="K329" s="189"/>
      <c r="L329" s="189"/>
      <c r="M329" s="94">
        <v>0</v>
      </c>
      <c r="N329" s="62"/>
      <c r="O329" s="62"/>
      <c r="P329" s="62"/>
      <c r="Q329" s="94" t="e">
        <f t="shared" si="72"/>
        <v>#DIV/0!</v>
      </c>
      <c r="R329" s="65">
        <f t="shared" si="73"/>
        <v>35</v>
      </c>
      <c r="S329" s="66">
        <f t="shared" si="74"/>
        <v>1025</v>
      </c>
      <c r="T329" s="67">
        <f t="shared" si="75"/>
        <v>1025.1500000000001</v>
      </c>
      <c r="U329" s="165">
        <f t="shared" si="76"/>
        <v>1025</v>
      </c>
      <c r="V329" s="67">
        <f t="shared" si="77"/>
        <v>1025.1500000000001</v>
      </c>
      <c r="W329" s="66"/>
      <c r="X329" s="67">
        <v>35</v>
      </c>
      <c r="Y329" s="63">
        <v>1025</v>
      </c>
      <c r="Z329" s="103">
        <f t="shared" si="78"/>
        <v>0</v>
      </c>
      <c r="AA329" s="370"/>
    </row>
    <row r="330" spans="1:27" s="33" customFormat="1" ht="63" x14ac:dyDescent="0.25">
      <c r="A330" s="290">
        <v>356</v>
      </c>
      <c r="B330" s="161" t="s">
        <v>722</v>
      </c>
      <c r="C330" s="161" t="s">
        <v>694</v>
      </c>
      <c r="D330" s="160">
        <v>532.79999999999995</v>
      </c>
      <c r="E330" s="66"/>
      <c r="F330" s="115">
        <v>2318</v>
      </c>
      <c r="G330" s="67">
        <f t="shared" si="70"/>
        <v>4.3499999999999996</v>
      </c>
      <c r="H330" s="94">
        <v>801</v>
      </c>
      <c r="I330" s="188" t="e">
        <f t="shared" si="71"/>
        <v>#DIV/0!</v>
      </c>
      <c r="J330" s="189"/>
      <c r="K330" s="189"/>
      <c r="L330" s="189"/>
      <c r="M330" s="94">
        <v>801</v>
      </c>
      <c r="N330" s="62"/>
      <c r="O330" s="62"/>
      <c r="P330" s="62"/>
      <c r="Q330" s="94">
        <f t="shared" si="72"/>
        <v>100</v>
      </c>
      <c r="R330" s="65">
        <f t="shared" si="73"/>
        <v>35</v>
      </c>
      <c r="S330" s="66">
        <f t="shared" si="74"/>
        <v>811</v>
      </c>
      <c r="T330" s="67">
        <f t="shared" si="75"/>
        <v>811.3</v>
      </c>
      <c r="U330" s="165">
        <f t="shared" si="76"/>
        <v>811</v>
      </c>
      <c r="V330" s="67">
        <f t="shared" si="77"/>
        <v>811.3</v>
      </c>
      <c r="W330" s="66"/>
      <c r="X330" s="67">
        <v>35</v>
      </c>
      <c r="Y330" s="63">
        <v>811</v>
      </c>
      <c r="Z330" s="103">
        <f t="shared" si="78"/>
        <v>0</v>
      </c>
      <c r="AA330" s="370"/>
    </row>
    <row r="331" spans="1:27" s="33" customFormat="1" ht="47.25" x14ac:dyDescent="0.25">
      <c r="A331" s="290">
        <v>357</v>
      </c>
      <c r="B331" s="161" t="s">
        <v>723</v>
      </c>
      <c r="C331" s="161" t="s">
        <v>694</v>
      </c>
      <c r="D331" s="160">
        <v>208.41800000000001</v>
      </c>
      <c r="E331" s="66"/>
      <c r="F331" s="115">
        <v>707</v>
      </c>
      <c r="G331" s="67">
        <f t="shared" si="70"/>
        <v>3.39</v>
      </c>
      <c r="H331" s="94">
        <v>274</v>
      </c>
      <c r="I331" s="188" t="e">
        <f t="shared" si="71"/>
        <v>#DIV/0!</v>
      </c>
      <c r="J331" s="189"/>
      <c r="K331" s="189"/>
      <c r="L331" s="189"/>
      <c r="M331" s="94">
        <v>0</v>
      </c>
      <c r="N331" s="62"/>
      <c r="O331" s="62"/>
      <c r="P331" s="62"/>
      <c r="Q331" s="94">
        <f t="shared" si="72"/>
        <v>0</v>
      </c>
      <c r="R331" s="65">
        <f t="shared" si="73"/>
        <v>35</v>
      </c>
      <c r="S331" s="66">
        <f t="shared" si="74"/>
        <v>247</v>
      </c>
      <c r="T331" s="67">
        <f t="shared" si="75"/>
        <v>247.45</v>
      </c>
      <c r="U331" s="165">
        <f t="shared" si="76"/>
        <v>247</v>
      </c>
      <c r="V331" s="67">
        <f t="shared" si="77"/>
        <v>247.45</v>
      </c>
      <c r="W331" s="66"/>
      <c r="X331" s="67">
        <v>35</v>
      </c>
      <c r="Y331" s="63">
        <v>247</v>
      </c>
      <c r="Z331" s="103">
        <f t="shared" si="78"/>
        <v>0</v>
      </c>
      <c r="AA331" s="370"/>
    </row>
    <row r="332" spans="1:27" s="33" customFormat="1" ht="47.25" x14ac:dyDescent="0.25">
      <c r="A332" s="290">
        <v>358</v>
      </c>
      <c r="B332" s="161" t="s">
        <v>724</v>
      </c>
      <c r="C332" s="161" t="s">
        <v>694</v>
      </c>
      <c r="D332" s="160">
        <v>221.745</v>
      </c>
      <c r="E332" s="66"/>
      <c r="F332" s="115">
        <v>1337</v>
      </c>
      <c r="G332" s="67">
        <f t="shared" si="70"/>
        <v>6.03</v>
      </c>
      <c r="H332" s="94">
        <v>444</v>
      </c>
      <c r="I332" s="188" t="e">
        <f t="shared" si="71"/>
        <v>#DIV/0!</v>
      </c>
      <c r="J332" s="189"/>
      <c r="K332" s="189"/>
      <c r="L332" s="189"/>
      <c r="M332" s="94">
        <v>444</v>
      </c>
      <c r="N332" s="62"/>
      <c r="O332" s="62"/>
      <c r="P332" s="62"/>
      <c r="Q332" s="94">
        <f t="shared" si="72"/>
        <v>100</v>
      </c>
      <c r="R332" s="65">
        <f t="shared" si="73"/>
        <v>35</v>
      </c>
      <c r="S332" s="66">
        <f t="shared" si="74"/>
        <v>467</v>
      </c>
      <c r="T332" s="67">
        <f t="shared" si="75"/>
        <v>467.95</v>
      </c>
      <c r="U332" s="165">
        <f t="shared" si="76"/>
        <v>467</v>
      </c>
      <c r="V332" s="67">
        <f t="shared" si="77"/>
        <v>467.95</v>
      </c>
      <c r="W332" s="66"/>
      <c r="X332" s="67">
        <v>35</v>
      </c>
      <c r="Y332" s="63">
        <v>467</v>
      </c>
      <c r="Z332" s="103">
        <f t="shared" si="78"/>
        <v>0</v>
      </c>
      <c r="AA332" s="370"/>
    </row>
    <row r="333" spans="1:27" s="33" customFormat="1" ht="47.25" x14ac:dyDescent="0.25">
      <c r="A333" s="290">
        <v>359</v>
      </c>
      <c r="B333" s="161" t="s">
        <v>725</v>
      </c>
      <c r="C333" s="161" t="s">
        <v>694</v>
      </c>
      <c r="D333" s="160">
        <v>66.802999999999997</v>
      </c>
      <c r="E333" s="66"/>
      <c r="F333" s="115">
        <v>268</v>
      </c>
      <c r="G333" s="67">
        <f t="shared" si="70"/>
        <v>4.01</v>
      </c>
      <c r="H333" s="94">
        <v>39</v>
      </c>
      <c r="I333" s="188" t="e">
        <f t="shared" si="71"/>
        <v>#DIV/0!</v>
      </c>
      <c r="J333" s="189"/>
      <c r="K333" s="189"/>
      <c r="L333" s="189"/>
      <c r="M333" s="94">
        <v>0</v>
      </c>
      <c r="N333" s="62"/>
      <c r="O333" s="62"/>
      <c r="P333" s="62"/>
      <c r="Q333" s="94">
        <f t="shared" si="72"/>
        <v>0</v>
      </c>
      <c r="R333" s="65">
        <f t="shared" si="73"/>
        <v>35</v>
      </c>
      <c r="S333" s="66">
        <f t="shared" si="74"/>
        <v>93</v>
      </c>
      <c r="T333" s="67">
        <f t="shared" si="75"/>
        <v>93.8</v>
      </c>
      <c r="U333" s="165">
        <f t="shared" si="76"/>
        <v>40</v>
      </c>
      <c r="V333" s="67">
        <f t="shared" si="77"/>
        <v>40.200000000000003</v>
      </c>
      <c r="W333" s="66"/>
      <c r="X333" s="67">
        <v>15</v>
      </c>
      <c r="Y333" s="63">
        <v>40</v>
      </c>
      <c r="Z333" s="103">
        <f t="shared" si="78"/>
        <v>0</v>
      </c>
      <c r="AA333" s="370"/>
    </row>
    <row r="334" spans="1:27" s="33" customFormat="1" ht="47.25" x14ac:dyDescent="0.25">
      <c r="A334" s="290">
        <v>360</v>
      </c>
      <c r="B334" s="161" t="s">
        <v>726</v>
      </c>
      <c r="C334" s="161" t="s">
        <v>694</v>
      </c>
      <c r="D334" s="160">
        <v>344.22</v>
      </c>
      <c r="E334" s="66"/>
      <c r="F334" s="115">
        <v>1559</v>
      </c>
      <c r="G334" s="67">
        <f t="shared" si="70"/>
        <v>4.53</v>
      </c>
      <c r="H334" s="94">
        <v>549</v>
      </c>
      <c r="I334" s="188" t="e">
        <f t="shared" si="71"/>
        <v>#DIV/0!</v>
      </c>
      <c r="J334" s="189"/>
      <c r="K334" s="189"/>
      <c r="L334" s="189"/>
      <c r="M334" s="94">
        <v>549</v>
      </c>
      <c r="N334" s="62"/>
      <c r="O334" s="62"/>
      <c r="P334" s="62"/>
      <c r="Q334" s="94">
        <f t="shared" si="72"/>
        <v>100</v>
      </c>
      <c r="R334" s="65">
        <f t="shared" si="73"/>
        <v>35</v>
      </c>
      <c r="S334" s="66">
        <f t="shared" si="74"/>
        <v>545</v>
      </c>
      <c r="T334" s="67">
        <f t="shared" si="75"/>
        <v>545.65</v>
      </c>
      <c r="U334" s="165">
        <f t="shared" si="76"/>
        <v>545</v>
      </c>
      <c r="V334" s="67">
        <f t="shared" si="77"/>
        <v>545.65</v>
      </c>
      <c r="W334" s="66"/>
      <c r="X334" s="67">
        <v>35</v>
      </c>
      <c r="Y334" s="63">
        <v>545</v>
      </c>
      <c r="Z334" s="103">
        <f t="shared" si="78"/>
        <v>0</v>
      </c>
      <c r="AA334" s="370"/>
    </row>
    <row r="335" spans="1:27" s="33" customFormat="1" ht="47.25" x14ac:dyDescent="0.25">
      <c r="A335" s="290">
        <v>361</v>
      </c>
      <c r="B335" s="161" t="s">
        <v>727</v>
      </c>
      <c r="C335" s="161" t="s">
        <v>694</v>
      </c>
      <c r="D335" s="160">
        <v>1230.3150000000001</v>
      </c>
      <c r="E335" s="66"/>
      <c r="F335" s="115">
        <v>7874</v>
      </c>
      <c r="G335" s="67">
        <f t="shared" si="70"/>
        <v>6.4</v>
      </c>
      <c r="H335" s="94">
        <v>2704</v>
      </c>
      <c r="I335" s="188" t="e">
        <f t="shared" si="71"/>
        <v>#DIV/0!</v>
      </c>
      <c r="J335" s="189"/>
      <c r="K335" s="189"/>
      <c r="L335" s="189"/>
      <c r="M335" s="94">
        <v>2704</v>
      </c>
      <c r="N335" s="62"/>
      <c r="O335" s="62"/>
      <c r="P335" s="62"/>
      <c r="Q335" s="94">
        <f t="shared" si="72"/>
        <v>100</v>
      </c>
      <c r="R335" s="65">
        <f t="shared" si="73"/>
        <v>35</v>
      </c>
      <c r="S335" s="66">
        <f t="shared" si="74"/>
        <v>2755</v>
      </c>
      <c r="T335" s="67">
        <f t="shared" si="75"/>
        <v>2755.9</v>
      </c>
      <c r="U335" s="165">
        <f t="shared" si="76"/>
        <v>2755</v>
      </c>
      <c r="V335" s="67">
        <f t="shared" si="77"/>
        <v>2755.9</v>
      </c>
      <c r="W335" s="66"/>
      <c r="X335" s="67">
        <v>35</v>
      </c>
      <c r="Y335" s="63">
        <v>2755</v>
      </c>
      <c r="Z335" s="103">
        <f t="shared" si="78"/>
        <v>0</v>
      </c>
      <c r="AA335" s="370"/>
    </row>
    <row r="336" spans="1:27" s="33" customFormat="1" ht="47.25" x14ac:dyDescent="0.25">
      <c r="A336" s="290">
        <v>362</v>
      </c>
      <c r="B336" s="161" t="s">
        <v>728</v>
      </c>
      <c r="C336" s="161" t="s">
        <v>694</v>
      </c>
      <c r="D336" s="160">
        <v>232.64</v>
      </c>
      <c r="E336" s="66"/>
      <c r="F336" s="115">
        <v>968</v>
      </c>
      <c r="G336" s="67">
        <f t="shared" si="70"/>
        <v>4.16</v>
      </c>
      <c r="H336" s="94">
        <v>291</v>
      </c>
      <c r="I336" s="188" t="e">
        <f t="shared" si="71"/>
        <v>#DIV/0!</v>
      </c>
      <c r="J336" s="189"/>
      <c r="K336" s="189"/>
      <c r="L336" s="189"/>
      <c r="M336" s="94">
        <v>291</v>
      </c>
      <c r="N336" s="62"/>
      <c r="O336" s="62"/>
      <c r="P336" s="62"/>
      <c r="Q336" s="94">
        <f t="shared" si="72"/>
        <v>100</v>
      </c>
      <c r="R336" s="65">
        <f t="shared" si="73"/>
        <v>35</v>
      </c>
      <c r="S336" s="66">
        <f t="shared" si="74"/>
        <v>338</v>
      </c>
      <c r="T336" s="67">
        <f t="shared" si="75"/>
        <v>338.8</v>
      </c>
      <c r="U336" s="165">
        <f t="shared" si="76"/>
        <v>338</v>
      </c>
      <c r="V336" s="67">
        <f t="shared" si="77"/>
        <v>338.8</v>
      </c>
      <c r="W336" s="66"/>
      <c r="X336" s="67">
        <v>35</v>
      </c>
      <c r="Y336" s="63">
        <v>338</v>
      </c>
      <c r="Z336" s="103">
        <f t="shared" si="78"/>
        <v>0</v>
      </c>
      <c r="AA336" s="370"/>
    </row>
    <row r="337" spans="1:27" s="33" customFormat="1" ht="47.25" x14ac:dyDescent="0.25">
      <c r="A337" s="290">
        <v>363</v>
      </c>
      <c r="B337" s="161" t="s">
        <v>729</v>
      </c>
      <c r="C337" s="161" t="s">
        <v>694</v>
      </c>
      <c r="D337" s="160">
        <v>112.92</v>
      </c>
      <c r="E337" s="66"/>
      <c r="F337" s="115">
        <v>528</v>
      </c>
      <c r="G337" s="67">
        <f t="shared" si="70"/>
        <v>4.68</v>
      </c>
      <c r="H337" s="94">
        <v>160</v>
      </c>
      <c r="I337" s="188" t="e">
        <f t="shared" si="71"/>
        <v>#DIV/0!</v>
      </c>
      <c r="J337" s="189"/>
      <c r="K337" s="189"/>
      <c r="L337" s="189"/>
      <c r="M337" s="94">
        <v>160</v>
      </c>
      <c r="N337" s="62"/>
      <c r="O337" s="62"/>
      <c r="P337" s="62"/>
      <c r="Q337" s="94">
        <f t="shared" si="72"/>
        <v>100</v>
      </c>
      <c r="R337" s="65">
        <f t="shared" si="73"/>
        <v>35</v>
      </c>
      <c r="S337" s="66">
        <f t="shared" si="74"/>
        <v>184</v>
      </c>
      <c r="T337" s="67">
        <f t="shared" si="75"/>
        <v>184.8</v>
      </c>
      <c r="U337" s="165">
        <f t="shared" si="76"/>
        <v>184</v>
      </c>
      <c r="V337" s="67">
        <f t="shared" si="77"/>
        <v>184.8</v>
      </c>
      <c r="W337" s="66"/>
      <c r="X337" s="67">
        <v>35</v>
      </c>
      <c r="Y337" s="63">
        <v>184</v>
      </c>
      <c r="Z337" s="103">
        <f t="shared" si="78"/>
        <v>0</v>
      </c>
      <c r="AA337" s="371"/>
    </row>
    <row r="338" spans="1:27" s="33" customFormat="1" ht="47.25" x14ac:dyDescent="0.25">
      <c r="A338" s="290">
        <v>364</v>
      </c>
      <c r="B338" s="161" t="s">
        <v>730</v>
      </c>
      <c r="C338" s="161" t="s">
        <v>694</v>
      </c>
      <c r="D338" s="160">
        <v>97.54</v>
      </c>
      <c r="E338" s="66"/>
      <c r="F338" s="115">
        <v>192</v>
      </c>
      <c r="G338" s="67">
        <f t="shared" si="70"/>
        <v>1.97</v>
      </c>
      <c r="H338" s="94">
        <v>28</v>
      </c>
      <c r="I338" s="188" t="e">
        <f t="shared" si="71"/>
        <v>#DIV/0!</v>
      </c>
      <c r="J338" s="189"/>
      <c r="K338" s="189"/>
      <c r="L338" s="189"/>
      <c r="M338" s="94">
        <v>0</v>
      </c>
      <c r="N338" s="62"/>
      <c r="O338" s="62"/>
      <c r="P338" s="62"/>
      <c r="Q338" s="94">
        <f t="shared" si="72"/>
        <v>0</v>
      </c>
      <c r="R338" s="65">
        <f t="shared" si="73"/>
        <v>35</v>
      </c>
      <c r="S338" s="66">
        <f t="shared" si="74"/>
        <v>67</v>
      </c>
      <c r="T338" s="67">
        <f t="shared" si="75"/>
        <v>67.2</v>
      </c>
      <c r="U338" s="165">
        <f t="shared" si="76"/>
        <v>28</v>
      </c>
      <c r="V338" s="67">
        <f t="shared" si="77"/>
        <v>28.8</v>
      </c>
      <c r="W338" s="66"/>
      <c r="X338" s="67">
        <v>15</v>
      </c>
      <c r="Y338" s="63">
        <v>28</v>
      </c>
      <c r="Z338" s="103">
        <f t="shared" si="78"/>
        <v>0</v>
      </c>
      <c r="AA338" s="370"/>
    </row>
    <row r="339" spans="1:27" s="33" customFormat="1" ht="47.25" x14ac:dyDescent="0.25">
      <c r="A339" s="290">
        <v>365</v>
      </c>
      <c r="B339" s="161" t="s">
        <v>731</v>
      </c>
      <c r="C339" s="161" t="s">
        <v>694</v>
      </c>
      <c r="D339" s="160">
        <v>472.43099999999998</v>
      </c>
      <c r="E339" s="66"/>
      <c r="F339" s="115">
        <v>3389</v>
      </c>
      <c r="G339" s="67">
        <f t="shared" si="70"/>
        <v>7.17</v>
      </c>
      <c r="H339" s="94">
        <v>1129</v>
      </c>
      <c r="I339" s="188" t="e">
        <f t="shared" si="71"/>
        <v>#DIV/0!</v>
      </c>
      <c r="J339" s="189"/>
      <c r="K339" s="189"/>
      <c r="L339" s="189"/>
      <c r="M339" s="94">
        <v>1129</v>
      </c>
      <c r="N339" s="62"/>
      <c r="O339" s="62"/>
      <c r="P339" s="62"/>
      <c r="Q339" s="94">
        <f t="shared" si="72"/>
        <v>100</v>
      </c>
      <c r="R339" s="65">
        <f t="shared" si="73"/>
        <v>35</v>
      </c>
      <c r="S339" s="66">
        <f t="shared" si="74"/>
        <v>1186</v>
      </c>
      <c r="T339" s="67">
        <f t="shared" si="75"/>
        <v>1186.1500000000001</v>
      </c>
      <c r="U339" s="165">
        <f t="shared" si="76"/>
        <v>1186</v>
      </c>
      <c r="V339" s="67">
        <f t="shared" si="77"/>
        <v>1186.1500000000001</v>
      </c>
      <c r="W339" s="66"/>
      <c r="X339" s="67">
        <v>35</v>
      </c>
      <c r="Y339" s="63">
        <v>1186</v>
      </c>
      <c r="Z339" s="103">
        <f t="shared" si="78"/>
        <v>0</v>
      </c>
      <c r="AA339" s="370"/>
    </row>
    <row r="340" spans="1:27" s="33" customFormat="1" ht="63" x14ac:dyDescent="0.25">
      <c r="A340" s="290">
        <v>366</v>
      </c>
      <c r="B340" s="161" t="s">
        <v>732</v>
      </c>
      <c r="C340" s="161" t="s">
        <v>694</v>
      </c>
      <c r="D340" s="160">
        <v>380.62</v>
      </c>
      <c r="E340" s="66"/>
      <c r="F340" s="115">
        <v>1955</v>
      </c>
      <c r="G340" s="67">
        <f t="shared" si="70"/>
        <v>5.14</v>
      </c>
      <c r="H340" s="94">
        <v>684</v>
      </c>
      <c r="I340" s="188" t="e">
        <f t="shared" si="71"/>
        <v>#DIV/0!</v>
      </c>
      <c r="J340" s="189"/>
      <c r="K340" s="189"/>
      <c r="L340" s="189"/>
      <c r="M340" s="94">
        <v>684</v>
      </c>
      <c r="N340" s="62"/>
      <c r="O340" s="62"/>
      <c r="P340" s="62"/>
      <c r="Q340" s="94">
        <f t="shared" si="72"/>
        <v>100</v>
      </c>
      <c r="R340" s="65">
        <f t="shared" si="73"/>
        <v>35</v>
      </c>
      <c r="S340" s="66">
        <f t="shared" si="74"/>
        <v>684</v>
      </c>
      <c r="T340" s="67">
        <f t="shared" si="75"/>
        <v>684.25</v>
      </c>
      <c r="U340" s="165">
        <f t="shared" si="76"/>
        <v>684</v>
      </c>
      <c r="V340" s="67">
        <f t="shared" si="77"/>
        <v>684.25</v>
      </c>
      <c r="W340" s="66"/>
      <c r="X340" s="67">
        <v>35</v>
      </c>
      <c r="Y340" s="63">
        <v>684</v>
      </c>
      <c r="Z340" s="103">
        <f t="shared" si="78"/>
        <v>0</v>
      </c>
      <c r="AA340" s="370"/>
    </row>
    <row r="341" spans="1:27" s="33" customFormat="1" ht="47.25" x14ac:dyDescent="0.25">
      <c r="A341" s="290">
        <v>367</v>
      </c>
      <c r="B341" s="161" t="s">
        <v>733</v>
      </c>
      <c r="C341" s="161" t="s">
        <v>694</v>
      </c>
      <c r="D341" s="160">
        <v>374.17</v>
      </c>
      <c r="E341" s="66"/>
      <c r="F341" s="115">
        <v>1910</v>
      </c>
      <c r="G341" s="67">
        <f t="shared" si="70"/>
        <v>5.0999999999999996</v>
      </c>
      <c r="H341" s="94">
        <v>640</v>
      </c>
      <c r="I341" s="188" t="e">
        <f t="shared" si="71"/>
        <v>#DIV/0!</v>
      </c>
      <c r="J341" s="189"/>
      <c r="K341" s="189"/>
      <c r="L341" s="189"/>
      <c r="M341" s="94">
        <v>640</v>
      </c>
      <c r="N341" s="62"/>
      <c r="O341" s="62"/>
      <c r="P341" s="62"/>
      <c r="Q341" s="94">
        <f t="shared" si="72"/>
        <v>100</v>
      </c>
      <c r="R341" s="65">
        <f t="shared" si="73"/>
        <v>35</v>
      </c>
      <c r="S341" s="66">
        <f t="shared" si="74"/>
        <v>668</v>
      </c>
      <c r="T341" s="67">
        <f t="shared" si="75"/>
        <v>668.5</v>
      </c>
      <c r="U341" s="165">
        <f t="shared" si="76"/>
        <v>668</v>
      </c>
      <c r="V341" s="67">
        <f t="shared" si="77"/>
        <v>668.5</v>
      </c>
      <c r="W341" s="66"/>
      <c r="X341" s="67">
        <v>35</v>
      </c>
      <c r="Y341" s="63">
        <v>668</v>
      </c>
      <c r="Z341" s="103">
        <f t="shared" si="78"/>
        <v>0</v>
      </c>
      <c r="AA341" s="370"/>
    </row>
    <row r="342" spans="1:27" s="33" customFormat="1" ht="47.25" x14ac:dyDescent="0.25">
      <c r="A342" s="290">
        <v>368</v>
      </c>
      <c r="B342" s="161" t="s">
        <v>734</v>
      </c>
      <c r="C342" s="161" t="s">
        <v>694</v>
      </c>
      <c r="D342" s="160">
        <v>46.177</v>
      </c>
      <c r="E342" s="66"/>
      <c r="F342" s="115">
        <v>447</v>
      </c>
      <c r="G342" s="67">
        <f t="shared" si="70"/>
        <v>9.68</v>
      </c>
      <c r="H342" s="94"/>
      <c r="I342" s="188" t="e">
        <f t="shared" si="71"/>
        <v>#DIV/0!</v>
      </c>
      <c r="J342" s="189"/>
      <c r="K342" s="189"/>
      <c r="L342" s="189"/>
      <c r="M342" s="94"/>
      <c r="N342" s="62"/>
      <c r="O342" s="62"/>
      <c r="P342" s="62"/>
      <c r="Q342" s="94" t="e">
        <f t="shared" si="72"/>
        <v>#DIV/0!</v>
      </c>
      <c r="R342" s="65">
        <f t="shared" si="73"/>
        <v>35</v>
      </c>
      <c r="S342" s="66">
        <f t="shared" si="74"/>
        <v>156</v>
      </c>
      <c r="T342" s="67">
        <f t="shared" si="75"/>
        <v>156.44999999999999</v>
      </c>
      <c r="U342" s="165">
        <f t="shared" si="76"/>
        <v>156</v>
      </c>
      <c r="V342" s="67">
        <f t="shared" si="77"/>
        <v>156.44999999999999</v>
      </c>
      <c r="W342" s="66"/>
      <c r="X342" s="67">
        <v>35</v>
      </c>
      <c r="Y342" s="63">
        <v>156</v>
      </c>
      <c r="Z342" s="103">
        <f t="shared" si="78"/>
        <v>0</v>
      </c>
      <c r="AA342" s="371"/>
    </row>
    <row r="343" spans="1:27" s="33" customFormat="1" ht="47.25" x14ac:dyDescent="0.25">
      <c r="A343" s="290">
        <v>369</v>
      </c>
      <c r="B343" s="161" t="s">
        <v>735</v>
      </c>
      <c r="C343" s="161" t="s">
        <v>694</v>
      </c>
      <c r="D343" s="160">
        <v>349.49700000000001</v>
      </c>
      <c r="E343" s="66"/>
      <c r="F343" s="115">
        <v>3178</v>
      </c>
      <c r="G343" s="67">
        <f t="shared" si="70"/>
        <v>9.09</v>
      </c>
      <c r="H343" s="94">
        <f>511+576</f>
        <v>1087</v>
      </c>
      <c r="I343" s="188" t="e">
        <f t="shared" si="71"/>
        <v>#DIV/0!</v>
      </c>
      <c r="J343" s="189"/>
      <c r="K343" s="189"/>
      <c r="L343" s="189"/>
      <c r="M343" s="94">
        <v>1087</v>
      </c>
      <c r="N343" s="62"/>
      <c r="O343" s="62"/>
      <c r="P343" s="62"/>
      <c r="Q343" s="94">
        <f t="shared" si="72"/>
        <v>100</v>
      </c>
      <c r="R343" s="65">
        <f t="shared" si="73"/>
        <v>35</v>
      </c>
      <c r="S343" s="66">
        <f t="shared" si="74"/>
        <v>1112</v>
      </c>
      <c r="T343" s="67">
        <f t="shared" si="75"/>
        <v>1112.3</v>
      </c>
      <c r="U343" s="165">
        <f t="shared" si="76"/>
        <v>1111</v>
      </c>
      <c r="V343" s="67">
        <f t="shared" si="77"/>
        <v>1111.98</v>
      </c>
      <c r="W343" s="66"/>
      <c r="X343" s="67">
        <v>34.99</v>
      </c>
      <c r="Y343" s="63">
        <f>516+595</f>
        <v>1111</v>
      </c>
      <c r="Z343" s="103">
        <f t="shared" si="78"/>
        <v>0</v>
      </c>
      <c r="AA343" s="370"/>
    </row>
    <row r="344" spans="1:27" s="33" customFormat="1" ht="47.25" x14ac:dyDescent="0.25">
      <c r="A344" s="290">
        <v>371</v>
      </c>
      <c r="B344" s="161" t="s">
        <v>736</v>
      </c>
      <c r="C344" s="161" t="s">
        <v>694</v>
      </c>
      <c r="D344" s="160">
        <v>86.48</v>
      </c>
      <c r="E344" s="66"/>
      <c r="F344" s="115">
        <v>295</v>
      </c>
      <c r="G344" s="67">
        <f t="shared" si="70"/>
        <v>3.41</v>
      </c>
      <c r="H344" s="94">
        <v>92</v>
      </c>
      <c r="I344" s="188" t="e">
        <f t="shared" si="71"/>
        <v>#DIV/0!</v>
      </c>
      <c r="J344" s="189"/>
      <c r="K344" s="189"/>
      <c r="L344" s="189"/>
      <c r="M344" s="94">
        <v>92</v>
      </c>
      <c r="N344" s="62"/>
      <c r="O344" s="62"/>
      <c r="P344" s="62"/>
      <c r="Q344" s="94">
        <f t="shared" si="72"/>
        <v>100</v>
      </c>
      <c r="R344" s="65">
        <f t="shared" si="73"/>
        <v>35</v>
      </c>
      <c r="S344" s="66">
        <f t="shared" si="74"/>
        <v>103</v>
      </c>
      <c r="T344" s="67">
        <f t="shared" si="75"/>
        <v>103.25</v>
      </c>
      <c r="U344" s="165">
        <f t="shared" si="76"/>
        <v>103</v>
      </c>
      <c r="V344" s="67">
        <f t="shared" si="77"/>
        <v>103.25</v>
      </c>
      <c r="W344" s="66"/>
      <c r="X344" s="67">
        <v>35</v>
      </c>
      <c r="Y344" s="63">
        <v>103</v>
      </c>
      <c r="Z344" s="103">
        <f t="shared" si="78"/>
        <v>0</v>
      </c>
      <c r="AA344" s="371"/>
    </row>
    <row r="345" spans="1:27" s="33" customFormat="1" ht="63" x14ac:dyDescent="0.25">
      <c r="A345" s="290">
        <v>372</v>
      </c>
      <c r="B345" s="161" t="s">
        <v>737</v>
      </c>
      <c r="C345" s="161" t="s">
        <v>694</v>
      </c>
      <c r="D345" s="160">
        <v>1096.3499999999999</v>
      </c>
      <c r="E345" s="66"/>
      <c r="F345" s="115">
        <v>4966</v>
      </c>
      <c r="G345" s="67">
        <f t="shared" si="70"/>
        <v>4.53</v>
      </c>
      <c r="H345" s="94">
        <v>1576</v>
      </c>
      <c r="I345" s="188" t="e">
        <f t="shared" si="71"/>
        <v>#DIV/0!</v>
      </c>
      <c r="J345" s="189"/>
      <c r="K345" s="189"/>
      <c r="L345" s="189"/>
      <c r="M345" s="94">
        <v>535</v>
      </c>
      <c r="N345" s="62"/>
      <c r="O345" s="62"/>
      <c r="P345" s="62"/>
      <c r="Q345" s="94">
        <f t="shared" si="72"/>
        <v>34</v>
      </c>
      <c r="R345" s="65">
        <f t="shared" si="73"/>
        <v>35</v>
      </c>
      <c r="S345" s="66">
        <f t="shared" si="74"/>
        <v>1738</v>
      </c>
      <c r="T345" s="67">
        <f t="shared" si="75"/>
        <v>1738.1</v>
      </c>
      <c r="U345" s="165">
        <f t="shared" si="76"/>
        <v>1738</v>
      </c>
      <c r="V345" s="67">
        <f t="shared" si="77"/>
        <v>1738.1</v>
      </c>
      <c r="W345" s="66"/>
      <c r="X345" s="67">
        <v>35</v>
      </c>
      <c r="Y345" s="63">
        <v>1738</v>
      </c>
      <c r="Z345" s="103">
        <f t="shared" si="78"/>
        <v>0</v>
      </c>
      <c r="AA345" s="370"/>
    </row>
    <row r="346" spans="1:27" s="33" customFormat="1" ht="47.25" x14ac:dyDescent="0.25">
      <c r="A346" s="290">
        <v>373</v>
      </c>
      <c r="B346" s="161" t="s">
        <v>738</v>
      </c>
      <c r="C346" s="161" t="s">
        <v>694</v>
      </c>
      <c r="D346" s="160">
        <v>75.451999999999998</v>
      </c>
      <c r="E346" s="66"/>
      <c r="F346" s="115">
        <v>542</v>
      </c>
      <c r="G346" s="67">
        <f t="shared" si="70"/>
        <v>7.18</v>
      </c>
      <c r="H346" s="94">
        <v>179</v>
      </c>
      <c r="I346" s="188" t="e">
        <f t="shared" si="71"/>
        <v>#DIV/0!</v>
      </c>
      <c r="J346" s="189"/>
      <c r="K346" s="189"/>
      <c r="L346" s="189"/>
      <c r="M346" s="94">
        <v>179</v>
      </c>
      <c r="N346" s="62"/>
      <c r="O346" s="62"/>
      <c r="P346" s="62"/>
      <c r="Q346" s="94">
        <f t="shared" si="72"/>
        <v>100</v>
      </c>
      <c r="R346" s="65">
        <f t="shared" si="73"/>
        <v>35</v>
      </c>
      <c r="S346" s="66">
        <f t="shared" si="74"/>
        <v>189</v>
      </c>
      <c r="T346" s="67">
        <f t="shared" si="75"/>
        <v>189.7</v>
      </c>
      <c r="U346" s="165">
        <f t="shared" si="76"/>
        <v>189</v>
      </c>
      <c r="V346" s="67">
        <f t="shared" si="77"/>
        <v>189.7</v>
      </c>
      <c r="W346" s="66"/>
      <c r="X346" s="67">
        <v>35</v>
      </c>
      <c r="Y346" s="63">
        <v>189</v>
      </c>
      <c r="Z346" s="103">
        <f t="shared" si="78"/>
        <v>0</v>
      </c>
      <c r="AA346" s="370"/>
    </row>
    <row r="347" spans="1:27" s="33" customFormat="1" ht="47.25" x14ac:dyDescent="0.25">
      <c r="A347" s="290">
        <v>374</v>
      </c>
      <c r="B347" s="161" t="s">
        <v>739</v>
      </c>
      <c r="C347" s="161" t="s">
        <v>694</v>
      </c>
      <c r="D347" s="160">
        <v>62.38</v>
      </c>
      <c r="E347" s="66"/>
      <c r="F347" s="115">
        <v>496</v>
      </c>
      <c r="G347" s="67">
        <f t="shared" si="70"/>
        <v>7.95</v>
      </c>
      <c r="H347" s="94">
        <v>163</v>
      </c>
      <c r="I347" s="188" t="e">
        <f t="shared" si="71"/>
        <v>#DIV/0!</v>
      </c>
      <c r="J347" s="189"/>
      <c r="K347" s="189"/>
      <c r="L347" s="189"/>
      <c r="M347" s="94">
        <v>163</v>
      </c>
      <c r="N347" s="62"/>
      <c r="O347" s="62"/>
      <c r="P347" s="62"/>
      <c r="Q347" s="94">
        <f t="shared" si="72"/>
        <v>100</v>
      </c>
      <c r="R347" s="65">
        <f t="shared" si="73"/>
        <v>35</v>
      </c>
      <c r="S347" s="66">
        <f t="shared" si="74"/>
        <v>173</v>
      </c>
      <c r="T347" s="67">
        <f t="shared" si="75"/>
        <v>173.6</v>
      </c>
      <c r="U347" s="165">
        <f t="shared" si="76"/>
        <v>173</v>
      </c>
      <c r="V347" s="67">
        <f t="shared" si="77"/>
        <v>173.6</v>
      </c>
      <c r="W347" s="66"/>
      <c r="X347" s="67">
        <v>35</v>
      </c>
      <c r="Y347" s="63">
        <v>173</v>
      </c>
      <c r="Z347" s="103">
        <f t="shared" si="78"/>
        <v>0</v>
      </c>
      <c r="AA347" s="370"/>
    </row>
    <row r="348" spans="1:27" s="33" customFormat="1" ht="47.25" x14ac:dyDescent="0.25">
      <c r="A348" s="290">
        <v>375</v>
      </c>
      <c r="B348" s="161" t="s">
        <v>740</v>
      </c>
      <c r="C348" s="161" t="s">
        <v>694</v>
      </c>
      <c r="D348" s="160">
        <v>218.709</v>
      </c>
      <c r="E348" s="66"/>
      <c r="F348" s="115">
        <v>1539</v>
      </c>
      <c r="G348" s="67">
        <f t="shared" si="70"/>
        <v>7.04</v>
      </c>
      <c r="H348" s="94">
        <v>515</v>
      </c>
      <c r="I348" s="188" t="e">
        <f t="shared" si="71"/>
        <v>#DIV/0!</v>
      </c>
      <c r="J348" s="189"/>
      <c r="K348" s="189"/>
      <c r="L348" s="189"/>
      <c r="M348" s="94">
        <v>515</v>
      </c>
      <c r="N348" s="62"/>
      <c r="O348" s="62"/>
      <c r="P348" s="62"/>
      <c r="Q348" s="94">
        <f t="shared" si="72"/>
        <v>100</v>
      </c>
      <c r="R348" s="65">
        <f t="shared" si="73"/>
        <v>35</v>
      </c>
      <c r="S348" s="66">
        <f t="shared" si="74"/>
        <v>538</v>
      </c>
      <c r="T348" s="67">
        <f t="shared" si="75"/>
        <v>538.65</v>
      </c>
      <c r="U348" s="165">
        <f t="shared" si="76"/>
        <v>538</v>
      </c>
      <c r="V348" s="67">
        <f t="shared" si="77"/>
        <v>538.65</v>
      </c>
      <c r="W348" s="66"/>
      <c r="X348" s="67">
        <v>35</v>
      </c>
      <c r="Y348" s="63">
        <v>538</v>
      </c>
      <c r="Z348" s="103">
        <f t="shared" si="78"/>
        <v>0</v>
      </c>
      <c r="AA348" s="370"/>
    </row>
    <row r="349" spans="1:27" s="33" customFormat="1" ht="47.25" x14ac:dyDescent="0.25">
      <c r="A349" s="290">
        <v>376</v>
      </c>
      <c r="B349" s="161" t="s">
        <v>741</v>
      </c>
      <c r="C349" s="161" t="s">
        <v>694</v>
      </c>
      <c r="D349" s="160">
        <v>690.41</v>
      </c>
      <c r="E349" s="66"/>
      <c r="F349" s="115">
        <v>4702</v>
      </c>
      <c r="G349" s="67">
        <f t="shared" si="70"/>
        <v>6.81</v>
      </c>
      <c r="H349" s="94">
        <v>1561</v>
      </c>
      <c r="I349" s="188" t="e">
        <f t="shared" si="71"/>
        <v>#DIV/0!</v>
      </c>
      <c r="J349" s="189"/>
      <c r="K349" s="189"/>
      <c r="L349" s="189"/>
      <c r="M349" s="94">
        <v>1561</v>
      </c>
      <c r="N349" s="62"/>
      <c r="O349" s="62"/>
      <c r="P349" s="62"/>
      <c r="Q349" s="94">
        <f t="shared" si="72"/>
        <v>100</v>
      </c>
      <c r="R349" s="65">
        <f t="shared" si="73"/>
        <v>35</v>
      </c>
      <c r="S349" s="66">
        <f t="shared" si="74"/>
        <v>1645</v>
      </c>
      <c r="T349" s="67">
        <f t="shared" si="75"/>
        <v>1645.7</v>
      </c>
      <c r="U349" s="165">
        <f t="shared" si="76"/>
        <v>1645</v>
      </c>
      <c r="V349" s="67">
        <f t="shared" si="77"/>
        <v>1645.7</v>
      </c>
      <c r="W349" s="66"/>
      <c r="X349" s="67">
        <v>35</v>
      </c>
      <c r="Y349" s="63">
        <v>1645</v>
      </c>
      <c r="Z349" s="103">
        <f t="shared" si="78"/>
        <v>0</v>
      </c>
      <c r="AA349" s="370"/>
    </row>
    <row r="350" spans="1:27" s="33" customFormat="1" ht="63" x14ac:dyDescent="0.25">
      <c r="A350" s="290">
        <v>377</v>
      </c>
      <c r="B350" s="161" t="s">
        <v>897</v>
      </c>
      <c r="C350" s="161" t="s">
        <v>694</v>
      </c>
      <c r="D350" s="160">
        <v>1500</v>
      </c>
      <c r="E350" s="66"/>
      <c r="F350" s="115">
        <v>6801</v>
      </c>
      <c r="G350" s="67">
        <f t="shared" si="70"/>
        <v>4.53</v>
      </c>
      <c r="H350" s="94">
        <v>2279</v>
      </c>
      <c r="I350" s="188" t="e">
        <f t="shared" si="71"/>
        <v>#DIV/0!</v>
      </c>
      <c r="J350" s="189"/>
      <c r="K350" s="189"/>
      <c r="L350" s="189"/>
      <c r="M350" s="94">
        <v>1430</v>
      </c>
      <c r="N350" s="62"/>
      <c r="O350" s="62"/>
      <c r="P350" s="62"/>
      <c r="Q350" s="94">
        <f t="shared" si="72"/>
        <v>63</v>
      </c>
      <c r="R350" s="65">
        <f t="shared" si="73"/>
        <v>35</v>
      </c>
      <c r="S350" s="66">
        <f t="shared" si="74"/>
        <v>2380</v>
      </c>
      <c r="T350" s="67">
        <f t="shared" si="75"/>
        <v>2380.35</v>
      </c>
      <c r="U350" s="165">
        <f t="shared" si="76"/>
        <v>2380</v>
      </c>
      <c r="V350" s="67">
        <f t="shared" si="77"/>
        <v>2380.35</v>
      </c>
      <c r="W350" s="66"/>
      <c r="X350" s="67">
        <v>35</v>
      </c>
      <c r="Y350" s="63">
        <v>2380</v>
      </c>
      <c r="Z350" s="103">
        <f t="shared" si="78"/>
        <v>0</v>
      </c>
      <c r="AA350" s="371"/>
    </row>
    <row r="351" spans="1:27" s="33" customFormat="1" ht="63" x14ac:dyDescent="0.25">
      <c r="A351" s="302"/>
      <c r="B351" s="161" t="s">
        <v>898</v>
      </c>
      <c r="C351" s="161" t="s">
        <v>694</v>
      </c>
      <c r="D351" s="160">
        <v>441.846</v>
      </c>
      <c r="E351" s="66"/>
      <c r="F351" s="115">
        <v>2054</v>
      </c>
      <c r="G351" s="67">
        <f t="shared" si="70"/>
        <v>4.6500000000000004</v>
      </c>
      <c r="H351" s="94">
        <v>652</v>
      </c>
      <c r="I351" s="188" t="e">
        <f t="shared" si="71"/>
        <v>#DIV/0!</v>
      </c>
      <c r="J351" s="189"/>
      <c r="K351" s="189"/>
      <c r="L351" s="189"/>
      <c r="M351" s="94">
        <v>553</v>
      </c>
      <c r="N351" s="62"/>
      <c r="O351" s="62"/>
      <c r="P351" s="62"/>
      <c r="Q351" s="94">
        <f t="shared" si="72"/>
        <v>85</v>
      </c>
      <c r="R351" s="65">
        <f t="shared" si="73"/>
        <v>35</v>
      </c>
      <c r="S351" s="66">
        <f t="shared" si="74"/>
        <v>718</v>
      </c>
      <c r="T351" s="67">
        <f t="shared" si="75"/>
        <v>718.9</v>
      </c>
      <c r="U351" s="165">
        <f t="shared" si="76"/>
        <v>718</v>
      </c>
      <c r="V351" s="67">
        <f t="shared" si="77"/>
        <v>718.9</v>
      </c>
      <c r="W351" s="66"/>
      <c r="X351" s="67">
        <v>35</v>
      </c>
      <c r="Y351" s="63">
        <v>718</v>
      </c>
      <c r="Z351" s="103">
        <f t="shared" si="78"/>
        <v>0</v>
      </c>
      <c r="AA351" s="371"/>
    </row>
    <row r="352" spans="1:27" s="33" customFormat="1" ht="63" x14ac:dyDescent="0.25">
      <c r="A352" s="302"/>
      <c r="B352" s="161" t="s">
        <v>742</v>
      </c>
      <c r="C352" s="161" t="s">
        <v>694</v>
      </c>
      <c r="D352" s="160">
        <v>47.158000000000001</v>
      </c>
      <c r="E352" s="66"/>
      <c r="F352" s="115">
        <v>206</v>
      </c>
      <c r="G352" s="67">
        <f t="shared" ref="G352" si="79">F352/D352</f>
        <v>4.37</v>
      </c>
      <c r="H352" s="94">
        <v>70</v>
      </c>
      <c r="I352" s="188" t="e">
        <f t="shared" ref="I352" si="80">H352*100/E352</f>
        <v>#DIV/0!</v>
      </c>
      <c r="J352" s="189"/>
      <c r="K352" s="189"/>
      <c r="L352" s="189"/>
      <c r="M352" s="94">
        <v>70</v>
      </c>
      <c r="N352" s="62"/>
      <c r="O352" s="62"/>
      <c r="P352" s="62"/>
      <c r="Q352" s="94">
        <f t="shared" ref="Q352" si="81">M352*100/H352</f>
        <v>100</v>
      </c>
      <c r="R352" s="65">
        <f t="shared" si="73"/>
        <v>35</v>
      </c>
      <c r="S352" s="66">
        <f t="shared" ref="S352" si="82">ROUNDDOWN(T352,0)</f>
        <v>72</v>
      </c>
      <c r="T352" s="67">
        <f t="shared" ref="T352" si="83">F352*R352/100</f>
        <v>72.099999999999994</v>
      </c>
      <c r="U352" s="165">
        <f t="shared" ref="U352" si="84">ROUNDDOWN(V352,0)</f>
        <v>72</v>
      </c>
      <c r="V352" s="67">
        <f t="shared" ref="V352" si="85">F352*X352/100</f>
        <v>72.099999999999994</v>
      </c>
      <c r="W352" s="66"/>
      <c r="X352" s="67">
        <f t="shared" ref="X352" si="86">R352</f>
        <v>35</v>
      </c>
      <c r="Y352" s="63">
        <v>72</v>
      </c>
      <c r="Z352" s="103">
        <f t="shared" si="78"/>
        <v>0</v>
      </c>
      <c r="AA352" s="371"/>
    </row>
    <row r="353" spans="1:27" s="33" customFormat="1" ht="63" x14ac:dyDescent="0.25">
      <c r="A353" s="302"/>
      <c r="B353" s="161" t="s">
        <v>743</v>
      </c>
      <c r="C353" s="161" t="s">
        <v>694</v>
      </c>
      <c r="D353" s="160">
        <v>600.22</v>
      </c>
      <c r="E353" s="66"/>
      <c r="F353" s="115">
        <v>1891</v>
      </c>
      <c r="G353" s="67">
        <f t="shared" ref="G353:G366" si="87">F353/D353</f>
        <v>3.15</v>
      </c>
      <c r="H353" s="374">
        <v>0</v>
      </c>
      <c r="I353" s="188" t="e">
        <f t="shared" ref="I353:I366" si="88">H353*100/E353</f>
        <v>#DIV/0!</v>
      </c>
      <c r="J353" s="189"/>
      <c r="K353" s="189"/>
      <c r="L353" s="189"/>
      <c r="M353" s="94"/>
      <c r="N353" s="62"/>
      <c r="O353" s="62"/>
      <c r="P353" s="62"/>
      <c r="Q353" s="94" t="e">
        <f t="shared" ref="Q353:Q366" si="89">M353*100/H353</f>
        <v>#DIV/0!</v>
      </c>
      <c r="R353" s="65">
        <f t="shared" ref="R353:R366" si="90">IF(F353&lt;VLOOKUP(G353,$M$491:$Q$501,2),0,VLOOKUP(G353,$M$491:$Q$501,3))</f>
        <v>35</v>
      </c>
      <c r="S353" s="66">
        <f t="shared" ref="S353:S366" si="91">ROUNDDOWN(T353,0)</f>
        <v>661</v>
      </c>
      <c r="T353" s="67">
        <f t="shared" ref="T353:T366" si="92">F353*R353/100</f>
        <v>661.85</v>
      </c>
      <c r="U353" s="165">
        <f t="shared" ref="U353:U366" si="93">ROUNDDOWN(V353,0)</f>
        <v>661</v>
      </c>
      <c r="V353" s="67">
        <f t="shared" ref="V353:V366" si="94">F353*X353/100</f>
        <v>661.85</v>
      </c>
      <c r="W353" s="66"/>
      <c r="X353" s="67">
        <f t="shared" ref="X353:X366" si="95">R353</f>
        <v>35</v>
      </c>
      <c r="Y353" s="63">
        <v>661</v>
      </c>
      <c r="Z353" s="103">
        <f t="shared" si="78"/>
        <v>0</v>
      </c>
      <c r="AA353" s="371"/>
    </row>
    <row r="354" spans="1:27" s="33" customFormat="1" ht="47.25" x14ac:dyDescent="0.25">
      <c r="A354" s="302"/>
      <c r="B354" s="161" t="s">
        <v>744</v>
      </c>
      <c r="C354" s="161" t="s">
        <v>694</v>
      </c>
      <c r="D354" s="160">
        <v>116.622</v>
      </c>
      <c r="E354" s="66"/>
      <c r="F354" s="115">
        <v>349</v>
      </c>
      <c r="G354" s="67">
        <f t="shared" si="87"/>
        <v>2.99</v>
      </c>
      <c r="H354" s="374">
        <v>0</v>
      </c>
      <c r="I354" s="188" t="e">
        <f t="shared" si="88"/>
        <v>#DIV/0!</v>
      </c>
      <c r="J354" s="189"/>
      <c r="K354" s="189"/>
      <c r="L354" s="189"/>
      <c r="M354" s="94">
        <v>0</v>
      </c>
      <c r="N354" s="62"/>
      <c r="O354" s="62"/>
      <c r="P354" s="62"/>
      <c r="Q354" s="94" t="e">
        <f t="shared" si="89"/>
        <v>#DIV/0!</v>
      </c>
      <c r="R354" s="65">
        <f t="shared" si="90"/>
        <v>35</v>
      </c>
      <c r="S354" s="66">
        <f t="shared" si="91"/>
        <v>122</v>
      </c>
      <c r="T354" s="67">
        <f t="shared" si="92"/>
        <v>122.15</v>
      </c>
      <c r="U354" s="165">
        <f t="shared" si="93"/>
        <v>122</v>
      </c>
      <c r="V354" s="67">
        <f t="shared" si="94"/>
        <v>122.15</v>
      </c>
      <c r="W354" s="66"/>
      <c r="X354" s="67">
        <f t="shared" si="95"/>
        <v>35</v>
      </c>
      <c r="Y354" s="63">
        <v>122</v>
      </c>
      <c r="Z354" s="103">
        <f t="shared" si="78"/>
        <v>0</v>
      </c>
      <c r="AA354" s="371"/>
    </row>
    <row r="355" spans="1:27" s="33" customFormat="1" ht="31.5" x14ac:dyDescent="0.25">
      <c r="A355" s="302"/>
      <c r="B355" s="161" t="s">
        <v>745</v>
      </c>
      <c r="C355" s="161" t="s">
        <v>694</v>
      </c>
      <c r="D355" s="160">
        <v>498.96</v>
      </c>
      <c r="E355" s="66"/>
      <c r="F355" s="115">
        <v>3243</v>
      </c>
      <c r="G355" s="67">
        <f t="shared" si="87"/>
        <v>6.5</v>
      </c>
      <c r="H355" s="94">
        <v>840</v>
      </c>
      <c r="I355" s="188" t="e">
        <f t="shared" si="88"/>
        <v>#DIV/0!</v>
      </c>
      <c r="J355" s="189"/>
      <c r="K355" s="189"/>
      <c r="L355" s="189"/>
      <c r="M355" s="94">
        <v>840</v>
      </c>
      <c r="N355" s="62"/>
      <c r="O355" s="62"/>
      <c r="P355" s="62"/>
      <c r="Q355" s="94">
        <f t="shared" si="89"/>
        <v>100</v>
      </c>
      <c r="R355" s="65">
        <f t="shared" si="90"/>
        <v>35</v>
      </c>
      <c r="S355" s="66">
        <f t="shared" si="91"/>
        <v>1135</v>
      </c>
      <c r="T355" s="67">
        <f t="shared" si="92"/>
        <v>1135.05</v>
      </c>
      <c r="U355" s="165">
        <f t="shared" si="93"/>
        <v>1135</v>
      </c>
      <c r="V355" s="67">
        <f t="shared" si="94"/>
        <v>1135.05</v>
      </c>
      <c r="W355" s="66"/>
      <c r="X355" s="67">
        <f t="shared" si="95"/>
        <v>35</v>
      </c>
      <c r="Y355" s="63">
        <v>1135</v>
      </c>
      <c r="Z355" s="103">
        <f t="shared" si="78"/>
        <v>0</v>
      </c>
      <c r="AA355" s="371"/>
    </row>
    <row r="356" spans="1:27" s="33" customFormat="1" ht="63" x14ac:dyDescent="0.25">
      <c r="A356" s="302"/>
      <c r="B356" s="161" t="s">
        <v>746</v>
      </c>
      <c r="C356" s="161" t="s">
        <v>694</v>
      </c>
      <c r="D356" s="160">
        <v>85.7</v>
      </c>
      <c r="E356" s="66"/>
      <c r="F356" s="115">
        <v>316</v>
      </c>
      <c r="G356" s="67">
        <f t="shared" si="87"/>
        <v>3.69</v>
      </c>
      <c r="H356" s="374">
        <v>0</v>
      </c>
      <c r="I356" s="188" t="e">
        <f t="shared" si="88"/>
        <v>#DIV/0!</v>
      </c>
      <c r="J356" s="189"/>
      <c r="K356" s="189"/>
      <c r="L356" s="189"/>
      <c r="M356" s="94">
        <v>0</v>
      </c>
      <c r="N356" s="62"/>
      <c r="O356" s="62"/>
      <c r="P356" s="62"/>
      <c r="Q356" s="94" t="e">
        <f t="shared" si="89"/>
        <v>#DIV/0!</v>
      </c>
      <c r="R356" s="65">
        <f t="shared" si="90"/>
        <v>35</v>
      </c>
      <c r="S356" s="66">
        <f t="shared" si="91"/>
        <v>110</v>
      </c>
      <c r="T356" s="67">
        <f t="shared" si="92"/>
        <v>110.6</v>
      </c>
      <c r="U356" s="165">
        <f t="shared" si="93"/>
        <v>110</v>
      </c>
      <c r="V356" s="67">
        <f t="shared" si="94"/>
        <v>110.6</v>
      </c>
      <c r="W356" s="66"/>
      <c r="X356" s="67">
        <f t="shared" si="95"/>
        <v>35</v>
      </c>
      <c r="Y356" s="63">
        <v>110</v>
      </c>
      <c r="Z356" s="103">
        <f t="shared" si="78"/>
        <v>0</v>
      </c>
      <c r="AA356" s="371"/>
    </row>
    <row r="357" spans="1:27" s="33" customFormat="1" ht="63" x14ac:dyDescent="0.25">
      <c r="A357" s="302"/>
      <c r="B357" s="161" t="s">
        <v>747</v>
      </c>
      <c r="C357" s="161" t="s">
        <v>694</v>
      </c>
      <c r="D357" s="160">
        <v>83.2</v>
      </c>
      <c r="E357" s="66"/>
      <c r="F357" s="115">
        <v>327</v>
      </c>
      <c r="G357" s="67">
        <f t="shared" si="87"/>
        <v>3.93</v>
      </c>
      <c r="H357" s="94">
        <v>108</v>
      </c>
      <c r="I357" s="188" t="e">
        <f t="shared" si="88"/>
        <v>#DIV/0!</v>
      </c>
      <c r="J357" s="189"/>
      <c r="K357" s="189"/>
      <c r="L357" s="189"/>
      <c r="M357" s="94">
        <v>108</v>
      </c>
      <c r="N357" s="62"/>
      <c r="O357" s="62"/>
      <c r="P357" s="62"/>
      <c r="Q357" s="94">
        <f t="shared" si="89"/>
        <v>100</v>
      </c>
      <c r="R357" s="65">
        <f t="shared" si="90"/>
        <v>35</v>
      </c>
      <c r="S357" s="66">
        <f t="shared" si="91"/>
        <v>114</v>
      </c>
      <c r="T357" s="67">
        <f t="shared" si="92"/>
        <v>114.45</v>
      </c>
      <c r="U357" s="165">
        <f t="shared" si="93"/>
        <v>114</v>
      </c>
      <c r="V357" s="67">
        <f t="shared" si="94"/>
        <v>114.45</v>
      </c>
      <c r="W357" s="66"/>
      <c r="X357" s="67">
        <f t="shared" si="95"/>
        <v>35</v>
      </c>
      <c r="Y357" s="63">
        <v>114</v>
      </c>
      <c r="Z357" s="103">
        <f t="shared" si="78"/>
        <v>0</v>
      </c>
      <c r="AA357" s="371"/>
    </row>
    <row r="358" spans="1:27" s="33" customFormat="1" ht="63" x14ac:dyDescent="0.25">
      <c r="A358" s="302"/>
      <c r="B358" s="161" t="s">
        <v>748</v>
      </c>
      <c r="C358" s="161" t="s">
        <v>694</v>
      </c>
      <c r="D358" s="160">
        <v>106.88</v>
      </c>
      <c r="E358" s="66"/>
      <c r="F358" s="115">
        <v>438</v>
      </c>
      <c r="G358" s="67">
        <f t="shared" si="87"/>
        <v>4.0999999999999996</v>
      </c>
      <c r="H358" s="94">
        <v>68</v>
      </c>
      <c r="I358" s="188" t="e">
        <f t="shared" si="88"/>
        <v>#DIV/0!</v>
      </c>
      <c r="J358" s="189"/>
      <c r="K358" s="189"/>
      <c r="L358" s="189"/>
      <c r="M358" s="94">
        <v>68</v>
      </c>
      <c r="N358" s="62"/>
      <c r="O358" s="62"/>
      <c r="P358" s="62"/>
      <c r="Q358" s="94">
        <f t="shared" si="89"/>
        <v>100</v>
      </c>
      <c r="R358" s="65">
        <f t="shared" si="90"/>
        <v>35</v>
      </c>
      <c r="S358" s="66">
        <f t="shared" si="91"/>
        <v>153</v>
      </c>
      <c r="T358" s="67">
        <f t="shared" si="92"/>
        <v>153.30000000000001</v>
      </c>
      <c r="U358" s="165">
        <f t="shared" si="93"/>
        <v>65</v>
      </c>
      <c r="V358" s="67">
        <f t="shared" si="94"/>
        <v>65.7</v>
      </c>
      <c r="W358" s="66"/>
      <c r="X358" s="67">
        <v>15</v>
      </c>
      <c r="Y358" s="63">
        <v>65</v>
      </c>
      <c r="Z358" s="103">
        <f t="shared" si="78"/>
        <v>0</v>
      </c>
      <c r="AA358" s="371"/>
    </row>
    <row r="359" spans="1:27" s="33" customFormat="1" ht="63" x14ac:dyDescent="0.25">
      <c r="A359" s="302"/>
      <c r="B359" s="161" t="s">
        <v>749</v>
      </c>
      <c r="C359" s="161" t="s">
        <v>694</v>
      </c>
      <c r="D359" s="160">
        <v>183.23</v>
      </c>
      <c r="E359" s="66"/>
      <c r="F359" s="115">
        <v>803</v>
      </c>
      <c r="G359" s="67">
        <f t="shared" si="87"/>
        <v>4.38</v>
      </c>
      <c r="H359" s="94">
        <v>111</v>
      </c>
      <c r="I359" s="188" t="e">
        <f t="shared" si="88"/>
        <v>#DIV/0!</v>
      </c>
      <c r="J359" s="189"/>
      <c r="K359" s="189"/>
      <c r="L359" s="189"/>
      <c r="M359" s="94">
        <v>111</v>
      </c>
      <c r="N359" s="62"/>
      <c r="O359" s="62"/>
      <c r="P359" s="62"/>
      <c r="Q359" s="94">
        <f t="shared" si="89"/>
        <v>100</v>
      </c>
      <c r="R359" s="65">
        <f t="shared" si="90"/>
        <v>35</v>
      </c>
      <c r="S359" s="66">
        <f t="shared" si="91"/>
        <v>281</v>
      </c>
      <c r="T359" s="67">
        <f t="shared" si="92"/>
        <v>281.05</v>
      </c>
      <c r="U359" s="165">
        <f t="shared" si="93"/>
        <v>120</v>
      </c>
      <c r="V359" s="67">
        <f t="shared" si="94"/>
        <v>120.45</v>
      </c>
      <c r="W359" s="66"/>
      <c r="X359" s="67">
        <v>15</v>
      </c>
      <c r="Y359" s="63">
        <v>120</v>
      </c>
      <c r="Z359" s="103">
        <f t="shared" si="78"/>
        <v>0</v>
      </c>
      <c r="AA359" s="371"/>
    </row>
    <row r="360" spans="1:27" s="33" customFormat="1" ht="63" x14ac:dyDescent="0.25">
      <c r="A360" s="302"/>
      <c r="B360" s="161" t="s">
        <v>750</v>
      </c>
      <c r="C360" s="161" t="s">
        <v>694</v>
      </c>
      <c r="D360" s="160">
        <v>116.11</v>
      </c>
      <c r="E360" s="66"/>
      <c r="F360" s="115">
        <v>297</v>
      </c>
      <c r="G360" s="67">
        <f t="shared" si="87"/>
        <v>2.56</v>
      </c>
      <c r="H360" s="94">
        <v>37</v>
      </c>
      <c r="I360" s="188" t="e">
        <f t="shared" si="88"/>
        <v>#DIV/0!</v>
      </c>
      <c r="J360" s="189"/>
      <c r="K360" s="189"/>
      <c r="L360" s="189"/>
      <c r="M360" s="94">
        <v>37</v>
      </c>
      <c r="N360" s="62"/>
      <c r="O360" s="62"/>
      <c r="P360" s="62"/>
      <c r="Q360" s="94">
        <f t="shared" si="89"/>
        <v>100</v>
      </c>
      <c r="R360" s="65">
        <f t="shared" si="90"/>
        <v>35</v>
      </c>
      <c r="S360" s="66">
        <f t="shared" si="91"/>
        <v>103</v>
      </c>
      <c r="T360" s="67">
        <f t="shared" si="92"/>
        <v>103.95</v>
      </c>
      <c r="U360" s="165">
        <f t="shared" si="93"/>
        <v>44</v>
      </c>
      <c r="V360" s="67">
        <f t="shared" si="94"/>
        <v>44.55</v>
      </c>
      <c r="W360" s="66"/>
      <c r="X360" s="562">
        <v>15</v>
      </c>
      <c r="Y360" s="63">
        <v>29</v>
      </c>
      <c r="Z360" s="103">
        <f t="shared" si="78"/>
        <v>15</v>
      </c>
      <c r="AA360" s="371"/>
    </row>
    <row r="361" spans="1:27" s="33" customFormat="1" ht="63" x14ac:dyDescent="0.25">
      <c r="A361" s="302"/>
      <c r="B361" s="161" t="s">
        <v>751</v>
      </c>
      <c r="C361" s="161" t="s">
        <v>694</v>
      </c>
      <c r="D361" s="160">
        <v>159.04</v>
      </c>
      <c r="E361" s="66"/>
      <c r="F361" s="115">
        <v>577</v>
      </c>
      <c r="G361" s="67">
        <f t="shared" si="87"/>
        <v>3.63</v>
      </c>
      <c r="H361" s="94">
        <v>200</v>
      </c>
      <c r="I361" s="188" t="e">
        <f t="shared" si="88"/>
        <v>#DIV/0!</v>
      </c>
      <c r="J361" s="189"/>
      <c r="K361" s="189"/>
      <c r="L361" s="189"/>
      <c r="M361" s="94">
        <v>200</v>
      </c>
      <c r="N361" s="62"/>
      <c r="O361" s="62"/>
      <c r="P361" s="62"/>
      <c r="Q361" s="94">
        <f t="shared" si="89"/>
        <v>100</v>
      </c>
      <c r="R361" s="65">
        <f t="shared" si="90"/>
        <v>35</v>
      </c>
      <c r="S361" s="66">
        <f t="shared" si="91"/>
        <v>201</v>
      </c>
      <c r="T361" s="67">
        <f t="shared" si="92"/>
        <v>201.95</v>
      </c>
      <c r="U361" s="165">
        <f t="shared" si="93"/>
        <v>201</v>
      </c>
      <c r="V361" s="67">
        <f t="shared" si="94"/>
        <v>201.95</v>
      </c>
      <c r="W361" s="66"/>
      <c r="X361" s="67">
        <f t="shared" si="95"/>
        <v>35</v>
      </c>
      <c r="Y361" s="63">
        <v>201</v>
      </c>
      <c r="Z361" s="103">
        <f t="shared" si="78"/>
        <v>0</v>
      </c>
      <c r="AA361" s="371"/>
    </row>
    <row r="362" spans="1:27" s="33" customFormat="1" ht="63" x14ac:dyDescent="0.25">
      <c r="A362" s="302"/>
      <c r="B362" s="161" t="s">
        <v>752</v>
      </c>
      <c r="C362" s="161" t="s">
        <v>694</v>
      </c>
      <c r="D362" s="160">
        <v>618.70000000000005</v>
      </c>
      <c r="E362" s="66"/>
      <c r="F362" s="115">
        <v>3069</v>
      </c>
      <c r="G362" s="67">
        <f t="shared" si="87"/>
        <v>4.96</v>
      </c>
      <c r="H362" s="94">
        <v>994</v>
      </c>
      <c r="I362" s="188" t="e">
        <f t="shared" si="88"/>
        <v>#DIV/0!</v>
      </c>
      <c r="J362" s="189"/>
      <c r="K362" s="189"/>
      <c r="L362" s="189"/>
      <c r="M362" s="94">
        <v>700</v>
      </c>
      <c r="N362" s="62"/>
      <c r="O362" s="62"/>
      <c r="P362" s="62"/>
      <c r="Q362" s="94">
        <f t="shared" si="89"/>
        <v>70</v>
      </c>
      <c r="R362" s="65">
        <f t="shared" si="90"/>
        <v>35</v>
      </c>
      <c r="S362" s="66">
        <f t="shared" si="91"/>
        <v>1074</v>
      </c>
      <c r="T362" s="67">
        <f t="shared" si="92"/>
        <v>1074.1500000000001</v>
      </c>
      <c r="U362" s="165">
        <f t="shared" si="93"/>
        <v>1074</v>
      </c>
      <c r="V362" s="67">
        <f t="shared" si="94"/>
        <v>1074.1500000000001</v>
      </c>
      <c r="W362" s="66"/>
      <c r="X362" s="67">
        <f t="shared" si="95"/>
        <v>35</v>
      </c>
      <c r="Y362" s="63">
        <v>1074</v>
      </c>
      <c r="Z362" s="103">
        <f t="shared" si="78"/>
        <v>0</v>
      </c>
      <c r="AA362" s="371"/>
    </row>
    <row r="363" spans="1:27" s="33" customFormat="1" ht="63" x14ac:dyDescent="0.25">
      <c r="A363" s="302"/>
      <c r="B363" s="161" t="s">
        <v>753</v>
      </c>
      <c r="C363" s="161" t="s">
        <v>694</v>
      </c>
      <c r="D363" s="160">
        <v>1450.5</v>
      </c>
      <c r="E363" s="66"/>
      <c r="F363" s="115">
        <v>2683</v>
      </c>
      <c r="G363" s="67">
        <f t="shared" si="87"/>
        <v>1.85</v>
      </c>
      <c r="H363" s="374"/>
      <c r="I363" s="188" t="e">
        <f t="shared" si="88"/>
        <v>#DIV/0!</v>
      </c>
      <c r="J363" s="189"/>
      <c r="K363" s="189"/>
      <c r="L363" s="189"/>
      <c r="M363" s="374"/>
      <c r="N363" s="62"/>
      <c r="O363" s="62"/>
      <c r="P363" s="62"/>
      <c r="Q363" s="94" t="e">
        <f t="shared" si="89"/>
        <v>#DIV/0!</v>
      </c>
      <c r="R363" s="65">
        <f t="shared" si="90"/>
        <v>35</v>
      </c>
      <c r="S363" s="66">
        <f t="shared" si="91"/>
        <v>939</v>
      </c>
      <c r="T363" s="67">
        <f t="shared" si="92"/>
        <v>939.05</v>
      </c>
      <c r="U363" s="165">
        <f t="shared" si="93"/>
        <v>939</v>
      </c>
      <c r="V363" s="67">
        <f t="shared" si="94"/>
        <v>939.05</v>
      </c>
      <c r="W363" s="66"/>
      <c r="X363" s="67">
        <f t="shared" si="95"/>
        <v>35</v>
      </c>
      <c r="Y363" s="63">
        <v>939</v>
      </c>
      <c r="Z363" s="103">
        <f t="shared" si="78"/>
        <v>0</v>
      </c>
      <c r="AA363" s="371"/>
    </row>
    <row r="364" spans="1:27" s="33" customFormat="1" ht="63" x14ac:dyDescent="0.25">
      <c r="A364" s="302"/>
      <c r="B364" s="161" t="s">
        <v>754</v>
      </c>
      <c r="C364" s="161" t="s">
        <v>694</v>
      </c>
      <c r="D364" s="160">
        <v>481.22</v>
      </c>
      <c r="E364" s="66"/>
      <c r="F364" s="115">
        <v>1646</v>
      </c>
      <c r="G364" s="67">
        <f t="shared" si="87"/>
        <v>3.42</v>
      </c>
      <c r="H364" s="94">
        <v>572</v>
      </c>
      <c r="I364" s="188" t="e">
        <f t="shared" si="88"/>
        <v>#DIV/0!</v>
      </c>
      <c r="J364" s="189"/>
      <c r="K364" s="189"/>
      <c r="L364" s="189"/>
      <c r="M364" s="94">
        <v>572</v>
      </c>
      <c r="N364" s="62"/>
      <c r="O364" s="62"/>
      <c r="P364" s="62"/>
      <c r="Q364" s="94">
        <f t="shared" si="89"/>
        <v>100</v>
      </c>
      <c r="R364" s="65">
        <f t="shared" si="90"/>
        <v>35</v>
      </c>
      <c r="S364" s="66">
        <f t="shared" si="91"/>
        <v>576</v>
      </c>
      <c r="T364" s="67">
        <f t="shared" si="92"/>
        <v>576.1</v>
      </c>
      <c r="U364" s="165">
        <f t="shared" si="93"/>
        <v>576</v>
      </c>
      <c r="V364" s="67">
        <f t="shared" si="94"/>
        <v>576.1</v>
      </c>
      <c r="W364" s="66"/>
      <c r="X364" s="67">
        <f t="shared" si="95"/>
        <v>35</v>
      </c>
      <c r="Y364" s="63">
        <v>576</v>
      </c>
      <c r="Z364" s="103">
        <f t="shared" si="78"/>
        <v>0</v>
      </c>
      <c r="AA364" s="371"/>
    </row>
    <row r="365" spans="1:27" s="33" customFormat="1" ht="63" x14ac:dyDescent="0.25">
      <c r="A365" s="302"/>
      <c r="B365" s="161" t="s">
        <v>755</v>
      </c>
      <c r="C365" s="161" t="s">
        <v>694</v>
      </c>
      <c r="D365" s="160">
        <v>126.38</v>
      </c>
      <c r="E365" s="66"/>
      <c r="F365" s="115">
        <v>147</v>
      </c>
      <c r="G365" s="67">
        <f t="shared" si="87"/>
        <v>1.1599999999999999</v>
      </c>
      <c r="H365" s="94">
        <v>50</v>
      </c>
      <c r="I365" s="188" t="e">
        <f t="shared" si="88"/>
        <v>#DIV/0!</v>
      </c>
      <c r="J365" s="189"/>
      <c r="K365" s="189"/>
      <c r="L365" s="189"/>
      <c r="M365" s="94">
        <v>50</v>
      </c>
      <c r="N365" s="62"/>
      <c r="O365" s="62"/>
      <c r="P365" s="62"/>
      <c r="Q365" s="94">
        <f t="shared" si="89"/>
        <v>100</v>
      </c>
      <c r="R365" s="65">
        <f t="shared" si="90"/>
        <v>35</v>
      </c>
      <c r="S365" s="66">
        <f t="shared" si="91"/>
        <v>51</v>
      </c>
      <c r="T365" s="67">
        <f t="shared" si="92"/>
        <v>51.45</v>
      </c>
      <c r="U365" s="165">
        <f t="shared" si="93"/>
        <v>51</v>
      </c>
      <c r="V365" s="67">
        <f t="shared" si="94"/>
        <v>51.45</v>
      </c>
      <c r="W365" s="66"/>
      <c r="X365" s="67">
        <f t="shared" si="95"/>
        <v>35</v>
      </c>
      <c r="Y365" s="63">
        <v>51</v>
      </c>
      <c r="Z365" s="103">
        <f t="shared" si="78"/>
        <v>0</v>
      </c>
      <c r="AA365" s="371"/>
    </row>
    <row r="366" spans="1:27" s="33" customFormat="1" ht="47.25" x14ac:dyDescent="0.25">
      <c r="A366" s="302"/>
      <c r="B366" s="161" t="s">
        <v>756</v>
      </c>
      <c r="C366" s="161" t="s">
        <v>694</v>
      </c>
      <c r="D366" s="160">
        <v>417.94</v>
      </c>
      <c r="E366" s="66"/>
      <c r="F366" s="115">
        <v>2040</v>
      </c>
      <c r="G366" s="67">
        <f t="shared" si="87"/>
        <v>4.88</v>
      </c>
      <c r="H366" s="94">
        <v>640</v>
      </c>
      <c r="I366" s="188" t="e">
        <f t="shared" si="88"/>
        <v>#DIV/0!</v>
      </c>
      <c r="J366" s="189"/>
      <c r="K366" s="189"/>
      <c r="L366" s="189"/>
      <c r="M366" s="94">
        <v>640</v>
      </c>
      <c r="N366" s="62"/>
      <c r="O366" s="62"/>
      <c r="P366" s="62"/>
      <c r="Q366" s="94">
        <f t="shared" si="89"/>
        <v>100</v>
      </c>
      <c r="R366" s="65">
        <f t="shared" si="90"/>
        <v>35</v>
      </c>
      <c r="S366" s="66">
        <f t="shared" si="91"/>
        <v>714</v>
      </c>
      <c r="T366" s="67">
        <f t="shared" si="92"/>
        <v>714</v>
      </c>
      <c r="U366" s="165">
        <f t="shared" si="93"/>
        <v>714</v>
      </c>
      <c r="V366" s="67">
        <f t="shared" si="94"/>
        <v>714</v>
      </c>
      <c r="W366" s="66"/>
      <c r="X366" s="67">
        <f t="shared" si="95"/>
        <v>35</v>
      </c>
      <c r="Y366" s="63">
        <v>714</v>
      </c>
      <c r="Z366" s="103">
        <f t="shared" si="78"/>
        <v>0</v>
      </c>
      <c r="AA366" s="371"/>
    </row>
    <row r="367" spans="1:27" s="33" customFormat="1" outlineLevel="1" x14ac:dyDescent="0.25">
      <c r="A367" s="39"/>
      <c r="B367" s="55"/>
      <c r="C367" s="55"/>
      <c r="D367" s="3"/>
      <c r="E367" s="14"/>
      <c r="F367" s="15"/>
      <c r="G367" s="14"/>
      <c r="H367" s="14"/>
      <c r="I367" s="15"/>
      <c r="J367" s="3"/>
      <c r="K367" s="3"/>
      <c r="L367" s="3"/>
      <c r="R367" s="14"/>
      <c r="S367" s="14"/>
      <c r="T367" s="14"/>
      <c r="U367" s="14"/>
      <c r="V367" s="3"/>
      <c r="W367" s="14"/>
      <c r="X367" s="14"/>
      <c r="Y367" s="2"/>
      <c r="Z367" s="2"/>
      <c r="AA367" s="370"/>
    </row>
    <row r="368" spans="1:27" s="33" customFormat="1" outlineLevel="1" x14ac:dyDescent="0.25">
      <c r="A368" s="39"/>
      <c r="B368" s="55"/>
      <c r="C368" s="55"/>
      <c r="D368" s="3"/>
      <c r="E368" s="14"/>
      <c r="F368" s="15"/>
      <c r="G368" s="14"/>
      <c r="H368" s="14"/>
      <c r="I368" s="15"/>
      <c r="J368" s="3"/>
      <c r="K368" s="3"/>
      <c r="L368" s="3"/>
      <c r="M368" s="14"/>
      <c r="N368" s="14"/>
      <c r="O368" s="3"/>
      <c r="P368" s="14"/>
      <c r="Q368" s="14"/>
      <c r="R368" s="14"/>
      <c r="S368" s="14"/>
      <c r="T368" s="14"/>
      <c r="U368" s="14"/>
      <c r="V368" s="3"/>
      <c r="W368" s="14"/>
      <c r="X368" s="14"/>
      <c r="Y368" s="2"/>
      <c r="Z368" s="2"/>
      <c r="AA368" s="370"/>
    </row>
    <row r="369" spans="1:32" s="33" customFormat="1" outlineLevel="1" x14ac:dyDescent="0.25">
      <c r="A369" s="39"/>
      <c r="B369" s="55"/>
      <c r="C369" s="55"/>
      <c r="D369" s="3"/>
      <c r="E369" s="14"/>
      <c r="F369" s="14"/>
      <c r="G369" s="3"/>
      <c r="H369" s="3"/>
      <c r="I369" s="15"/>
      <c r="J369" s="3"/>
      <c r="K369" s="3"/>
      <c r="L369" s="3"/>
      <c r="M369" s="14"/>
      <c r="N369" s="3"/>
      <c r="O369" s="3"/>
      <c r="P369" s="3"/>
      <c r="Q369" s="14"/>
      <c r="R369" s="15"/>
      <c r="S369" s="14"/>
      <c r="T369" s="3"/>
      <c r="U369" s="3"/>
      <c r="V369" s="3"/>
      <c r="W369" s="14"/>
      <c r="X369" s="3"/>
      <c r="Y369" s="14"/>
      <c r="Z369" s="2"/>
      <c r="AA369" s="370"/>
    </row>
    <row r="370" spans="1:32" s="33" customFormat="1" outlineLevel="1" x14ac:dyDescent="0.25">
      <c r="A370" s="39"/>
      <c r="B370" s="55"/>
      <c r="C370" s="55"/>
      <c r="D370" s="3"/>
      <c r="E370" s="14"/>
      <c r="F370" s="14"/>
      <c r="G370" s="3"/>
      <c r="H370" s="3"/>
      <c r="I370" s="15"/>
      <c r="J370" s="3"/>
      <c r="K370" s="3"/>
      <c r="L370" s="3"/>
      <c r="M370" s="14"/>
      <c r="N370" s="3"/>
      <c r="O370" s="3"/>
      <c r="P370" s="3"/>
      <c r="Q370" s="14"/>
      <c r="R370" s="15"/>
      <c r="S370" s="14"/>
      <c r="T370" s="3"/>
      <c r="U370" s="3"/>
      <c r="V370" s="3"/>
      <c r="W370" s="14"/>
      <c r="X370" s="3"/>
      <c r="Y370" s="14"/>
      <c r="Z370" s="2"/>
      <c r="AA370" s="370"/>
    </row>
    <row r="371" spans="1:32" s="33" customFormat="1" outlineLevel="1" x14ac:dyDescent="0.25">
      <c r="A371" s="39"/>
      <c r="B371" s="55"/>
      <c r="C371" s="55"/>
      <c r="D371" s="3"/>
      <c r="E371" s="14"/>
      <c r="F371" s="14"/>
      <c r="G371" s="3"/>
      <c r="H371" s="3"/>
      <c r="I371" s="15"/>
      <c r="J371" s="3"/>
      <c r="K371" s="3"/>
      <c r="L371" s="3"/>
      <c r="M371" s="14"/>
      <c r="N371" s="3"/>
      <c r="O371" s="3"/>
      <c r="P371" s="3"/>
      <c r="Q371" s="14"/>
      <c r="R371" s="15"/>
      <c r="S371" s="14"/>
      <c r="T371" s="3"/>
      <c r="U371" s="3"/>
      <c r="V371" s="3"/>
      <c r="W371" s="14"/>
      <c r="X371" s="3"/>
      <c r="Y371" s="14"/>
      <c r="Z371" s="2"/>
      <c r="AA371" s="370"/>
    </row>
    <row r="372" spans="1:32" s="33" customFormat="1" outlineLevel="1" x14ac:dyDescent="0.25">
      <c r="A372" s="39"/>
      <c r="B372" s="55"/>
      <c r="C372" s="55"/>
      <c r="D372" s="3"/>
      <c r="E372" s="14"/>
      <c r="F372" s="14"/>
      <c r="G372" s="3"/>
      <c r="H372" s="3"/>
      <c r="I372" s="15"/>
      <c r="J372" s="3"/>
      <c r="K372" s="3"/>
      <c r="L372" s="3"/>
      <c r="M372" s="14"/>
      <c r="N372" s="3"/>
      <c r="O372" s="3"/>
      <c r="P372" s="3"/>
      <c r="Q372" s="14"/>
      <c r="R372" s="15"/>
      <c r="S372" s="14"/>
      <c r="T372" s="3"/>
      <c r="U372" s="3"/>
      <c r="V372" s="3"/>
      <c r="W372" s="14"/>
      <c r="X372" s="3"/>
      <c r="Y372" s="14"/>
      <c r="Z372" s="2"/>
      <c r="AA372" s="370"/>
    </row>
    <row r="373" spans="1:32" s="33" customFormat="1" outlineLevel="1" x14ac:dyDescent="0.25">
      <c r="A373" s="39"/>
      <c r="B373" s="55"/>
      <c r="C373" s="55"/>
      <c r="D373" s="3"/>
      <c r="E373" s="14"/>
      <c r="F373" s="14"/>
      <c r="G373" s="3"/>
      <c r="H373" s="3"/>
      <c r="I373" s="15"/>
      <c r="J373" s="3"/>
      <c r="K373" s="3"/>
      <c r="L373" s="3"/>
      <c r="M373" s="14"/>
      <c r="N373" s="3"/>
      <c r="O373" s="3"/>
      <c r="P373" s="3"/>
      <c r="Q373" s="14"/>
      <c r="R373" s="15"/>
      <c r="S373" s="14"/>
      <c r="T373" s="3"/>
      <c r="U373" s="3"/>
      <c r="V373" s="3"/>
      <c r="W373" s="14"/>
      <c r="X373" s="3"/>
      <c r="Y373" s="14"/>
      <c r="Z373" s="2"/>
      <c r="AA373" s="370"/>
    </row>
    <row r="374" spans="1:32" outlineLevel="1" x14ac:dyDescent="0.25">
      <c r="AA374" s="372"/>
      <c r="AB374" s="14"/>
      <c r="AC374" s="14"/>
      <c r="AD374" s="3"/>
      <c r="AE374" s="14"/>
      <c r="AF374" s="14"/>
    </row>
    <row r="375" spans="1:32" outlineLevel="1" x14ac:dyDescent="0.25"/>
    <row r="376" spans="1:32" outlineLevel="1" x14ac:dyDescent="0.25"/>
    <row r="377" spans="1:32" outlineLevel="1" x14ac:dyDescent="0.25"/>
    <row r="378" spans="1:32" outlineLevel="1" x14ac:dyDescent="0.25"/>
    <row r="379" spans="1:32" outlineLevel="1" x14ac:dyDescent="0.25"/>
    <row r="380" spans="1:32" outlineLevel="1" x14ac:dyDescent="0.25"/>
    <row r="381" spans="1:32" outlineLevel="1" x14ac:dyDescent="0.25"/>
    <row r="382" spans="1:32" outlineLevel="1" x14ac:dyDescent="0.25"/>
    <row r="383" spans="1:32" outlineLevel="1" x14ac:dyDescent="0.25"/>
    <row r="384" spans="1:32" outlineLevel="1" x14ac:dyDescent="0.25"/>
    <row r="385" outlineLevel="1" x14ac:dyDescent="0.25"/>
    <row r="386" outlineLevel="1" x14ac:dyDescent="0.25"/>
    <row r="387" outlineLevel="1" x14ac:dyDescent="0.25"/>
    <row r="388" outlineLevel="1" x14ac:dyDescent="0.25"/>
    <row r="389" outlineLevel="1" x14ac:dyDescent="0.25"/>
    <row r="390" outlineLevel="1" x14ac:dyDescent="0.25"/>
    <row r="391" outlineLevel="1" x14ac:dyDescent="0.25"/>
    <row r="392" outlineLevel="1" collapsed="1" x14ac:dyDescent="0.25"/>
    <row r="393" outlineLevel="1" x14ac:dyDescent="0.25"/>
    <row r="394" outlineLevel="1" x14ac:dyDescent="0.25"/>
    <row r="490" spans="13:17" x14ac:dyDescent="0.25">
      <c r="M490" s="146" t="s">
        <v>46</v>
      </c>
      <c r="N490" s="70" t="s">
        <v>47</v>
      </c>
      <c r="O490" s="70" t="s">
        <v>43</v>
      </c>
      <c r="P490" s="70" t="s">
        <v>45</v>
      </c>
      <c r="Q490" s="146" t="s">
        <v>44</v>
      </c>
    </row>
    <row r="491" spans="13:17" x14ac:dyDescent="0.25">
      <c r="M491" s="146">
        <v>0</v>
      </c>
      <c r="N491" s="70">
        <v>1</v>
      </c>
      <c r="O491" s="70">
        <v>35</v>
      </c>
      <c r="P491" s="70">
        <v>0</v>
      </c>
      <c r="Q491" s="146">
        <v>0</v>
      </c>
    </row>
    <row r="492" spans="13:17" x14ac:dyDescent="0.25">
      <c r="M492" s="146">
        <v>1</v>
      </c>
      <c r="N492" s="70">
        <v>1</v>
      </c>
      <c r="O492" s="70">
        <v>35</v>
      </c>
      <c r="P492" s="70">
        <v>0</v>
      </c>
      <c r="Q492" s="146">
        <v>0</v>
      </c>
    </row>
    <row r="493" spans="13:17" x14ac:dyDescent="0.25">
      <c r="M493" s="146">
        <v>2</v>
      </c>
      <c r="N493" s="70">
        <v>1</v>
      </c>
      <c r="O493" s="70">
        <v>35</v>
      </c>
      <c r="P493" s="70">
        <v>0</v>
      </c>
      <c r="Q493" s="146">
        <v>0</v>
      </c>
    </row>
    <row r="494" spans="13:17" x14ac:dyDescent="0.25">
      <c r="M494" s="146">
        <v>4</v>
      </c>
      <c r="N494" s="70">
        <v>1</v>
      </c>
      <c r="O494" s="70">
        <v>35</v>
      </c>
      <c r="P494" s="70">
        <v>0</v>
      </c>
      <c r="Q494" s="146">
        <v>0</v>
      </c>
    </row>
    <row r="495" spans="13:17" x14ac:dyDescent="0.25">
      <c r="M495" s="146">
        <v>6</v>
      </c>
      <c r="N495" s="70">
        <v>1</v>
      </c>
      <c r="O495" s="70">
        <v>35</v>
      </c>
      <c r="P495" s="70">
        <v>0</v>
      </c>
      <c r="Q495" s="146">
        <v>0</v>
      </c>
    </row>
    <row r="496" spans="13:17" x14ac:dyDescent="0.25">
      <c r="M496" s="146">
        <v>8</v>
      </c>
      <c r="N496" s="70">
        <v>1</v>
      </c>
      <c r="O496" s="70">
        <v>35</v>
      </c>
      <c r="P496" s="70">
        <v>0</v>
      </c>
      <c r="Q496" s="146">
        <v>0</v>
      </c>
    </row>
    <row r="497" spans="13:17" x14ac:dyDescent="0.25">
      <c r="M497" s="146">
        <v>10</v>
      </c>
      <c r="N497" s="70">
        <v>1</v>
      </c>
      <c r="O497" s="70">
        <v>35</v>
      </c>
      <c r="P497" s="70">
        <v>0</v>
      </c>
      <c r="Q497" s="146">
        <v>0</v>
      </c>
    </row>
    <row r="498" spans="13:17" x14ac:dyDescent="0.25">
      <c r="M498" s="146">
        <v>12</v>
      </c>
      <c r="N498" s="70">
        <v>1</v>
      </c>
      <c r="O498" s="70">
        <v>35</v>
      </c>
      <c r="P498" s="70">
        <v>0</v>
      </c>
      <c r="Q498" s="146">
        <v>0</v>
      </c>
    </row>
    <row r="499" spans="13:17" x14ac:dyDescent="0.25">
      <c r="M499" s="146">
        <v>15</v>
      </c>
      <c r="N499" s="70">
        <v>1</v>
      </c>
      <c r="O499" s="70">
        <v>35</v>
      </c>
      <c r="P499" s="70">
        <v>0</v>
      </c>
      <c r="Q499" s="146">
        <v>0</v>
      </c>
    </row>
    <row r="500" spans="13:17" x14ac:dyDescent="0.25">
      <c r="M500" s="146">
        <v>20</v>
      </c>
      <c r="N500" s="70">
        <v>1</v>
      </c>
      <c r="O500" s="70">
        <v>35</v>
      </c>
      <c r="P500" s="70">
        <v>0</v>
      </c>
      <c r="Q500" s="146">
        <v>0</v>
      </c>
    </row>
    <row r="501" spans="13:17" x14ac:dyDescent="0.25">
      <c r="M501" s="146">
        <v>100000</v>
      </c>
      <c r="N501" s="70">
        <v>1</v>
      </c>
      <c r="O501" s="70">
        <v>35</v>
      </c>
      <c r="P501" s="70">
        <v>0</v>
      </c>
      <c r="Q501" s="146">
        <v>0</v>
      </c>
    </row>
  </sheetData>
  <autoFilter ref="A9:Y366" xr:uid="{00000000-0009-0000-0000-00000A000000}"/>
  <mergeCells count="29">
    <mergeCell ref="U5:X5"/>
    <mergeCell ref="H6:H8"/>
    <mergeCell ref="W6:W8"/>
    <mergeCell ref="X6:X8"/>
    <mergeCell ref="J7:K7"/>
    <mergeCell ref="L7:L8"/>
    <mergeCell ref="V6:V8"/>
    <mergeCell ref="Q6:Q8"/>
    <mergeCell ref="M6:M8"/>
    <mergeCell ref="N6:P6"/>
    <mergeCell ref="N7:O7"/>
    <mergeCell ref="R5:S7"/>
    <mergeCell ref="T5:T8"/>
    <mergeCell ref="A2:Y2"/>
    <mergeCell ref="A4:A8"/>
    <mergeCell ref="B4:B8"/>
    <mergeCell ref="D4:D8"/>
    <mergeCell ref="E4:F7"/>
    <mergeCell ref="G4:G8"/>
    <mergeCell ref="H4:Q4"/>
    <mergeCell ref="R4:X4"/>
    <mergeCell ref="Y4:Y8"/>
    <mergeCell ref="H5:L5"/>
    <mergeCell ref="U6:U8"/>
    <mergeCell ref="M5:Q5"/>
    <mergeCell ref="P7:P8"/>
    <mergeCell ref="C4:C8"/>
    <mergeCell ref="I6:I8"/>
    <mergeCell ref="J6:L6"/>
  </mergeCells>
  <phoneticPr fontId="9" type="noConversion"/>
  <pageMargins left="0.43307086614173229" right="0.23622047244094491" top="0.51181102362204722" bottom="0.35433070866141736" header="0.31496062992125984" footer="0.31496062992125984"/>
  <pageSetup paperSize="9" scale="66" fitToHeight="0" orientation="landscape" r:id="rId1"/>
  <headerFooter differentFirst="1">
    <oddHeader>&amp;C&amp;"Times New Roman,обычный"&amp;12&amp;P</oddHeader>
  </headerFooter>
  <rowBreaks count="1" manualBreakCount="1">
    <brk id="42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 tint="0.79998168889431442"/>
    <pageSetUpPr fitToPage="1"/>
  </sheetPr>
  <dimension ref="A1:Z102"/>
  <sheetViews>
    <sheetView zoomScale="80" zoomScaleNormal="80" zoomScaleSheetLayoutView="75" workbookViewId="0">
      <pane xSplit="5" ySplit="12" topLeftCell="F13" activePane="bottomRight" state="frozen"/>
      <selection pane="topRight" activeCell="E1" sqref="E1"/>
      <selection pane="bottomLeft" activeCell="A13" sqref="A13"/>
      <selection pane="bottomRight" activeCell="AB15" sqref="AB15"/>
    </sheetView>
  </sheetViews>
  <sheetFormatPr defaultColWidth="9.140625" defaultRowHeight="15.75" outlineLevelRow="1" outlineLevelCol="2" x14ac:dyDescent="0.25"/>
  <cols>
    <col min="1" max="1" width="6.5703125" style="39" customWidth="1"/>
    <col min="2" max="2" width="47.42578125" style="55" customWidth="1"/>
    <col min="3" max="3" width="25.28515625" style="55" customWidth="1"/>
    <col min="4" max="4" width="10.7109375" style="3" customWidth="1"/>
    <col min="5" max="5" width="8" style="14" customWidth="1"/>
    <col min="6" max="6" width="8.140625" style="14" customWidth="1"/>
    <col min="7" max="7" width="13.28515625" style="3" customWidth="1"/>
    <col min="8" max="8" width="7.140625" style="3" customWidth="1" outlineLevel="1"/>
    <col min="9" max="9" width="13.7109375" style="15" customWidth="1" outlineLevel="1"/>
    <col min="10" max="10" width="7.7109375" style="3" hidden="1" customWidth="1" outlineLevel="2"/>
    <col min="11" max="11" width="10.85546875" style="3" hidden="1" customWidth="1" outlineLevel="2"/>
    <col min="12" max="12" width="6" style="3" hidden="1" customWidth="1" outlineLevel="2"/>
    <col min="13" max="13" width="7.140625" style="14" customWidth="1" outlineLevel="1" collapsed="1"/>
    <col min="14" max="14" width="7.7109375" style="3" hidden="1" customWidth="1" outlineLevel="2"/>
    <col min="15" max="15" width="10.5703125" style="3" hidden="1" customWidth="1" outlineLevel="2"/>
    <col min="16" max="16" width="8.28515625" style="3" hidden="1" customWidth="1" outlineLevel="2"/>
    <col min="17" max="17" width="10.85546875" style="14" customWidth="1" outlineLevel="1" collapsed="1"/>
    <col min="18" max="18" width="13.7109375" style="15" customWidth="1"/>
    <col min="19" max="19" width="12.42578125" style="14" customWidth="1"/>
    <col min="20" max="20" width="9.5703125" style="3" hidden="1" customWidth="1" outlineLevel="1"/>
    <col min="21" max="21" width="10.140625" style="3" customWidth="1" collapsed="1"/>
    <col min="22" max="22" width="8.42578125" style="3" hidden="1" customWidth="1" outlineLevel="1"/>
    <col min="23" max="23" width="13.5703125" style="3" customWidth="1" collapsed="1"/>
    <col min="24" max="24" width="11.7109375" style="14" customWidth="1"/>
    <col min="25" max="25" width="9.140625" style="353"/>
    <col min="26" max="16384" width="9.140625" style="2"/>
  </cols>
  <sheetData>
    <row r="1" spans="1:26" s="8" customFormat="1" ht="18.75" x14ac:dyDescent="0.3">
      <c r="A1" s="12"/>
      <c r="B1" s="7"/>
      <c r="C1" s="7"/>
      <c r="D1" s="6"/>
      <c r="E1" s="4"/>
      <c r="F1" s="4"/>
      <c r="G1" s="6"/>
      <c r="H1" s="6"/>
      <c r="I1" s="5"/>
      <c r="J1" s="6"/>
      <c r="K1" s="6"/>
      <c r="L1" s="6"/>
      <c r="M1" s="4"/>
      <c r="N1" s="6"/>
      <c r="O1" s="6"/>
      <c r="P1" s="6"/>
      <c r="Q1" s="4"/>
      <c r="R1" s="5"/>
      <c r="S1" s="4"/>
      <c r="T1" s="6"/>
      <c r="U1" s="6"/>
      <c r="V1" s="6"/>
      <c r="W1" s="6"/>
      <c r="X1" s="4"/>
      <c r="Y1" s="346"/>
    </row>
    <row r="2" spans="1:26" s="13" customFormat="1" ht="18.75" x14ac:dyDescent="0.3">
      <c r="A2" s="438" t="s">
        <v>859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347"/>
    </row>
    <row r="3" spans="1:26" s="8" customFormat="1" ht="18.75" x14ac:dyDescent="0.3">
      <c r="A3" s="12"/>
      <c r="B3" s="7"/>
      <c r="C3" s="7"/>
      <c r="D3" s="10"/>
      <c r="E3" s="9"/>
      <c r="F3" s="9"/>
      <c r="G3" s="10"/>
      <c r="H3" s="10"/>
      <c r="I3" s="11"/>
      <c r="J3" s="10"/>
      <c r="K3" s="10"/>
      <c r="L3" s="10"/>
      <c r="M3" s="9"/>
      <c r="N3" s="10"/>
      <c r="O3" s="10"/>
      <c r="P3" s="10"/>
      <c r="Q3" s="9"/>
      <c r="R3" s="11"/>
      <c r="S3" s="9"/>
      <c r="T3" s="10"/>
      <c r="U3" s="10"/>
      <c r="V3" s="10"/>
      <c r="W3" s="10"/>
      <c r="X3" s="9"/>
      <c r="Y3" s="346"/>
    </row>
    <row r="4" spans="1:26" s="16" customFormat="1" x14ac:dyDescent="0.25">
      <c r="A4" s="442" t="s">
        <v>0</v>
      </c>
      <c r="B4" s="442" t="s">
        <v>71</v>
      </c>
      <c r="C4" s="426" t="s">
        <v>72</v>
      </c>
      <c r="D4" s="430" t="s">
        <v>56</v>
      </c>
      <c r="E4" s="458" t="s">
        <v>48</v>
      </c>
      <c r="F4" s="460"/>
      <c r="G4" s="430" t="s">
        <v>57</v>
      </c>
      <c r="H4" s="429" t="s">
        <v>61</v>
      </c>
      <c r="I4" s="429"/>
      <c r="J4" s="429"/>
      <c r="K4" s="429"/>
      <c r="L4" s="429"/>
      <c r="M4" s="429"/>
      <c r="N4" s="429"/>
      <c r="O4" s="429"/>
      <c r="P4" s="429"/>
      <c r="Q4" s="429"/>
      <c r="R4" s="439" t="s">
        <v>60</v>
      </c>
      <c r="S4" s="439"/>
      <c r="T4" s="439"/>
      <c r="U4" s="439"/>
      <c r="V4" s="439"/>
      <c r="W4" s="439"/>
      <c r="X4" s="418" t="s">
        <v>38</v>
      </c>
      <c r="Y4" s="348"/>
    </row>
    <row r="5" spans="1:26" s="16" customFormat="1" ht="34.5" customHeight="1" x14ac:dyDescent="0.25">
      <c r="A5" s="442"/>
      <c r="B5" s="442"/>
      <c r="C5" s="427"/>
      <c r="D5" s="431"/>
      <c r="E5" s="461"/>
      <c r="F5" s="462"/>
      <c r="G5" s="431"/>
      <c r="H5" s="429" t="s">
        <v>62</v>
      </c>
      <c r="I5" s="429"/>
      <c r="J5" s="429"/>
      <c r="K5" s="429"/>
      <c r="L5" s="429"/>
      <c r="M5" s="429" t="s">
        <v>68</v>
      </c>
      <c r="N5" s="429"/>
      <c r="O5" s="429"/>
      <c r="P5" s="429"/>
      <c r="Q5" s="429"/>
      <c r="R5" s="439" t="s">
        <v>58</v>
      </c>
      <c r="S5" s="439"/>
      <c r="T5" s="429" t="s">
        <v>35</v>
      </c>
      <c r="U5" s="429" t="s">
        <v>70</v>
      </c>
      <c r="V5" s="429"/>
      <c r="W5" s="429"/>
      <c r="X5" s="418"/>
      <c r="Y5" s="348"/>
    </row>
    <row r="6" spans="1:26" s="16" customFormat="1" ht="13.5" customHeight="1" x14ac:dyDescent="0.25">
      <c r="A6" s="442"/>
      <c r="B6" s="442"/>
      <c r="C6" s="427"/>
      <c r="D6" s="431"/>
      <c r="E6" s="461"/>
      <c r="F6" s="462"/>
      <c r="G6" s="431"/>
      <c r="H6" s="430" t="s">
        <v>11</v>
      </c>
      <c r="I6" s="424" t="s">
        <v>63</v>
      </c>
      <c r="J6" s="432" t="s">
        <v>64</v>
      </c>
      <c r="K6" s="433"/>
      <c r="L6" s="434"/>
      <c r="M6" s="415" t="s">
        <v>11</v>
      </c>
      <c r="N6" s="432" t="s">
        <v>64</v>
      </c>
      <c r="O6" s="433"/>
      <c r="P6" s="434"/>
      <c r="Q6" s="415" t="s">
        <v>69</v>
      </c>
      <c r="R6" s="439"/>
      <c r="S6" s="439"/>
      <c r="T6" s="429"/>
      <c r="U6" s="486" t="s">
        <v>74</v>
      </c>
      <c r="V6" s="429" t="s">
        <v>73</v>
      </c>
      <c r="W6" s="439" t="s">
        <v>59</v>
      </c>
      <c r="X6" s="418"/>
      <c r="Y6" s="348"/>
    </row>
    <row r="7" spans="1:26" s="16" customFormat="1" ht="6" hidden="1" customHeight="1" x14ac:dyDescent="0.25">
      <c r="A7" s="442"/>
      <c r="B7" s="442"/>
      <c r="C7" s="427"/>
      <c r="D7" s="431"/>
      <c r="E7" s="526"/>
      <c r="F7" s="527"/>
      <c r="G7" s="431"/>
      <c r="H7" s="431"/>
      <c r="I7" s="452"/>
      <c r="J7" s="429" t="s">
        <v>65</v>
      </c>
      <c r="K7" s="429"/>
      <c r="L7" s="430" t="s">
        <v>66</v>
      </c>
      <c r="M7" s="416"/>
      <c r="N7" s="429" t="s">
        <v>65</v>
      </c>
      <c r="O7" s="429"/>
      <c r="P7" s="430" t="s">
        <v>66</v>
      </c>
      <c r="Q7" s="416"/>
      <c r="R7" s="439"/>
      <c r="S7" s="439"/>
      <c r="T7" s="429"/>
      <c r="U7" s="486"/>
      <c r="V7" s="429"/>
      <c r="W7" s="439"/>
      <c r="X7" s="418"/>
      <c r="Y7" s="348"/>
    </row>
    <row r="8" spans="1:26" s="18" customFormat="1" ht="36" customHeight="1" x14ac:dyDescent="0.25">
      <c r="A8" s="426"/>
      <c r="B8" s="426"/>
      <c r="C8" s="428"/>
      <c r="D8" s="431"/>
      <c r="E8" s="85">
        <v>2025</v>
      </c>
      <c r="F8" s="85">
        <v>2026</v>
      </c>
      <c r="G8" s="431"/>
      <c r="H8" s="431"/>
      <c r="I8" s="452"/>
      <c r="J8" s="116" t="s">
        <v>67</v>
      </c>
      <c r="K8" s="116" t="s">
        <v>19</v>
      </c>
      <c r="L8" s="431"/>
      <c r="M8" s="416"/>
      <c r="N8" s="116" t="s">
        <v>67</v>
      </c>
      <c r="O8" s="116" t="s">
        <v>19</v>
      </c>
      <c r="P8" s="431"/>
      <c r="Q8" s="416"/>
      <c r="R8" s="84" t="s">
        <v>59</v>
      </c>
      <c r="S8" s="85" t="s">
        <v>40</v>
      </c>
      <c r="T8" s="429"/>
      <c r="U8" s="486"/>
      <c r="V8" s="429"/>
      <c r="W8" s="439"/>
      <c r="X8" s="418"/>
      <c r="Y8" s="349"/>
    </row>
    <row r="9" spans="1:26" s="24" customFormat="1" x14ac:dyDescent="0.25">
      <c r="A9" s="60">
        <v>1</v>
      </c>
      <c r="B9" s="60">
        <v>2</v>
      </c>
      <c r="C9" s="60"/>
      <c r="D9" s="85">
        <v>3</v>
      </c>
      <c r="E9" s="85">
        <v>4</v>
      </c>
      <c r="F9" s="85">
        <v>5</v>
      </c>
      <c r="G9" s="85">
        <v>6</v>
      </c>
      <c r="H9" s="85">
        <v>7</v>
      </c>
      <c r="I9" s="85">
        <v>8</v>
      </c>
      <c r="J9" s="85">
        <v>10</v>
      </c>
      <c r="K9" s="85">
        <v>11</v>
      </c>
      <c r="L9" s="85">
        <v>12</v>
      </c>
      <c r="M9" s="85">
        <v>9</v>
      </c>
      <c r="N9" s="85">
        <v>14</v>
      </c>
      <c r="O9" s="85">
        <v>15</v>
      </c>
      <c r="P9" s="85">
        <v>16</v>
      </c>
      <c r="Q9" s="85">
        <v>10</v>
      </c>
      <c r="R9" s="85">
        <v>11</v>
      </c>
      <c r="S9" s="85">
        <v>12</v>
      </c>
      <c r="T9" s="85"/>
      <c r="U9" s="177">
        <v>13</v>
      </c>
      <c r="V9" s="85">
        <v>20</v>
      </c>
      <c r="W9" s="85">
        <v>14</v>
      </c>
      <c r="X9" s="85">
        <v>15</v>
      </c>
      <c r="Y9" s="350"/>
    </row>
    <row r="10" spans="1:26" s="102" customFormat="1" x14ac:dyDescent="0.25">
      <c r="A10" s="98">
        <v>1</v>
      </c>
      <c r="B10" s="99" t="s">
        <v>55</v>
      </c>
      <c r="C10" s="99"/>
      <c r="D10" s="100"/>
      <c r="E10" s="96">
        <f t="shared" ref="E10:F10" si="0">SUM(E13:E51)</f>
        <v>2</v>
      </c>
      <c r="F10" s="96">
        <f t="shared" si="0"/>
        <v>3012</v>
      </c>
      <c r="G10" s="100"/>
      <c r="H10" s="96">
        <f>SUM(H13:H51)</f>
        <v>58</v>
      </c>
      <c r="I10" s="101"/>
      <c r="J10" s="100"/>
      <c r="K10" s="100"/>
      <c r="L10" s="100"/>
      <c r="M10" s="96">
        <f>SUM(M13:M51)</f>
        <v>21</v>
      </c>
      <c r="N10" s="100"/>
      <c r="O10" s="100"/>
      <c r="P10" s="100"/>
      <c r="Q10" s="96">
        <f t="shared" ref="Q10:Q12" si="1">M10*100/H10</f>
        <v>36</v>
      </c>
      <c r="R10" s="101"/>
      <c r="S10" s="96">
        <f>SUM(S13:S51)</f>
        <v>287</v>
      </c>
      <c r="T10" s="96"/>
      <c r="U10" s="164">
        <f>SUM(U13:U51)</f>
        <v>134</v>
      </c>
      <c r="V10" s="96"/>
      <c r="W10" s="96"/>
      <c r="X10" s="96">
        <f>SUM(X13:X51)</f>
        <v>71</v>
      </c>
      <c r="Y10" s="351"/>
    </row>
    <row r="11" spans="1:26" s="102" customFormat="1" outlineLevel="1" x14ac:dyDescent="0.25">
      <c r="A11" s="98">
        <v>2</v>
      </c>
      <c r="B11" s="99" t="s">
        <v>145</v>
      </c>
      <c r="C11" s="99"/>
      <c r="D11" s="100"/>
      <c r="E11" s="96">
        <f t="shared" ref="E11:F11" si="2">E14+E31+E44+E45</f>
        <v>0</v>
      </c>
      <c r="F11" s="96">
        <f t="shared" si="2"/>
        <v>2082</v>
      </c>
      <c r="G11" s="100"/>
      <c r="H11" s="96">
        <f>H14+H31+H44+H45</f>
        <v>0</v>
      </c>
      <c r="I11" s="101"/>
      <c r="J11" s="100"/>
      <c r="K11" s="100"/>
      <c r="L11" s="100"/>
      <c r="M11" s="96">
        <f>M14+M31+M44+M45</f>
        <v>0</v>
      </c>
      <c r="N11" s="100"/>
      <c r="O11" s="100"/>
      <c r="P11" s="100"/>
      <c r="Q11" s="96"/>
      <c r="R11" s="101"/>
      <c r="S11" s="96">
        <f>S14+S31+S44+S45</f>
        <v>207</v>
      </c>
      <c r="T11" s="96"/>
      <c r="U11" s="164">
        <f>U14+U31+U44+U45</f>
        <v>63</v>
      </c>
      <c r="V11" s="96"/>
      <c r="W11" s="96"/>
      <c r="X11" s="96">
        <f>X14+X31+X44+X45</f>
        <v>0</v>
      </c>
      <c r="Y11" s="351"/>
    </row>
    <row r="12" spans="1:26" s="102" customFormat="1" outlineLevel="1" x14ac:dyDescent="0.25">
      <c r="A12" s="98">
        <v>3</v>
      </c>
      <c r="B12" s="99" t="s">
        <v>146</v>
      </c>
      <c r="C12" s="99"/>
      <c r="D12" s="100"/>
      <c r="E12" s="96">
        <f t="shared" ref="E12:F12" si="3">E10-E11</f>
        <v>2</v>
      </c>
      <c r="F12" s="96">
        <f t="shared" si="3"/>
        <v>930</v>
      </c>
      <c r="G12" s="100"/>
      <c r="H12" s="96">
        <f>H10-H11</f>
        <v>58</v>
      </c>
      <c r="I12" s="101"/>
      <c r="J12" s="100"/>
      <c r="K12" s="100"/>
      <c r="L12" s="100"/>
      <c r="M12" s="96">
        <f>M10-M11</f>
        <v>21</v>
      </c>
      <c r="N12" s="100"/>
      <c r="O12" s="100"/>
      <c r="P12" s="100"/>
      <c r="Q12" s="96">
        <f t="shared" si="1"/>
        <v>36</v>
      </c>
      <c r="R12" s="101"/>
      <c r="S12" s="96">
        <f>S10-S11</f>
        <v>80</v>
      </c>
      <c r="T12" s="96"/>
      <c r="U12" s="164">
        <f>U10-U11</f>
        <v>71</v>
      </c>
      <c r="V12" s="96"/>
      <c r="W12" s="96"/>
      <c r="X12" s="96">
        <f>X10-X11</f>
        <v>71</v>
      </c>
      <c r="Y12" s="351"/>
    </row>
    <row r="13" spans="1:26" s="102" customFormat="1" ht="47.25" x14ac:dyDescent="0.25">
      <c r="A13" s="290">
        <v>4</v>
      </c>
      <c r="B13" s="99" t="s">
        <v>444</v>
      </c>
      <c r="C13" s="99" t="s">
        <v>77</v>
      </c>
      <c r="D13" s="100">
        <v>66.81</v>
      </c>
      <c r="E13" s="96"/>
      <c r="F13" s="394">
        <v>28</v>
      </c>
      <c r="G13" s="67">
        <f>F13/D13</f>
        <v>0.42</v>
      </c>
      <c r="H13" s="63">
        <v>2</v>
      </c>
      <c r="I13" s="64" t="e">
        <f>H13*100/E13</f>
        <v>#DIV/0!</v>
      </c>
      <c r="J13" s="62"/>
      <c r="K13" s="62"/>
      <c r="L13" s="62"/>
      <c r="M13" s="63">
        <v>2</v>
      </c>
      <c r="N13" s="62"/>
      <c r="O13" s="62"/>
      <c r="P13" s="62"/>
      <c r="Q13" s="63">
        <f>M13*100/H13</f>
        <v>100</v>
      </c>
      <c r="R13" s="65">
        <f t="shared" ref="R13:R51" si="4">IF(F13&lt;VLOOKUP(G13,$N$92:$R$102,2),0,VLOOKUP(G13,$N$92:$R$102,3))</f>
        <v>10</v>
      </c>
      <c r="S13" s="66">
        <f>ROUNDDOWN(T13,0)</f>
        <v>2</v>
      </c>
      <c r="T13" s="67">
        <f>F13*R13/100</f>
        <v>2.8</v>
      </c>
      <c r="U13" s="165">
        <f>ROUNDDOWN(V13,0)</f>
        <v>2</v>
      </c>
      <c r="V13" s="67">
        <f>F13*W13/100</f>
        <v>2.8</v>
      </c>
      <c r="W13" s="67">
        <f>R13</f>
        <v>10</v>
      </c>
      <c r="X13" s="63">
        <v>2</v>
      </c>
      <c r="Y13" s="400"/>
      <c r="Z13" s="24"/>
    </row>
    <row r="14" spans="1:26" ht="31.5" x14ac:dyDescent="0.25">
      <c r="A14" s="290">
        <v>5</v>
      </c>
      <c r="B14" s="99" t="s">
        <v>468</v>
      </c>
      <c r="C14" s="99" t="s">
        <v>186</v>
      </c>
      <c r="D14" s="100">
        <v>201.11</v>
      </c>
      <c r="E14" s="96"/>
      <c r="F14" s="96">
        <v>10</v>
      </c>
      <c r="G14" s="67">
        <f t="shared" ref="G14:G38" si="5">F14/D14</f>
        <v>0.05</v>
      </c>
      <c r="H14" s="63"/>
      <c r="I14" s="64" t="e">
        <f t="shared" ref="I14:I38" si="6">H14*100/E14</f>
        <v>#DIV/0!</v>
      </c>
      <c r="J14" s="62"/>
      <c r="K14" s="62"/>
      <c r="L14" s="62"/>
      <c r="M14" s="63"/>
      <c r="N14" s="62"/>
      <c r="O14" s="62"/>
      <c r="P14" s="62"/>
      <c r="Q14" s="63" t="e">
        <f t="shared" ref="Q14:Q51" si="7">M14*100/H14</f>
        <v>#DIV/0!</v>
      </c>
      <c r="R14" s="65">
        <f t="shared" si="4"/>
        <v>10</v>
      </c>
      <c r="S14" s="66">
        <f t="shared" ref="S14:S51" si="8">ROUNDDOWN(T14,0)</f>
        <v>1</v>
      </c>
      <c r="T14" s="67">
        <f t="shared" ref="T14:T38" si="9">F14*R14/100</f>
        <v>1</v>
      </c>
      <c r="U14" s="165">
        <f t="shared" ref="U14:U51" si="10">ROUNDDOWN(V14,0)</f>
        <v>1</v>
      </c>
      <c r="V14" s="67">
        <f t="shared" ref="V14:V38" si="11">F14*W14/100</f>
        <v>1</v>
      </c>
      <c r="W14" s="67">
        <f t="shared" ref="W14:W38" si="12">R14</f>
        <v>10</v>
      </c>
      <c r="X14" s="63"/>
    </row>
    <row r="15" spans="1:26" ht="63" x14ac:dyDescent="0.25">
      <c r="A15" s="290">
        <v>6</v>
      </c>
      <c r="B15" s="99" t="s">
        <v>476</v>
      </c>
      <c r="C15" s="99" t="s">
        <v>78</v>
      </c>
      <c r="D15" s="100">
        <v>994.95</v>
      </c>
      <c r="E15" s="96"/>
      <c r="F15" s="96">
        <v>60</v>
      </c>
      <c r="G15" s="67">
        <f t="shared" si="5"/>
        <v>0.06</v>
      </c>
      <c r="H15" s="63">
        <v>4</v>
      </c>
      <c r="I15" s="64" t="e">
        <f t="shared" si="6"/>
        <v>#DIV/0!</v>
      </c>
      <c r="J15" s="62"/>
      <c r="K15" s="62"/>
      <c r="L15" s="62"/>
      <c r="M15" s="63">
        <v>4</v>
      </c>
      <c r="N15" s="62"/>
      <c r="O15" s="62"/>
      <c r="P15" s="62"/>
      <c r="Q15" s="63">
        <f t="shared" si="7"/>
        <v>100</v>
      </c>
      <c r="R15" s="65">
        <f t="shared" si="4"/>
        <v>10</v>
      </c>
      <c r="S15" s="66">
        <f t="shared" si="8"/>
        <v>6</v>
      </c>
      <c r="T15" s="67">
        <f t="shared" si="9"/>
        <v>6</v>
      </c>
      <c r="U15" s="165">
        <f t="shared" si="10"/>
        <v>5</v>
      </c>
      <c r="V15" s="67">
        <f t="shared" si="11"/>
        <v>5.4</v>
      </c>
      <c r="W15" s="67">
        <v>9</v>
      </c>
      <c r="X15" s="63">
        <v>5</v>
      </c>
    </row>
    <row r="16" spans="1:26" ht="48" customHeight="1" x14ac:dyDescent="0.25">
      <c r="A16" s="290">
        <v>7</v>
      </c>
      <c r="B16" s="99" t="s">
        <v>479</v>
      </c>
      <c r="C16" s="99" t="s">
        <v>78</v>
      </c>
      <c r="D16" s="100">
        <v>1565.54</v>
      </c>
      <c r="E16" s="96"/>
      <c r="F16" s="96">
        <v>46</v>
      </c>
      <c r="G16" s="67">
        <f t="shared" si="5"/>
        <v>0.03</v>
      </c>
      <c r="H16" s="63">
        <v>4</v>
      </c>
      <c r="I16" s="64" t="e">
        <f t="shared" si="6"/>
        <v>#DIV/0!</v>
      </c>
      <c r="J16" s="62"/>
      <c r="K16" s="62"/>
      <c r="L16" s="62"/>
      <c r="M16" s="63">
        <v>0</v>
      </c>
      <c r="N16" s="62"/>
      <c r="O16" s="62"/>
      <c r="P16" s="62"/>
      <c r="Q16" s="63">
        <f t="shared" si="7"/>
        <v>0</v>
      </c>
      <c r="R16" s="65">
        <f t="shared" si="4"/>
        <v>10</v>
      </c>
      <c r="S16" s="66">
        <f t="shared" si="8"/>
        <v>4</v>
      </c>
      <c r="T16" s="67">
        <f t="shared" si="9"/>
        <v>4.5999999999999996</v>
      </c>
      <c r="U16" s="165">
        <f t="shared" si="10"/>
        <v>2</v>
      </c>
      <c r="V16" s="67">
        <f t="shared" si="11"/>
        <v>2.2999999999999998</v>
      </c>
      <c r="W16" s="67">
        <v>5</v>
      </c>
      <c r="X16" s="63">
        <v>2</v>
      </c>
    </row>
    <row r="17" spans="1:24" ht="47.25" x14ac:dyDescent="0.25">
      <c r="A17" s="290">
        <v>8</v>
      </c>
      <c r="B17" s="99" t="s">
        <v>888</v>
      </c>
      <c r="C17" s="99" t="s">
        <v>78</v>
      </c>
      <c r="D17" s="100">
        <v>1415.98</v>
      </c>
      <c r="E17" s="96"/>
      <c r="F17" s="96">
        <v>70</v>
      </c>
      <c r="G17" s="67">
        <f t="shared" si="5"/>
        <v>0.05</v>
      </c>
      <c r="H17" s="63">
        <v>6</v>
      </c>
      <c r="I17" s="64" t="e">
        <f t="shared" si="6"/>
        <v>#DIV/0!</v>
      </c>
      <c r="J17" s="62"/>
      <c r="K17" s="62"/>
      <c r="L17" s="62"/>
      <c r="M17" s="63">
        <v>6</v>
      </c>
      <c r="N17" s="62"/>
      <c r="O17" s="62"/>
      <c r="P17" s="62"/>
      <c r="Q17" s="63">
        <f t="shared" si="7"/>
        <v>100</v>
      </c>
      <c r="R17" s="65">
        <f t="shared" si="4"/>
        <v>10</v>
      </c>
      <c r="S17" s="66">
        <f t="shared" si="8"/>
        <v>7</v>
      </c>
      <c r="T17" s="67">
        <f t="shared" si="9"/>
        <v>7</v>
      </c>
      <c r="U17" s="165">
        <f t="shared" si="10"/>
        <v>6</v>
      </c>
      <c r="V17" s="67">
        <f t="shared" si="11"/>
        <v>6.3</v>
      </c>
      <c r="W17" s="67">
        <v>9</v>
      </c>
      <c r="X17" s="63">
        <v>6</v>
      </c>
    </row>
    <row r="18" spans="1:24" ht="47.25" x14ac:dyDescent="0.25">
      <c r="A18" s="290">
        <v>11</v>
      </c>
      <c r="B18" s="99" t="s">
        <v>492</v>
      </c>
      <c r="C18" s="99" t="s">
        <v>157</v>
      </c>
      <c r="D18" s="100">
        <v>95.21</v>
      </c>
      <c r="E18" s="96"/>
      <c r="F18" s="96">
        <v>16</v>
      </c>
      <c r="G18" s="67">
        <f t="shared" si="5"/>
        <v>0.17</v>
      </c>
      <c r="H18" s="63">
        <v>1</v>
      </c>
      <c r="I18" s="64" t="e">
        <f t="shared" si="6"/>
        <v>#DIV/0!</v>
      </c>
      <c r="J18" s="62"/>
      <c r="K18" s="62"/>
      <c r="L18" s="62"/>
      <c r="M18" s="63">
        <v>0</v>
      </c>
      <c r="N18" s="62"/>
      <c r="O18" s="62"/>
      <c r="P18" s="62"/>
      <c r="Q18" s="63">
        <f t="shared" si="7"/>
        <v>0</v>
      </c>
      <c r="R18" s="65">
        <f t="shared" si="4"/>
        <v>10</v>
      </c>
      <c r="S18" s="66">
        <f t="shared" si="8"/>
        <v>1</v>
      </c>
      <c r="T18" s="67">
        <f t="shared" si="9"/>
        <v>1.6</v>
      </c>
      <c r="U18" s="165">
        <f t="shared" si="10"/>
        <v>1</v>
      </c>
      <c r="V18" s="67">
        <f t="shared" si="11"/>
        <v>1.6</v>
      </c>
      <c r="W18" s="67">
        <f t="shared" si="12"/>
        <v>10</v>
      </c>
      <c r="X18" s="63">
        <v>1</v>
      </c>
    </row>
    <row r="19" spans="1:24" ht="47.25" x14ac:dyDescent="0.25">
      <c r="A19" s="290">
        <v>12</v>
      </c>
      <c r="B19" s="99" t="s">
        <v>493</v>
      </c>
      <c r="C19" s="99" t="s">
        <v>157</v>
      </c>
      <c r="D19" s="100">
        <v>164.4</v>
      </c>
      <c r="E19" s="96"/>
      <c r="F19" s="96">
        <v>20</v>
      </c>
      <c r="G19" s="67">
        <f t="shared" si="5"/>
        <v>0.12</v>
      </c>
      <c r="H19" s="63">
        <v>2</v>
      </c>
      <c r="I19" s="64" t="e">
        <f t="shared" si="6"/>
        <v>#DIV/0!</v>
      </c>
      <c r="J19" s="62"/>
      <c r="K19" s="62"/>
      <c r="L19" s="62"/>
      <c r="M19" s="63">
        <v>2</v>
      </c>
      <c r="N19" s="62"/>
      <c r="O19" s="62"/>
      <c r="P19" s="62"/>
      <c r="Q19" s="63">
        <f t="shared" si="7"/>
        <v>100</v>
      </c>
      <c r="R19" s="65">
        <f t="shared" si="4"/>
        <v>10</v>
      </c>
      <c r="S19" s="66">
        <f t="shared" si="8"/>
        <v>2</v>
      </c>
      <c r="T19" s="67">
        <f t="shared" si="9"/>
        <v>2</v>
      </c>
      <c r="U19" s="165">
        <f t="shared" si="10"/>
        <v>2</v>
      </c>
      <c r="V19" s="67">
        <f t="shared" si="11"/>
        <v>2</v>
      </c>
      <c r="W19" s="67">
        <f t="shared" si="12"/>
        <v>10</v>
      </c>
      <c r="X19" s="63">
        <v>2</v>
      </c>
    </row>
    <row r="20" spans="1:24" ht="47.25" x14ac:dyDescent="0.25">
      <c r="A20" s="290">
        <v>13</v>
      </c>
      <c r="B20" s="99" t="s">
        <v>501</v>
      </c>
      <c r="C20" s="99" t="s">
        <v>79</v>
      </c>
      <c r="D20" s="100">
        <v>277.01</v>
      </c>
      <c r="E20" s="96"/>
      <c r="F20" s="96">
        <v>25</v>
      </c>
      <c r="G20" s="67">
        <f t="shared" si="5"/>
        <v>0.09</v>
      </c>
      <c r="H20" s="63">
        <v>2</v>
      </c>
      <c r="I20" s="64" t="e">
        <f t="shared" si="6"/>
        <v>#DIV/0!</v>
      </c>
      <c r="J20" s="62"/>
      <c r="K20" s="62"/>
      <c r="L20" s="62"/>
      <c r="M20" s="63">
        <v>0</v>
      </c>
      <c r="N20" s="62"/>
      <c r="O20" s="62"/>
      <c r="P20" s="62"/>
      <c r="Q20" s="63">
        <f t="shared" si="7"/>
        <v>0</v>
      </c>
      <c r="R20" s="65">
        <f t="shared" si="4"/>
        <v>10</v>
      </c>
      <c r="S20" s="66">
        <f t="shared" si="8"/>
        <v>2</v>
      </c>
      <c r="T20" s="67">
        <f t="shared" si="9"/>
        <v>2.5</v>
      </c>
      <c r="U20" s="165">
        <f t="shared" si="10"/>
        <v>2</v>
      </c>
      <c r="V20" s="67">
        <f t="shared" si="11"/>
        <v>2.5</v>
      </c>
      <c r="W20" s="67">
        <f t="shared" si="12"/>
        <v>10</v>
      </c>
      <c r="X20" s="63">
        <v>2</v>
      </c>
    </row>
    <row r="21" spans="1:24" ht="47.25" x14ac:dyDescent="0.25">
      <c r="A21" s="290">
        <v>14</v>
      </c>
      <c r="B21" s="99" t="s">
        <v>505</v>
      </c>
      <c r="C21" s="99" t="s">
        <v>79</v>
      </c>
      <c r="D21" s="100">
        <v>1319.98</v>
      </c>
      <c r="E21" s="96"/>
      <c r="F21" s="96">
        <v>25</v>
      </c>
      <c r="G21" s="67">
        <f t="shared" si="5"/>
        <v>0.02</v>
      </c>
      <c r="H21" s="63">
        <v>2</v>
      </c>
      <c r="I21" s="64" t="e">
        <f t="shared" si="6"/>
        <v>#DIV/0!</v>
      </c>
      <c r="J21" s="62"/>
      <c r="K21" s="62"/>
      <c r="L21" s="62"/>
      <c r="M21" s="63">
        <v>0</v>
      </c>
      <c r="N21" s="62"/>
      <c r="O21" s="62"/>
      <c r="P21" s="62"/>
      <c r="Q21" s="63">
        <f t="shared" si="7"/>
        <v>0</v>
      </c>
      <c r="R21" s="65">
        <f t="shared" si="4"/>
        <v>10</v>
      </c>
      <c r="S21" s="66">
        <f t="shared" si="8"/>
        <v>2</v>
      </c>
      <c r="T21" s="67">
        <f t="shared" si="9"/>
        <v>2.5</v>
      </c>
      <c r="U21" s="165">
        <f t="shared" si="10"/>
        <v>2</v>
      </c>
      <c r="V21" s="67">
        <f t="shared" si="11"/>
        <v>2.5</v>
      </c>
      <c r="W21" s="67">
        <f t="shared" si="12"/>
        <v>10</v>
      </c>
      <c r="X21" s="63">
        <v>2</v>
      </c>
    </row>
    <row r="22" spans="1:24" ht="47.25" x14ac:dyDescent="0.25">
      <c r="A22" s="290">
        <v>15</v>
      </c>
      <c r="B22" s="99" t="s">
        <v>507</v>
      </c>
      <c r="C22" s="99" t="s">
        <v>79</v>
      </c>
      <c r="D22" s="100">
        <v>473.84</v>
      </c>
      <c r="E22" s="96"/>
      <c r="F22" s="96">
        <v>46</v>
      </c>
      <c r="G22" s="67">
        <f t="shared" si="5"/>
        <v>0.1</v>
      </c>
      <c r="H22" s="63">
        <v>4</v>
      </c>
      <c r="I22" s="64" t="e">
        <f t="shared" si="6"/>
        <v>#DIV/0!</v>
      </c>
      <c r="J22" s="62"/>
      <c r="K22" s="62"/>
      <c r="L22" s="62"/>
      <c r="M22" s="63">
        <v>0</v>
      </c>
      <c r="N22" s="62"/>
      <c r="O22" s="62"/>
      <c r="P22" s="62"/>
      <c r="Q22" s="63">
        <f t="shared" si="7"/>
        <v>0</v>
      </c>
      <c r="R22" s="65">
        <f t="shared" si="4"/>
        <v>10</v>
      </c>
      <c r="S22" s="66">
        <f t="shared" si="8"/>
        <v>4</v>
      </c>
      <c r="T22" s="67">
        <f t="shared" si="9"/>
        <v>4.5999999999999996</v>
      </c>
      <c r="U22" s="165">
        <f t="shared" si="10"/>
        <v>4</v>
      </c>
      <c r="V22" s="67">
        <f t="shared" si="11"/>
        <v>4.5999999999999996</v>
      </c>
      <c r="W22" s="67">
        <f t="shared" si="12"/>
        <v>10</v>
      </c>
      <c r="X22" s="63">
        <v>4</v>
      </c>
    </row>
    <row r="23" spans="1:24" ht="47.25" x14ac:dyDescent="0.25">
      <c r="A23" s="290">
        <v>16</v>
      </c>
      <c r="B23" s="99" t="s">
        <v>509</v>
      </c>
      <c r="C23" s="99" t="s">
        <v>79</v>
      </c>
      <c r="D23" s="100">
        <v>491.7</v>
      </c>
      <c r="E23" s="96"/>
      <c r="F23" s="96">
        <v>46</v>
      </c>
      <c r="G23" s="67">
        <f t="shared" si="5"/>
        <v>0.09</v>
      </c>
      <c r="H23" s="63">
        <v>4</v>
      </c>
      <c r="I23" s="64" t="e">
        <f t="shared" si="6"/>
        <v>#DIV/0!</v>
      </c>
      <c r="J23" s="62"/>
      <c r="K23" s="62"/>
      <c r="L23" s="62"/>
      <c r="M23" s="63">
        <v>0</v>
      </c>
      <c r="N23" s="62"/>
      <c r="O23" s="62"/>
      <c r="P23" s="62"/>
      <c r="Q23" s="63">
        <f t="shared" si="7"/>
        <v>0</v>
      </c>
      <c r="R23" s="65">
        <f t="shared" si="4"/>
        <v>10</v>
      </c>
      <c r="S23" s="66">
        <f t="shared" si="8"/>
        <v>4</v>
      </c>
      <c r="T23" s="67">
        <f t="shared" si="9"/>
        <v>4.5999999999999996</v>
      </c>
      <c r="U23" s="165">
        <f t="shared" si="10"/>
        <v>4</v>
      </c>
      <c r="V23" s="67">
        <f t="shared" si="11"/>
        <v>4.5999999999999996</v>
      </c>
      <c r="W23" s="67">
        <f t="shared" si="12"/>
        <v>10</v>
      </c>
      <c r="X23" s="63">
        <v>4</v>
      </c>
    </row>
    <row r="24" spans="1:24" ht="63" x14ac:dyDescent="0.25">
      <c r="A24" s="290">
        <v>17</v>
      </c>
      <c r="B24" s="99" t="s">
        <v>510</v>
      </c>
      <c r="C24" s="99" t="s">
        <v>79</v>
      </c>
      <c r="D24" s="100">
        <v>397.24</v>
      </c>
      <c r="E24" s="96"/>
      <c r="F24" s="96">
        <v>11</v>
      </c>
      <c r="G24" s="67">
        <f t="shared" si="5"/>
        <v>0.03</v>
      </c>
      <c r="H24" s="373">
        <v>0</v>
      </c>
      <c r="I24" s="64" t="e">
        <f t="shared" si="6"/>
        <v>#DIV/0!</v>
      </c>
      <c r="J24" s="62"/>
      <c r="K24" s="62"/>
      <c r="L24" s="62"/>
      <c r="M24" s="63">
        <v>0</v>
      </c>
      <c r="N24" s="62"/>
      <c r="O24" s="62"/>
      <c r="P24" s="62"/>
      <c r="Q24" s="63" t="e">
        <f t="shared" si="7"/>
        <v>#DIV/0!</v>
      </c>
      <c r="R24" s="65">
        <f t="shared" si="4"/>
        <v>10</v>
      </c>
      <c r="S24" s="66">
        <f t="shared" si="8"/>
        <v>1</v>
      </c>
      <c r="T24" s="67">
        <f t="shared" si="9"/>
        <v>1.1000000000000001</v>
      </c>
      <c r="U24" s="165">
        <f t="shared" si="10"/>
        <v>1</v>
      </c>
      <c r="V24" s="67">
        <f t="shared" si="11"/>
        <v>1.1000000000000001</v>
      </c>
      <c r="W24" s="67">
        <f t="shared" si="12"/>
        <v>10</v>
      </c>
      <c r="X24" s="63">
        <v>1</v>
      </c>
    </row>
    <row r="25" spans="1:24" ht="47.25" x14ac:dyDescent="0.25">
      <c r="A25" s="290">
        <v>18</v>
      </c>
      <c r="B25" s="99" t="s">
        <v>511</v>
      </c>
      <c r="C25" s="99" t="s">
        <v>79</v>
      </c>
      <c r="D25" s="100">
        <v>547.98</v>
      </c>
      <c r="E25" s="96">
        <v>0</v>
      </c>
      <c r="F25" s="96">
        <v>11</v>
      </c>
      <c r="G25" s="67">
        <f t="shared" si="5"/>
        <v>0.02</v>
      </c>
      <c r="H25" s="63">
        <v>0</v>
      </c>
      <c r="I25" s="64" t="e">
        <f t="shared" si="6"/>
        <v>#DIV/0!</v>
      </c>
      <c r="J25" s="62"/>
      <c r="K25" s="62"/>
      <c r="L25" s="62"/>
      <c r="M25" s="63">
        <v>0</v>
      </c>
      <c r="N25" s="62"/>
      <c r="O25" s="62"/>
      <c r="P25" s="62"/>
      <c r="Q25" s="63" t="e">
        <f t="shared" si="7"/>
        <v>#DIV/0!</v>
      </c>
      <c r="R25" s="65">
        <f t="shared" si="4"/>
        <v>10</v>
      </c>
      <c r="S25" s="66">
        <f t="shared" si="8"/>
        <v>1</v>
      </c>
      <c r="T25" s="67">
        <f t="shared" si="9"/>
        <v>1.1000000000000001</v>
      </c>
      <c r="U25" s="165">
        <f t="shared" si="10"/>
        <v>1</v>
      </c>
      <c r="V25" s="67">
        <f t="shared" si="11"/>
        <v>1.1000000000000001</v>
      </c>
      <c r="W25" s="67">
        <f t="shared" si="12"/>
        <v>10</v>
      </c>
      <c r="X25" s="63">
        <v>1</v>
      </c>
    </row>
    <row r="26" spans="1:24" ht="47.25" x14ac:dyDescent="0.25">
      <c r="A26" s="290">
        <v>19</v>
      </c>
      <c r="B26" s="99" t="s">
        <v>513</v>
      </c>
      <c r="C26" s="99" t="s">
        <v>79</v>
      </c>
      <c r="D26" s="100">
        <v>499.13</v>
      </c>
      <c r="E26" s="96"/>
      <c r="F26" s="96">
        <v>16</v>
      </c>
      <c r="G26" s="67">
        <f t="shared" si="5"/>
        <v>0.03</v>
      </c>
      <c r="H26" s="63">
        <v>1</v>
      </c>
      <c r="I26" s="64" t="e">
        <f t="shared" si="6"/>
        <v>#DIV/0!</v>
      </c>
      <c r="J26" s="62"/>
      <c r="K26" s="62"/>
      <c r="L26" s="62"/>
      <c r="M26" s="63">
        <v>0</v>
      </c>
      <c r="N26" s="62"/>
      <c r="O26" s="62"/>
      <c r="P26" s="62"/>
      <c r="Q26" s="63">
        <f t="shared" si="7"/>
        <v>0</v>
      </c>
      <c r="R26" s="65">
        <f t="shared" si="4"/>
        <v>10</v>
      </c>
      <c r="S26" s="66">
        <f t="shared" si="8"/>
        <v>1</v>
      </c>
      <c r="T26" s="67">
        <f t="shared" si="9"/>
        <v>1.6</v>
      </c>
      <c r="U26" s="165">
        <f t="shared" si="10"/>
        <v>1</v>
      </c>
      <c r="V26" s="67">
        <f t="shared" si="11"/>
        <v>1.6</v>
      </c>
      <c r="W26" s="67">
        <f t="shared" si="12"/>
        <v>10</v>
      </c>
      <c r="X26" s="63">
        <v>1</v>
      </c>
    </row>
    <row r="27" spans="1:24" ht="47.25" x14ac:dyDescent="0.25">
      <c r="A27" s="290">
        <v>20</v>
      </c>
      <c r="B27" s="99" t="s">
        <v>514</v>
      </c>
      <c r="C27" s="99" t="s">
        <v>79</v>
      </c>
      <c r="D27" s="100">
        <v>492.72</v>
      </c>
      <c r="E27" s="96"/>
      <c r="F27" s="96">
        <v>13</v>
      </c>
      <c r="G27" s="67">
        <f t="shared" si="5"/>
        <v>0.03</v>
      </c>
      <c r="H27" s="63">
        <v>0</v>
      </c>
      <c r="I27" s="64" t="e">
        <f t="shared" si="6"/>
        <v>#DIV/0!</v>
      </c>
      <c r="J27" s="62"/>
      <c r="K27" s="62"/>
      <c r="L27" s="62"/>
      <c r="M27" s="63">
        <v>0</v>
      </c>
      <c r="N27" s="62"/>
      <c r="O27" s="62"/>
      <c r="P27" s="62"/>
      <c r="Q27" s="63" t="e">
        <f t="shared" si="7"/>
        <v>#DIV/0!</v>
      </c>
      <c r="R27" s="65">
        <f t="shared" si="4"/>
        <v>10</v>
      </c>
      <c r="S27" s="66">
        <f t="shared" si="8"/>
        <v>1</v>
      </c>
      <c r="T27" s="67">
        <f t="shared" si="9"/>
        <v>1.3</v>
      </c>
      <c r="U27" s="165">
        <f t="shared" si="10"/>
        <v>1</v>
      </c>
      <c r="V27" s="67">
        <f t="shared" si="11"/>
        <v>1.3</v>
      </c>
      <c r="W27" s="67">
        <f t="shared" si="12"/>
        <v>10</v>
      </c>
      <c r="X27" s="63">
        <v>1</v>
      </c>
    </row>
    <row r="28" spans="1:24" ht="47.25" x14ac:dyDescent="0.25">
      <c r="A28" s="290">
        <v>21</v>
      </c>
      <c r="B28" s="99" t="s">
        <v>517</v>
      </c>
      <c r="C28" s="99" t="s">
        <v>79</v>
      </c>
      <c r="D28" s="100">
        <v>481.76</v>
      </c>
      <c r="E28" s="96"/>
      <c r="F28" s="96">
        <v>33</v>
      </c>
      <c r="G28" s="67">
        <f t="shared" si="5"/>
        <v>7.0000000000000007E-2</v>
      </c>
      <c r="H28" s="63">
        <v>2</v>
      </c>
      <c r="I28" s="64" t="e">
        <f t="shared" si="6"/>
        <v>#DIV/0!</v>
      </c>
      <c r="J28" s="62"/>
      <c r="K28" s="62"/>
      <c r="L28" s="62"/>
      <c r="M28" s="63">
        <v>0</v>
      </c>
      <c r="N28" s="62"/>
      <c r="O28" s="62"/>
      <c r="P28" s="62"/>
      <c r="Q28" s="63">
        <f t="shared" si="7"/>
        <v>0</v>
      </c>
      <c r="R28" s="65">
        <f t="shared" si="4"/>
        <v>10</v>
      </c>
      <c r="S28" s="66">
        <f t="shared" si="8"/>
        <v>3</v>
      </c>
      <c r="T28" s="67">
        <f t="shared" si="9"/>
        <v>3.3</v>
      </c>
      <c r="U28" s="165">
        <f t="shared" si="10"/>
        <v>3</v>
      </c>
      <c r="V28" s="67">
        <f t="shared" si="11"/>
        <v>3.3</v>
      </c>
      <c r="W28" s="67">
        <f t="shared" si="12"/>
        <v>10</v>
      </c>
      <c r="X28" s="63">
        <v>3</v>
      </c>
    </row>
    <row r="29" spans="1:24" ht="46.5" customHeight="1" x14ac:dyDescent="0.25">
      <c r="A29" s="290">
        <v>22</v>
      </c>
      <c r="B29" s="99" t="s">
        <v>518</v>
      </c>
      <c r="C29" s="99" t="s">
        <v>79</v>
      </c>
      <c r="D29" s="100">
        <v>499.17</v>
      </c>
      <c r="E29" s="96"/>
      <c r="F29" s="96">
        <v>26</v>
      </c>
      <c r="G29" s="67">
        <f t="shared" si="5"/>
        <v>0.05</v>
      </c>
      <c r="H29" s="63">
        <v>0</v>
      </c>
      <c r="I29" s="64" t="e">
        <f t="shared" si="6"/>
        <v>#DIV/0!</v>
      </c>
      <c r="J29" s="62"/>
      <c r="K29" s="62"/>
      <c r="L29" s="62"/>
      <c r="M29" s="63">
        <v>0</v>
      </c>
      <c r="N29" s="62"/>
      <c r="O29" s="62"/>
      <c r="P29" s="62"/>
      <c r="Q29" s="63" t="e">
        <f t="shared" si="7"/>
        <v>#DIV/0!</v>
      </c>
      <c r="R29" s="65">
        <f t="shared" si="4"/>
        <v>10</v>
      </c>
      <c r="S29" s="66">
        <f t="shared" si="8"/>
        <v>2</v>
      </c>
      <c r="T29" s="67">
        <f t="shared" si="9"/>
        <v>2.6</v>
      </c>
      <c r="U29" s="165">
        <f t="shared" si="10"/>
        <v>2</v>
      </c>
      <c r="V29" s="67">
        <f t="shared" si="11"/>
        <v>2.6</v>
      </c>
      <c r="W29" s="67">
        <f t="shared" si="12"/>
        <v>10</v>
      </c>
      <c r="X29" s="63">
        <v>2</v>
      </c>
    </row>
    <row r="30" spans="1:24" ht="47.25" x14ac:dyDescent="0.25">
      <c r="A30" s="290">
        <v>24</v>
      </c>
      <c r="B30" s="99" t="s">
        <v>539</v>
      </c>
      <c r="C30" s="99" t="s">
        <v>162</v>
      </c>
      <c r="D30" s="100">
        <v>205.97</v>
      </c>
      <c r="E30" s="96"/>
      <c r="F30" s="96">
        <v>14</v>
      </c>
      <c r="G30" s="67">
        <f t="shared" si="5"/>
        <v>7.0000000000000007E-2</v>
      </c>
      <c r="H30" s="63">
        <v>1</v>
      </c>
      <c r="I30" s="64" t="e">
        <f t="shared" si="6"/>
        <v>#DIV/0!</v>
      </c>
      <c r="J30" s="62"/>
      <c r="K30" s="62"/>
      <c r="L30" s="62"/>
      <c r="M30" s="63">
        <v>0</v>
      </c>
      <c r="N30" s="62"/>
      <c r="O30" s="62"/>
      <c r="P30" s="62"/>
      <c r="Q30" s="63">
        <f t="shared" si="7"/>
        <v>0</v>
      </c>
      <c r="R30" s="65">
        <f t="shared" si="4"/>
        <v>10</v>
      </c>
      <c r="S30" s="66">
        <f t="shared" si="8"/>
        <v>1</v>
      </c>
      <c r="T30" s="67">
        <f t="shared" si="9"/>
        <v>1.4</v>
      </c>
      <c r="U30" s="165">
        <f t="shared" si="10"/>
        <v>1</v>
      </c>
      <c r="V30" s="67">
        <f t="shared" si="11"/>
        <v>1.4</v>
      </c>
      <c r="W30" s="67">
        <f t="shared" si="12"/>
        <v>10</v>
      </c>
      <c r="X30" s="63">
        <v>1</v>
      </c>
    </row>
    <row r="31" spans="1:24" ht="31.5" x14ac:dyDescent="0.25">
      <c r="A31" s="290">
        <v>25</v>
      </c>
      <c r="B31" s="99" t="s">
        <v>564</v>
      </c>
      <c r="C31" s="99" t="s">
        <v>563</v>
      </c>
      <c r="D31" s="100">
        <v>338.8</v>
      </c>
      <c r="E31" s="96"/>
      <c r="F31" s="96">
        <v>27</v>
      </c>
      <c r="G31" s="67">
        <f t="shared" si="5"/>
        <v>0.08</v>
      </c>
      <c r="H31" s="63"/>
      <c r="I31" s="64" t="e">
        <f t="shared" si="6"/>
        <v>#DIV/0!</v>
      </c>
      <c r="J31" s="62"/>
      <c r="K31" s="62"/>
      <c r="L31" s="62"/>
      <c r="M31" s="63"/>
      <c r="N31" s="62"/>
      <c r="O31" s="62"/>
      <c r="P31" s="62"/>
      <c r="Q31" s="63" t="e">
        <f t="shared" si="7"/>
        <v>#DIV/0!</v>
      </c>
      <c r="R31" s="65">
        <f t="shared" si="4"/>
        <v>10</v>
      </c>
      <c r="S31" s="66">
        <f t="shared" si="8"/>
        <v>2</v>
      </c>
      <c r="T31" s="67">
        <f t="shared" si="9"/>
        <v>2.7</v>
      </c>
      <c r="U31" s="165">
        <f t="shared" si="10"/>
        <v>2</v>
      </c>
      <c r="V31" s="67">
        <f t="shared" si="11"/>
        <v>2.7</v>
      </c>
      <c r="W31" s="67">
        <f t="shared" si="12"/>
        <v>10</v>
      </c>
      <c r="X31" s="63"/>
    </row>
    <row r="32" spans="1:24" ht="47.25" x14ac:dyDescent="0.25">
      <c r="A32" s="290">
        <v>27</v>
      </c>
      <c r="B32" s="99" t="s">
        <v>892</v>
      </c>
      <c r="C32" s="99" t="s">
        <v>563</v>
      </c>
      <c r="D32" s="100">
        <v>1700.17</v>
      </c>
      <c r="E32" s="96"/>
      <c r="F32" s="96">
        <v>79</v>
      </c>
      <c r="G32" s="67">
        <f t="shared" si="5"/>
        <v>0.05</v>
      </c>
      <c r="H32" s="63">
        <v>3</v>
      </c>
      <c r="I32" s="64" t="e">
        <f t="shared" si="6"/>
        <v>#DIV/0!</v>
      </c>
      <c r="J32" s="62"/>
      <c r="K32" s="62"/>
      <c r="L32" s="62"/>
      <c r="M32" s="63">
        <v>1</v>
      </c>
      <c r="N32" s="62"/>
      <c r="O32" s="62"/>
      <c r="P32" s="62"/>
      <c r="Q32" s="63">
        <f t="shared" si="7"/>
        <v>33</v>
      </c>
      <c r="R32" s="65">
        <f t="shared" si="4"/>
        <v>10</v>
      </c>
      <c r="S32" s="66">
        <f t="shared" si="8"/>
        <v>7</v>
      </c>
      <c r="T32" s="67">
        <f t="shared" si="9"/>
        <v>7.9</v>
      </c>
      <c r="U32" s="165">
        <f t="shared" si="10"/>
        <v>2</v>
      </c>
      <c r="V32" s="67">
        <f t="shared" si="11"/>
        <v>2.37</v>
      </c>
      <c r="W32" s="67">
        <v>3</v>
      </c>
      <c r="X32" s="63">
        <v>2</v>
      </c>
    </row>
    <row r="33" spans="1:24" ht="47.25" x14ac:dyDescent="0.25">
      <c r="A33" s="290">
        <v>29</v>
      </c>
      <c r="B33" s="99" t="s">
        <v>570</v>
      </c>
      <c r="C33" s="99" t="s">
        <v>166</v>
      </c>
      <c r="D33" s="100">
        <v>297.57</v>
      </c>
      <c r="E33" s="96"/>
      <c r="F33" s="96">
        <v>29</v>
      </c>
      <c r="G33" s="67">
        <f t="shared" si="5"/>
        <v>0.1</v>
      </c>
      <c r="H33" s="63">
        <v>1</v>
      </c>
      <c r="I33" s="64" t="e">
        <f t="shared" si="6"/>
        <v>#DIV/0!</v>
      </c>
      <c r="J33" s="62"/>
      <c r="K33" s="62"/>
      <c r="L33" s="62"/>
      <c r="M33" s="63">
        <v>0</v>
      </c>
      <c r="N33" s="62"/>
      <c r="O33" s="62"/>
      <c r="P33" s="62"/>
      <c r="Q33" s="63">
        <f t="shared" si="7"/>
        <v>0</v>
      </c>
      <c r="R33" s="65">
        <f t="shared" si="4"/>
        <v>10</v>
      </c>
      <c r="S33" s="66">
        <f t="shared" si="8"/>
        <v>2</v>
      </c>
      <c r="T33" s="67">
        <f t="shared" si="9"/>
        <v>2.9</v>
      </c>
      <c r="U33" s="165">
        <f t="shared" si="10"/>
        <v>2</v>
      </c>
      <c r="V33" s="67">
        <f t="shared" si="11"/>
        <v>2.9</v>
      </c>
      <c r="W33" s="67">
        <f t="shared" si="12"/>
        <v>10</v>
      </c>
      <c r="X33" s="63">
        <v>2</v>
      </c>
    </row>
    <row r="34" spans="1:24" ht="47.25" x14ac:dyDescent="0.25">
      <c r="A34" s="290">
        <v>30</v>
      </c>
      <c r="B34" s="99" t="s">
        <v>606</v>
      </c>
      <c r="C34" s="99" t="s">
        <v>170</v>
      </c>
      <c r="D34" s="100">
        <v>196.23</v>
      </c>
      <c r="E34" s="96"/>
      <c r="F34" s="96">
        <v>32</v>
      </c>
      <c r="G34" s="67">
        <f t="shared" si="5"/>
        <v>0.16</v>
      </c>
      <c r="H34" s="63">
        <v>2</v>
      </c>
      <c r="I34" s="64" t="e">
        <f t="shared" si="6"/>
        <v>#DIV/0!</v>
      </c>
      <c r="J34" s="62"/>
      <c r="K34" s="62"/>
      <c r="L34" s="62"/>
      <c r="M34" s="63">
        <v>2</v>
      </c>
      <c r="N34" s="62"/>
      <c r="O34" s="62"/>
      <c r="P34" s="62"/>
      <c r="Q34" s="63">
        <f t="shared" si="7"/>
        <v>100</v>
      </c>
      <c r="R34" s="65">
        <f t="shared" si="4"/>
        <v>10</v>
      </c>
      <c r="S34" s="66">
        <f t="shared" si="8"/>
        <v>3</v>
      </c>
      <c r="T34" s="67">
        <f t="shared" si="9"/>
        <v>3.2</v>
      </c>
      <c r="U34" s="165">
        <f t="shared" si="10"/>
        <v>3</v>
      </c>
      <c r="V34" s="67">
        <f t="shared" si="11"/>
        <v>3.2</v>
      </c>
      <c r="W34" s="67">
        <f t="shared" si="12"/>
        <v>10</v>
      </c>
      <c r="X34" s="63">
        <v>3</v>
      </c>
    </row>
    <row r="35" spans="1:24" ht="47.25" x14ac:dyDescent="0.25">
      <c r="A35" s="290">
        <v>31</v>
      </c>
      <c r="B35" s="99" t="s">
        <v>627</v>
      </c>
      <c r="C35" s="99" t="s">
        <v>172</v>
      </c>
      <c r="D35" s="100">
        <v>53.49</v>
      </c>
      <c r="E35" s="96"/>
      <c r="F35" s="96">
        <v>13</v>
      </c>
      <c r="G35" s="67">
        <f t="shared" si="5"/>
        <v>0.24</v>
      </c>
      <c r="H35" s="63">
        <v>1</v>
      </c>
      <c r="I35" s="64" t="e">
        <f t="shared" si="6"/>
        <v>#DIV/0!</v>
      </c>
      <c r="J35" s="62"/>
      <c r="K35" s="62"/>
      <c r="L35" s="62"/>
      <c r="M35" s="63">
        <v>0</v>
      </c>
      <c r="N35" s="62"/>
      <c r="O35" s="62"/>
      <c r="P35" s="62"/>
      <c r="Q35" s="63">
        <f t="shared" si="7"/>
        <v>0</v>
      </c>
      <c r="R35" s="65">
        <f t="shared" si="4"/>
        <v>10</v>
      </c>
      <c r="S35" s="66">
        <f t="shared" si="8"/>
        <v>1</v>
      </c>
      <c r="T35" s="67">
        <f t="shared" si="9"/>
        <v>1.3</v>
      </c>
      <c r="U35" s="165">
        <f t="shared" si="10"/>
        <v>1</v>
      </c>
      <c r="V35" s="67">
        <f t="shared" si="11"/>
        <v>1.3</v>
      </c>
      <c r="W35" s="67">
        <f t="shared" si="12"/>
        <v>10</v>
      </c>
      <c r="X35" s="63">
        <v>1</v>
      </c>
    </row>
    <row r="36" spans="1:24" ht="63" x14ac:dyDescent="0.25">
      <c r="A36" s="290">
        <v>32</v>
      </c>
      <c r="B36" s="99" t="s">
        <v>635</v>
      </c>
      <c r="C36" s="99" t="s">
        <v>173</v>
      </c>
      <c r="D36" s="100">
        <v>82.98</v>
      </c>
      <c r="E36" s="96"/>
      <c r="F36" s="96">
        <v>16</v>
      </c>
      <c r="G36" s="67">
        <f t="shared" si="5"/>
        <v>0.19</v>
      </c>
      <c r="H36" s="63">
        <v>1</v>
      </c>
      <c r="I36" s="64" t="e">
        <f t="shared" si="6"/>
        <v>#DIV/0!</v>
      </c>
      <c r="J36" s="62"/>
      <c r="K36" s="62"/>
      <c r="L36" s="62"/>
      <c r="M36" s="63">
        <v>0</v>
      </c>
      <c r="N36" s="62"/>
      <c r="O36" s="62"/>
      <c r="P36" s="62"/>
      <c r="Q36" s="63">
        <f t="shared" si="7"/>
        <v>0</v>
      </c>
      <c r="R36" s="65">
        <f t="shared" si="4"/>
        <v>10</v>
      </c>
      <c r="S36" s="66">
        <f t="shared" si="8"/>
        <v>1</v>
      </c>
      <c r="T36" s="67">
        <f t="shared" si="9"/>
        <v>1.6</v>
      </c>
      <c r="U36" s="165">
        <f t="shared" si="10"/>
        <v>1</v>
      </c>
      <c r="V36" s="67">
        <f t="shared" si="11"/>
        <v>1.6</v>
      </c>
      <c r="W36" s="67">
        <f t="shared" si="12"/>
        <v>10</v>
      </c>
      <c r="X36" s="63">
        <v>1</v>
      </c>
    </row>
    <row r="37" spans="1:24" ht="63" x14ac:dyDescent="0.25">
      <c r="A37" s="290">
        <v>34</v>
      </c>
      <c r="B37" s="99" t="s">
        <v>894</v>
      </c>
      <c r="C37" s="99" t="s">
        <v>175</v>
      </c>
      <c r="D37" s="100">
        <v>3313.33</v>
      </c>
      <c r="E37" s="96"/>
      <c r="F37" s="96">
        <v>66</v>
      </c>
      <c r="G37" s="67">
        <f t="shared" si="5"/>
        <v>0.02</v>
      </c>
      <c r="H37" s="63">
        <v>6</v>
      </c>
      <c r="I37" s="64" t="e">
        <f t="shared" si="6"/>
        <v>#DIV/0!</v>
      </c>
      <c r="J37" s="62"/>
      <c r="K37" s="62"/>
      <c r="L37" s="62"/>
      <c r="M37" s="63">
        <v>0</v>
      </c>
      <c r="N37" s="62"/>
      <c r="O37" s="62"/>
      <c r="P37" s="62"/>
      <c r="Q37" s="63">
        <f t="shared" si="7"/>
        <v>0</v>
      </c>
      <c r="R37" s="65">
        <f t="shared" si="4"/>
        <v>10</v>
      </c>
      <c r="S37" s="66">
        <f t="shared" si="8"/>
        <v>6</v>
      </c>
      <c r="T37" s="67">
        <f t="shared" si="9"/>
        <v>6.6</v>
      </c>
      <c r="U37" s="165">
        <f t="shared" si="10"/>
        <v>6</v>
      </c>
      <c r="V37" s="67">
        <f t="shared" si="11"/>
        <v>6.6</v>
      </c>
      <c r="W37" s="67">
        <f t="shared" si="12"/>
        <v>10</v>
      </c>
      <c r="X37" s="63">
        <v>6</v>
      </c>
    </row>
    <row r="38" spans="1:24" ht="47.25" x14ac:dyDescent="0.25">
      <c r="A38" s="290">
        <v>36</v>
      </c>
      <c r="B38" s="99" t="s">
        <v>666</v>
      </c>
      <c r="C38" s="99" t="s">
        <v>177</v>
      </c>
      <c r="D38" s="100">
        <v>126.43</v>
      </c>
      <c r="E38" s="96"/>
      <c r="F38" s="96">
        <v>21</v>
      </c>
      <c r="G38" s="67">
        <f t="shared" si="5"/>
        <v>0.17</v>
      </c>
      <c r="H38" s="63">
        <v>2</v>
      </c>
      <c r="I38" s="64" t="e">
        <f t="shared" si="6"/>
        <v>#DIV/0!</v>
      </c>
      <c r="J38" s="62"/>
      <c r="K38" s="62"/>
      <c r="L38" s="62"/>
      <c r="M38" s="63">
        <v>0</v>
      </c>
      <c r="N38" s="62"/>
      <c r="O38" s="62"/>
      <c r="P38" s="62"/>
      <c r="Q38" s="63">
        <f t="shared" si="7"/>
        <v>0</v>
      </c>
      <c r="R38" s="65">
        <f t="shared" si="4"/>
        <v>10</v>
      </c>
      <c r="S38" s="66">
        <f t="shared" si="8"/>
        <v>2</v>
      </c>
      <c r="T38" s="67">
        <f t="shared" si="9"/>
        <v>2.1</v>
      </c>
      <c r="U38" s="165">
        <f t="shared" si="10"/>
        <v>2</v>
      </c>
      <c r="V38" s="67">
        <f t="shared" si="11"/>
        <v>2.1</v>
      </c>
      <c r="W38" s="67">
        <f t="shared" si="12"/>
        <v>10</v>
      </c>
      <c r="X38" s="63">
        <v>2</v>
      </c>
    </row>
    <row r="39" spans="1:24" ht="47.25" x14ac:dyDescent="0.25">
      <c r="A39" s="302">
        <v>37</v>
      </c>
      <c r="B39" s="99" t="s">
        <v>667</v>
      </c>
      <c r="C39" s="99" t="s">
        <v>177</v>
      </c>
      <c r="D39" s="100">
        <v>217.72</v>
      </c>
      <c r="E39" s="96"/>
      <c r="F39" s="96">
        <v>21</v>
      </c>
      <c r="G39" s="67">
        <f t="shared" ref="G39:G51" si="13">F39/D39</f>
        <v>0.1</v>
      </c>
      <c r="H39" s="63">
        <v>2</v>
      </c>
      <c r="I39" s="64" t="e">
        <f t="shared" ref="I39:I51" si="14">H39*100/E39</f>
        <v>#DIV/0!</v>
      </c>
      <c r="J39" s="62"/>
      <c r="K39" s="62"/>
      <c r="L39" s="62"/>
      <c r="M39" s="63">
        <v>2</v>
      </c>
      <c r="N39" s="62"/>
      <c r="O39" s="62"/>
      <c r="P39" s="62"/>
      <c r="Q39" s="63">
        <f t="shared" si="7"/>
        <v>100</v>
      </c>
      <c r="R39" s="65">
        <f t="shared" si="4"/>
        <v>10</v>
      </c>
      <c r="S39" s="66">
        <f t="shared" si="8"/>
        <v>2</v>
      </c>
      <c r="T39" s="67">
        <f t="shared" ref="T39:T51" si="15">F39*R39/100</f>
        <v>2.1</v>
      </c>
      <c r="U39" s="165">
        <f t="shared" si="10"/>
        <v>2</v>
      </c>
      <c r="V39" s="67">
        <f t="shared" ref="V39:V51" si="16">F39*W39/100</f>
        <v>2.1</v>
      </c>
      <c r="W39" s="67">
        <f t="shared" ref="W39:W51" si="17">R39</f>
        <v>10</v>
      </c>
      <c r="X39" s="63">
        <v>2</v>
      </c>
    </row>
    <row r="40" spans="1:24" ht="31.5" customHeight="1" x14ac:dyDescent="0.25">
      <c r="A40" s="302">
        <v>38</v>
      </c>
      <c r="B40" s="99" t="s">
        <v>668</v>
      </c>
      <c r="C40" s="99" t="s">
        <v>177</v>
      </c>
      <c r="D40" s="100">
        <v>59.18</v>
      </c>
      <c r="E40" s="96"/>
      <c r="F40" s="96">
        <v>11</v>
      </c>
      <c r="G40" s="67">
        <f t="shared" si="13"/>
        <v>0.19</v>
      </c>
      <c r="H40" s="373">
        <v>0</v>
      </c>
      <c r="I40" s="64" t="e">
        <f t="shared" si="14"/>
        <v>#DIV/0!</v>
      </c>
      <c r="J40" s="62"/>
      <c r="K40" s="62"/>
      <c r="L40" s="62"/>
      <c r="M40" s="63">
        <v>0</v>
      </c>
      <c r="N40" s="62"/>
      <c r="O40" s="62"/>
      <c r="P40" s="62"/>
      <c r="Q40" s="63" t="e">
        <f t="shared" si="7"/>
        <v>#DIV/0!</v>
      </c>
      <c r="R40" s="65">
        <f t="shared" si="4"/>
        <v>10</v>
      </c>
      <c r="S40" s="66">
        <f t="shared" si="8"/>
        <v>1</v>
      </c>
      <c r="T40" s="67">
        <f t="shared" si="15"/>
        <v>1.1000000000000001</v>
      </c>
      <c r="U40" s="165">
        <f t="shared" si="10"/>
        <v>1</v>
      </c>
      <c r="V40" s="67">
        <f t="shared" si="16"/>
        <v>1.1000000000000001</v>
      </c>
      <c r="W40" s="67">
        <f t="shared" si="17"/>
        <v>10</v>
      </c>
      <c r="X40" s="63">
        <v>1</v>
      </c>
    </row>
    <row r="41" spans="1:24" ht="31.5" customHeight="1" x14ac:dyDescent="0.25">
      <c r="A41" s="302">
        <v>39</v>
      </c>
      <c r="B41" s="99" t="s">
        <v>669</v>
      </c>
      <c r="C41" s="99" t="s">
        <v>177</v>
      </c>
      <c r="D41" s="100">
        <v>52.43</v>
      </c>
      <c r="E41" s="96"/>
      <c r="F41" s="96">
        <v>12</v>
      </c>
      <c r="G41" s="67">
        <f t="shared" si="13"/>
        <v>0.23</v>
      </c>
      <c r="H41" s="373">
        <v>0</v>
      </c>
      <c r="I41" s="64" t="e">
        <f t="shared" si="14"/>
        <v>#DIV/0!</v>
      </c>
      <c r="J41" s="62"/>
      <c r="K41" s="62"/>
      <c r="L41" s="62"/>
      <c r="M41" s="63">
        <v>0</v>
      </c>
      <c r="N41" s="62"/>
      <c r="O41" s="62"/>
      <c r="P41" s="62"/>
      <c r="Q41" s="63" t="e">
        <f t="shared" si="7"/>
        <v>#DIV/0!</v>
      </c>
      <c r="R41" s="65">
        <f t="shared" si="4"/>
        <v>10</v>
      </c>
      <c r="S41" s="66">
        <f t="shared" si="8"/>
        <v>1</v>
      </c>
      <c r="T41" s="67">
        <f t="shared" si="15"/>
        <v>1.2</v>
      </c>
      <c r="U41" s="165">
        <f t="shared" si="10"/>
        <v>1</v>
      </c>
      <c r="V41" s="67">
        <f t="shared" si="16"/>
        <v>1.2</v>
      </c>
      <c r="W41" s="67">
        <f t="shared" si="17"/>
        <v>10</v>
      </c>
      <c r="X41" s="63">
        <v>1</v>
      </c>
    </row>
    <row r="42" spans="1:24" ht="47.25" x14ac:dyDescent="0.25">
      <c r="A42" s="302">
        <v>40</v>
      </c>
      <c r="B42" s="99" t="s">
        <v>676</v>
      </c>
      <c r="C42" s="99" t="s">
        <v>178</v>
      </c>
      <c r="D42" s="100">
        <v>138.86000000000001</v>
      </c>
      <c r="E42" s="96"/>
      <c r="F42" s="96">
        <v>12</v>
      </c>
      <c r="G42" s="67">
        <f t="shared" si="13"/>
        <v>0.09</v>
      </c>
      <c r="H42" s="63">
        <v>1</v>
      </c>
      <c r="I42" s="64" t="e">
        <f t="shared" si="14"/>
        <v>#DIV/0!</v>
      </c>
      <c r="J42" s="62"/>
      <c r="K42" s="62"/>
      <c r="L42" s="62"/>
      <c r="M42" s="63">
        <v>0</v>
      </c>
      <c r="N42" s="62"/>
      <c r="O42" s="62"/>
      <c r="P42" s="62"/>
      <c r="Q42" s="63">
        <f t="shared" si="7"/>
        <v>0</v>
      </c>
      <c r="R42" s="65">
        <f t="shared" si="4"/>
        <v>10</v>
      </c>
      <c r="S42" s="66">
        <f t="shared" si="8"/>
        <v>1</v>
      </c>
      <c r="T42" s="67">
        <f t="shared" si="15"/>
        <v>1.2</v>
      </c>
      <c r="U42" s="165">
        <f t="shared" si="10"/>
        <v>1</v>
      </c>
      <c r="V42" s="67">
        <f t="shared" si="16"/>
        <v>1.2</v>
      </c>
      <c r="W42" s="67">
        <f t="shared" si="17"/>
        <v>10</v>
      </c>
      <c r="X42" s="63">
        <v>1</v>
      </c>
    </row>
    <row r="43" spans="1:24" ht="78.75" x14ac:dyDescent="0.25">
      <c r="A43" s="302">
        <v>41</v>
      </c>
      <c r="B43" s="99" t="s">
        <v>777</v>
      </c>
      <c r="C43" s="99" t="s">
        <v>228</v>
      </c>
      <c r="D43" s="100">
        <v>149.44</v>
      </c>
      <c r="E43" s="96"/>
      <c r="F43" s="96">
        <v>11</v>
      </c>
      <c r="G43" s="67">
        <f t="shared" si="13"/>
        <v>7.0000000000000007E-2</v>
      </c>
      <c r="H43" s="63">
        <v>1</v>
      </c>
      <c r="I43" s="64" t="e">
        <f t="shared" si="14"/>
        <v>#DIV/0!</v>
      </c>
      <c r="J43" s="62"/>
      <c r="K43" s="62"/>
      <c r="L43" s="62"/>
      <c r="M43" s="63">
        <v>1</v>
      </c>
      <c r="N43" s="62"/>
      <c r="O43" s="62"/>
      <c r="P43" s="62"/>
      <c r="Q43" s="63">
        <f t="shared" si="7"/>
        <v>100</v>
      </c>
      <c r="R43" s="65">
        <f t="shared" si="4"/>
        <v>10</v>
      </c>
      <c r="S43" s="66">
        <f t="shared" si="8"/>
        <v>1</v>
      </c>
      <c r="T43" s="67">
        <f t="shared" si="15"/>
        <v>1.1000000000000001</v>
      </c>
      <c r="U43" s="165">
        <f t="shared" si="10"/>
        <v>1</v>
      </c>
      <c r="V43" s="67">
        <f t="shared" si="16"/>
        <v>1.1000000000000001</v>
      </c>
      <c r="W43" s="67">
        <f t="shared" si="17"/>
        <v>10</v>
      </c>
      <c r="X43" s="63">
        <v>1</v>
      </c>
    </row>
    <row r="44" spans="1:24" ht="63" x14ac:dyDescent="0.25">
      <c r="A44" s="302">
        <v>42</v>
      </c>
      <c r="B44" s="99" t="s">
        <v>695</v>
      </c>
      <c r="C44" s="99" t="s">
        <v>694</v>
      </c>
      <c r="D44" s="100">
        <v>39780.980000000003</v>
      </c>
      <c r="E44" s="96"/>
      <c r="F44" s="96">
        <v>1591</v>
      </c>
      <c r="G44" s="67">
        <f t="shared" si="13"/>
        <v>0.04</v>
      </c>
      <c r="H44" s="63"/>
      <c r="I44" s="64" t="e">
        <f t="shared" si="14"/>
        <v>#DIV/0!</v>
      </c>
      <c r="J44" s="62"/>
      <c r="K44" s="62"/>
      <c r="L44" s="62"/>
      <c r="M44" s="63"/>
      <c r="N44" s="62"/>
      <c r="O44" s="62"/>
      <c r="P44" s="62"/>
      <c r="Q44" s="63" t="e">
        <f t="shared" si="7"/>
        <v>#DIV/0!</v>
      </c>
      <c r="R44" s="65">
        <f t="shared" si="4"/>
        <v>10</v>
      </c>
      <c r="S44" s="66">
        <f t="shared" si="8"/>
        <v>159</v>
      </c>
      <c r="T44" s="67">
        <f t="shared" si="15"/>
        <v>159.1</v>
      </c>
      <c r="U44" s="165">
        <f t="shared" si="10"/>
        <v>47</v>
      </c>
      <c r="V44" s="67">
        <f t="shared" si="16"/>
        <v>47.73</v>
      </c>
      <c r="W44" s="67">
        <v>3</v>
      </c>
      <c r="X44" s="63"/>
    </row>
    <row r="45" spans="1:24" ht="63" x14ac:dyDescent="0.25">
      <c r="A45" s="302">
        <v>43</v>
      </c>
      <c r="B45" s="99" t="s">
        <v>696</v>
      </c>
      <c r="C45" s="99" t="s">
        <v>694</v>
      </c>
      <c r="D45" s="100">
        <v>7564.07</v>
      </c>
      <c r="E45" s="96"/>
      <c r="F45" s="96">
        <v>454</v>
      </c>
      <c r="G45" s="67">
        <f t="shared" si="13"/>
        <v>0.06</v>
      </c>
      <c r="H45" s="63"/>
      <c r="I45" s="64" t="e">
        <f t="shared" si="14"/>
        <v>#DIV/0!</v>
      </c>
      <c r="J45" s="62"/>
      <c r="K45" s="62"/>
      <c r="L45" s="62"/>
      <c r="M45" s="63"/>
      <c r="N45" s="62"/>
      <c r="O45" s="62"/>
      <c r="P45" s="62"/>
      <c r="Q45" s="63" t="e">
        <f t="shared" si="7"/>
        <v>#DIV/0!</v>
      </c>
      <c r="R45" s="65">
        <f t="shared" si="4"/>
        <v>10</v>
      </c>
      <c r="S45" s="66">
        <f t="shared" si="8"/>
        <v>45</v>
      </c>
      <c r="T45" s="67">
        <f t="shared" si="15"/>
        <v>45.4</v>
      </c>
      <c r="U45" s="165">
        <f t="shared" si="10"/>
        <v>13</v>
      </c>
      <c r="V45" s="67">
        <f t="shared" si="16"/>
        <v>13.62</v>
      </c>
      <c r="W45" s="67">
        <v>3</v>
      </c>
      <c r="X45" s="63"/>
    </row>
    <row r="46" spans="1:24" ht="47.25" x14ac:dyDescent="0.25">
      <c r="A46" s="302">
        <v>44</v>
      </c>
      <c r="B46" s="99" t="s">
        <v>703</v>
      </c>
      <c r="C46" s="99" t="s">
        <v>694</v>
      </c>
      <c r="D46" s="100">
        <v>536.70000000000005</v>
      </c>
      <c r="E46" s="96"/>
      <c r="F46" s="96">
        <v>27</v>
      </c>
      <c r="G46" s="67">
        <f t="shared" si="13"/>
        <v>0.05</v>
      </c>
      <c r="H46" s="63">
        <v>1</v>
      </c>
      <c r="I46" s="64" t="e">
        <f t="shared" si="14"/>
        <v>#DIV/0!</v>
      </c>
      <c r="J46" s="62"/>
      <c r="K46" s="62"/>
      <c r="L46" s="62"/>
      <c r="M46" s="63">
        <v>1</v>
      </c>
      <c r="N46" s="62"/>
      <c r="O46" s="62"/>
      <c r="P46" s="62"/>
      <c r="Q46" s="63">
        <f t="shared" si="7"/>
        <v>100</v>
      </c>
      <c r="R46" s="65">
        <f t="shared" si="4"/>
        <v>10</v>
      </c>
      <c r="S46" s="66">
        <f t="shared" si="8"/>
        <v>2</v>
      </c>
      <c r="T46" s="67">
        <f t="shared" si="15"/>
        <v>2.7</v>
      </c>
      <c r="U46" s="165">
        <f t="shared" si="10"/>
        <v>2</v>
      </c>
      <c r="V46" s="67">
        <f t="shared" si="16"/>
        <v>2.7</v>
      </c>
      <c r="W46" s="67">
        <f t="shared" si="17"/>
        <v>10</v>
      </c>
      <c r="X46" s="63">
        <v>2</v>
      </c>
    </row>
    <row r="47" spans="1:24" ht="47.25" x14ac:dyDescent="0.25">
      <c r="A47" s="302">
        <v>47</v>
      </c>
      <c r="B47" s="99" t="s">
        <v>724</v>
      </c>
      <c r="C47" s="99" t="s">
        <v>694</v>
      </c>
      <c r="D47" s="100">
        <v>221.75</v>
      </c>
      <c r="E47" s="96"/>
      <c r="F47" s="96">
        <v>11</v>
      </c>
      <c r="G47" s="67">
        <f t="shared" si="13"/>
        <v>0.05</v>
      </c>
      <c r="H47" s="373">
        <v>0</v>
      </c>
      <c r="I47" s="64" t="e">
        <f t="shared" si="14"/>
        <v>#DIV/0!</v>
      </c>
      <c r="J47" s="62"/>
      <c r="K47" s="62"/>
      <c r="L47" s="62"/>
      <c r="M47" s="63">
        <v>0</v>
      </c>
      <c r="N47" s="62"/>
      <c r="O47" s="62"/>
      <c r="P47" s="62"/>
      <c r="Q47" s="63" t="e">
        <f t="shared" si="7"/>
        <v>#DIV/0!</v>
      </c>
      <c r="R47" s="65">
        <f t="shared" si="4"/>
        <v>10</v>
      </c>
      <c r="S47" s="66">
        <f t="shared" si="8"/>
        <v>1</v>
      </c>
      <c r="T47" s="67">
        <f t="shared" si="15"/>
        <v>1.1000000000000001</v>
      </c>
      <c r="U47" s="165">
        <f t="shared" si="10"/>
        <v>1</v>
      </c>
      <c r="V47" s="67">
        <f t="shared" si="16"/>
        <v>1.1000000000000001</v>
      </c>
      <c r="W47" s="67">
        <f t="shared" si="17"/>
        <v>10</v>
      </c>
      <c r="X47" s="63">
        <v>1</v>
      </c>
    </row>
    <row r="48" spans="1:24" ht="47.25" x14ac:dyDescent="0.25">
      <c r="A48" s="302">
        <v>48</v>
      </c>
      <c r="B48" s="99" t="s">
        <v>726</v>
      </c>
      <c r="C48" s="99" t="s">
        <v>694</v>
      </c>
      <c r="D48" s="100">
        <v>344.22</v>
      </c>
      <c r="E48" s="96">
        <v>2</v>
      </c>
      <c r="F48" s="96">
        <v>14</v>
      </c>
      <c r="G48" s="67">
        <f t="shared" si="13"/>
        <v>0.04</v>
      </c>
      <c r="H48" s="63">
        <v>0</v>
      </c>
      <c r="I48" s="64">
        <f t="shared" si="14"/>
        <v>0</v>
      </c>
      <c r="J48" s="62"/>
      <c r="K48" s="62"/>
      <c r="L48" s="62"/>
      <c r="M48" s="63"/>
      <c r="N48" s="62"/>
      <c r="O48" s="62"/>
      <c r="P48" s="62"/>
      <c r="Q48" s="63" t="e">
        <f t="shared" si="7"/>
        <v>#DIV/0!</v>
      </c>
      <c r="R48" s="65">
        <f t="shared" si="4"/>
        <v>10</v>
      </c>
      <c r="S48" s="66">
        <f t="shared" si="8"/>
        <v>1</v>
      </c>
      <c r="T48" s="67">
        <f t="shared" si="15"/>
        <v>1.4</v>
      </c>
      <c r="U48" s="165">
        <f t="shared" si="10"/>
        <v>1</v>
      </c>
      <c r="V48" s="67">
        <f t="shared" si="16"/>
        <v>1.4</v>
      </c>
      <c r="W48" s="67">
        <f t="shared" si="17"/>
        <v>10</v>
      </c>
      <c r="X48" s="63">
        <v>1</v>
      </c>
    </row>
    <row r="49" spans="1:24" ht="63" x14ac:dyDescent="0.25">
      <c r="A49" s="302">
        <v>50</v>
      </c>
      <c r="B49" s="99" t="s">
        <v>732</v>
      </c>
      <c r="C49" s="99" t="s">
        <v>694</v>
      </c>
      <c r="D49" s="100">
        <v>380.62</v>
      </c>
      <c r="E49" s="96"/>
      <c r="F49" s="96">
        <v>14</v>
      </c>
      <c r="G49" s="67">
        <f t="shared" si="13"/>
        <v>0.04</v>
      </c>
      <c r="H49" s="63">
        <v>1</v>
      </c>
      <c r="I49" s="64" t="e">
        <f t="shared" si="14"/>
        <v>#DIV/0!</v>
      </c>
      <c r="J49" s="62"/>
      <c r="K49" s="62"/>
      <c r="L49" s="62"/>
      <c r="M49" s="63">
        <v>0</v>
      </c>
      <c r="N49" s="62"/>
      <c r="O49" s="62"/>
      <c r="P49" s="62"/>
      <c r="Q49" s="63">
        <f t="shared" si="7"/>
        <v>0</v>
      </c>
      <c r="R49" s="65">
        <f t="shared" si="4"/>
        <v>10</v>
      </c>
      <c r="S49" s="66">
        <f t="shared" si="8"/>
        <v>1</v>
      </c>
      <c r="T49" s="67">
        <f t="shared" si="15"/>
        <v>1.4</v>
      </c>
      <c r="U49" s="165">
        <f t="shared" si="10"/>
        <v>1</v>
      </c>
      <c r="V49" s="67">
        <f t="shared" si="16"/>
        <v>1.4</v>
      </c>
      <c r="W49" s="67">
        <f t="shared" si="17"/>
        <v>10</v>
      </c>
      <c r="X49" s="63">
        <v>1</v>
      </c>
    </row>
    <row r="50" spans="1:24" ht="47.25" x14ac:dyDescent="0.25">
      <c r="A50" s="302">
        <v>51</v>
      </c>
      <c r="B50" s="99" t="s">
        <v>733</v>
      </c>
      <c r="C50" s="99" t="s">
        <v>694</v>
      </c>
      <c r="D50" s="100">
        <v>374.17</v>
      </c>
      <c r="E50" s="96"/>
      <c r="F50" s="96">
        <v>14</v>
      </c>
      <c r="G50" s="67">
        <f t="shared" si="13"/>
        <v>0.04</v>
      </c>
      <c r="H50" s="63">
        <v>1</v>
      </c>
      <c r="I50" s="64" t="e">
        <f t="shared" si="14"/>
        <v>#DIV/0!</v>
      </c>
      <c r="J50" s="62"/>
      <c r="K50" s="62"/>
      <c r="L50" s="62"/>
      <c r="M50" s="63">
        <v>0</v>
      </c>
      <c r="N50" s="62"/>
      <c r="O50" s="62"/>
      <c r="P50" s="62"/>
      <c r="Q50" s="63">
        <f t="shared" si="7"/>
        <v>0</v>
      </c>
      <c r="R50" s="65">
        <f t="shared" si="4"/>
        <v>10</v>
      </c>
      <c r="S50" s="66">
        <f t="shared" si="8"/>
        <v>1</v>
      </c>
      <c r="T50" s="67">
        <f t="shared" si="15"/>
        <v>1.4</v>
      </c>
      <c r="U50" s="165">
        <f t="shared" si="10"/>
        <v>1</v>
      </c>
      <c r="V50" s="67">
        <f t="shared" si="16"/>
        <v>1.4</v>
      </c>
      <c r="W50" s="67">
        <f t="shared" si="17"/>
        <v>10</v>
      </c>
      <c r="X50" s="63">
        <v>1</v>
      </c>
    </row>
    <row r="51" spans="1:24" ht="47.25" x14ac:dyDescent="0.25">
      <c r="A51" s="302">
        <v>54</v>
      </c>
      <c r="B51" s="99" t="s">
        <v>756</v>
      </c>
      <c r="C51" s="99" t="s">
        <v>694</v>
      </c>
      <c r="D51" s="100">
        <v>417.94</v>
      </c>
      <c r="E51" s="96"/>
      <c r="F51" s="96">
        <v>21</v>
      </c>
      <c r="G51" s="67">
        <f t="shared" si="13"/>
        <v>0.05</v>
      </c>
      <c r="H51" s="63">
        <v>0</v>
      </c>
      <c r="I51" s="64" t="e">
        <f t="shared" si="14"/>
        <v>#DIV/0!</v>
      </c>
      <c r="J51" s="62"/>
      <c r="K51" s="62"/>
      <c r="L51" s="62"/>
      <c r="M51" s="63">
        <v>0</v>
      </c>
      <c r="N51" s="62"/>
      <c r="O51" s="62"/>
      <c r="P51" s="62"/>
      <c r="Q51" s="63" t="e">
        <f t="shared" si="7"/>
        <v>#DIV/0!</v>
      </c>
      <c r="R51" s="65">
        <f t="shared" si="4"/>
        <v>10</v>
      </c>
      <c r="S51" s="66">
        <f t="shared" si="8"/>
        <v>2</v>
      </c>
      <c r="T51" s="67">
        <f t="shared" si="15"/>
        <v>2.1</v>
      </c>
      <c r="U51" s="165">
        <f t="shared" si="10"/>
        <v>2</v>
      </c>
      <c r="V51" s="67">
        <f t="shared" si="16"/>
        <v>2.1</v>
      </c>
      <c r="W51" s="67">
        <f t="shared" si="17"/>
        <v>10</v>
      </c>
      <c r="X51" s="63">
        <v>2</v>
      </c>
    </row>
    <row r="52" spans="1:24" outlineLevel="1" x14ac:dyDescent="0.25"/>
    <row r="53" spans="1:24" outlineLevel="1" x14ac:dyDescent="0.25"/>
    <row r="54" spans="1:24" outlineLevel="1" x14ac:dyDescent="0.25"/>
    <row r="55" spans="1:24" outlineLevel="1" x14ac:dyDescent="0.25"/>
    <row r="56" spans="1:24" outlineLevel="1" x14ac:dyDescent="0.25"/>
    <row r="57" spans="1:24" outlineLevel="1" x14ac:dyDescent="0.25"/>
    <row r="58" spans="1:24" outlineLevel="1" x14ac:dyDescent="0.25"/>
    <row r="59" spans="1:24" outlineLevel="1" x14ac:dyDescent="0.25"/>
    <row r="60" spans="1:24" outlineLevel="1" x14ac:dyDescent="0.25"/>
    <row r="61" spans="1:24" outlineLevel="1" x14ac:dyDescent="0.25"/>
    <row r="62" spans="1:24" outlineLevel="1" x14ac:dyDescent="0.25"/>
    <row r="63" spans="1:24" outlineLevel="1" x14ac:dyDescent="0.25"/>
    <row r="91" spans="14:18" x14ac:dyDescent="0.25">
      <c r="N91" s="120" t="s">
        <v>46</v>
      </c>
      <c r="O91" s="41" t="s">
        <v>47</v>
      </c>
      <c r="P91" s="41" t="s">
        <v>43</v>
      </c>
      <c r="Q91" s="41" t="s">
        <v>45</v>
      </c>
      <c r="R91" s="120" t="s">
        <v>44</v>
      </c>
    </row>
    <row r="92" spans="14:18" x14ac:dyDescent="0.25">
      <c r="N92" s="120">
        <v>0</v>
      </c>
      <c r="O92" s="41">
        <v>10</v>
      </c>
      <c r="P92" s="41">
        <v>10</v>
      </c>
      <c r="Q92" s="41">
        <v>0</v>
      </c>
      <c r="R92" s="120">
        <v>0</v>
      </c>
    </row>
    <row r="93" spans="14:18" x14ac:dyDescent="0.25">
      <c r="N93" s="120">
        <v>1</v>
      </c>
      <c r="O93" s="41">
        <v>10</v>
      </c>
      <c r="P93" s="41">
        <v>10</v>
      </c>
      <c r="Q93" s="41">
        <v>0</v>
      </c>
      <c r="R93" s="120">
        <v>0</v>
      </c>
    </row>
    <row r="94" spans="14:18" x14ac:dyDescent="0.25">
      <c r="N94" s="120">
        <v>2</v>
      </c>
      <c r="O94" s="41">
        <v>10</v>
      </c>
      <c r="P94" s="41">
        <v>10</v>
      </c>
      <c r="Q94" s="41">
        <v>0</v>
      </c>
      <c r="R94" s="120">
        <v>0</v>
      </c>
    </row>
    <row r="95" spans="14:18" x14ac:dyDescent="0.25">
      <c r="N95" s="120">
        <v>4</v>
      </c>
      <c r="O95" s="41">
        <v>10</v>
      </c>
      <c r="P95" s="41">
        <v>10</v>
      </c>
      <c r="Q95" s="41">
        <v>0</v>
      </c>
      <c r="R95" s="120">
        <v>0</v>
      </c>
    </row>
    <row r="96" spans="14:18" x14ac:dyDescent="0.25">
      <c r="N96" s="120">
        <v>6</v>
      </c>
      <c r="O96" s="41">
        <v>10</v>
      </c>
      <c r="P96" s="41">
        <v>10</v>
      </c>
      <c r="Q96" s="41">
        <v>0</v>
      </c>
      <c r="R96" s="120">
        <v>0</v>
      </c>
    </row>
    <row r="97" spans="14:18" x14ac:dyDescent="0.25">
      <c r="N97" s="120">
        <v>8</v>
      </c>
      <c r="O97" s="41">
        <v>10</v>
      </c>
      <c r="P97" s="41">
        <v>10</v>
      </c>
      <c r="Q97" s="41">
        <v>0</v>
      </c>
      <c r="R97" s="120">
        <v>0</v>
      </c>
    </row>
    <row r="98" spans="14:18" x14ac:dyDescent="0.25">
      <c r="N98" s="120">
        <v>10</v>
      </c>
      <c r="O98" s="41">
        <v>10</v>
      </c>
      <c r="P98" s="41">
        <v>10</v>
      </c>
      <c r="Q98" s="41">
        <v>0</v>
      </c>
      <c r="R98" s="120">
        <v>0</v>
      </c>
    </row>
    <row r="99" spans="14:18" x14ac:dyDescent="0.25">
      <c r="N99" s="120">
        <v>12</v>
      </c>
      <c r="O99" s="41">
        <v>10</v>
      </c>
      <c r="P99" s="41">
        <v>10</v>
      </c>
      <c r="Q99" s="41">
        <v>0</v>
      </c>
      <c r="R99" s="120">
        <v>0</v>
      </c>
    </row>
    <row r="100" spans="14:18" x14ac:dyDescent="0.25">
      <c r="N100" s="120">
        <v>15</v>
      </c>
      <c r="O100" s="41">
        <v>10</v>
      </c>
      <c r="P100" s="41">
        <v>10</v>
      </c>
      <c r="Q100" s="41">
        <v>0</v>
      </c>
      <c r="R100" s="120">
        <v>0</v>
      </c>
    </row>
    <row r="101" spans="14:18" x14ac:dyDescent="0.25">
      <c r="N101" s="120">
        <v>20</v>
      </c>
      <c r="O101" s="41">
        <v>10</v>
      </c>
      <c r="P101" s="41">
        <v>10</v>
      </c>
      <c r="Q101" s="41">
        <v>0</v>
      </c>
      <c r="R101" s="120">
        <v>0</v>
      </c>
    </row>
    <row r="102" spans="14:18" x14ac:dyDescent="0.25">
      <c r="N102" s="120">
        <v>100000</v>
      </c>
      <c r="O102" s="70">
        <v>10</v>
      </c>
      <c r="P102" s="41">
        <v>10</v>
      </c>
      <c r="Q102" s="41">
        <v>0</v>
      </c>
      <c r="R102" s="120">
        <v>0</v>
      </c>
    </row>
  </sheetData>
  <autoFilter ref="A9:X51" xr:uid="{00000000-0009-0000-0000-00000B000000}"/>
  <mergeCells count="28">
    <mergeCell ref="U6:U8"/>
    <mergeCell ref="V6:V8"/>
    <mergeCell ref="H6:H8"/>
    <mergeCell ref="I6:I8"/>
    <mergeCell ref="T5:T8"/>
    <mergeCell ref="J7:K7"/>
    <mergeCell ref="L7:L8"/>
    <mergeCell ref="N7:O7"/>
    <mergeCell ref="P7:P8"/>
    <mergeCell ref="M5:Q5"/>
    <mergeCell ref="U5:W5"/>
    <mergeCell ref="J6:L6"/>
    <mergeCell ref="A2:X2"/>
    <mergeCell ref="A4:A8"/>
    <mergeCell ref="B4:B8"/>
    <mergeCell ref="D4:D8"/>
    <mergeCell ref="E4:F7"/>
    <mergeCell ref="G4:G8"/>
    <mergeCell ref="H4:Q4"/>
    <mergeCell ref="R4:W4"/>
    <mergeCell ref="X4:X8"/>
    <mergeCell ref="H5:L5"/>
    <mergeCell ref="C4:C8"/>
    <mergeCell ref="M6:M8"/>
    <mergeCell ref="N6:P6"/>
    <mergeCell ref="W6:W8"/>
    <mergeCell ref="R5:S7"/>
    <mergeCell ref="Q6:Q8"/>
  </mergeCells>
  <pageMargins left="0.43307086614173229" right="0.23622047244094491" top="0.47244094488188981" bottom="0.35433070866141736" header="0.31496062992125984" footer="0.31496062992125984"/>
  <pageSetup paperSize="9" scale="63" fitToHeight="0" orientation="landscape" r:id="rId1"/>
  <headerFooter differentFirst="1">
    <oddHeader>&amp;C&amp;"Times New Roman,обычный"&amp;12&amp;P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0.79998168889431442"/>
    <pageSetUpPr fitToPage="1"/>
  </sheetPr>
  <dimension ref="A1:Z364"/>
  <sheetViews>
    <sheetView zoomScale="80" zoomScaleNormal="80" zoomScaleSheetLayoutView="75" workbookViewId="0">
      <pane xSplit="4" ySplit="12" topLeftCell="E13" activePane="bottomRight" state="frozen"/>
      <selection pane="topRight" activeCell="D1" sqref="D1"/>
      <selection pane="bottomLeft" activeCell="A13" sqref="A13"/>
      <selection pane="bottomRight" activeCell="Y27" sqref="Y27"/>
    </sheetView>
  </sheetViews>
  <sheetFormatPr defaultColWidth="9.140625" defaultRowHeight="15.75" outlineLevelCol="2" x14ac:dyDescent="0.25"/>
  <cols>
    <col min="1" max="1" width="6.5703125" style="39" customWidth="1"/>
    <col min="2" max="2" width="50.28515625" style="55" customWidth="1"/>
    <col min="3" max="3" width="23" style="55" customWidth="1"/>
    <col min="4" max="4" width="12.7109375" style="174" customWidth="1"/>
    <col min="5" max="5" width="8" style="14" customWidth="1"/>
    <col min="6" max="6" width="7" style="14" customWidth="1"/>
    <col min="7" max="7" width="13.28515625" style="3" customWidth="1"/>
    <col min="8" max="8" width="7.85546875" style="3" customWidth="1" outlineLevel="1"/>
    <col min="9" max="9" width="8.140625" style="15" customWidth="1" outlineLevel="1"/>
    <col min="10" max="10" width="7.7109375" style="3" hidden="1" customWidth="1" outlineLevel="2"/>
    <col min="11" max="11" width="10.85546875" style="3" hidden="1" customWidth="1" outlineLevel="2"/>
    <col min="12" max="12" width="6" style="3" hidden="1" customWidth="1" outlineLevel="2"/>
    <col min="13" max="13" width="9" style="14" customWidth="1" outlineLevel="1" collapsed="1"/>
    <col min="14" max="14" width="7.7109375" style="3" hidden="1" customWidth="1" outlineLevel="2"/>
    <col min="15" max="15" width="10.5703125" style="3" hidden="1" customWidth="1" outlineLevel="2"/>
    <col min="16" max="16" width="8.28515625" style="3" hidden="1" customWidth="1" outlineLevel="2"/>
    <col min="17" max="17" width="10.85546875" style="14" customWidth="1" outlineLevel="1" collapsed="1"/>
    <col min="18" max="18" width="14.28515625" style="15" customWidth="1"/>
    <col min="19" max="19" width="12.140625" style="14" customWidth="1"/>
    <col min="20" max="20" width="9.5703125" style="3" hidden="1" customWidth="1" outlineLevel="2"/>
    <col min="21" max="21" width="7.7109375" style="3" customWidth="1" collapsed="1"/>
    <col min="22" max="22" width="8.42578125" style="3" hidden="1" customWidth="1" outlineLevel="1"/>
    <col min="23" max="23" width="8.42578125" style="3" customWidth="1" collapsed="1"/>
    <col min="24" max="24" width="8.7109375" style="14" customWidth="1"/>
    <col min="25" max="25" width="9.28515625" style="14" customWidth="1"/>
    <col min="26" max="16384" width="9.140625" style="2"/>
  </cols>
  <sheetData>
    <row r="1" spans="1:26" s="8" customFormat="1" ht="18.75" x14ac:dyDescent="0.3">
      <c r="A1" s="126"/>
      <c r="B1" s="69"/>
      <c r="C1" s="69"/>
      <c r="D1" s="174"/>
      <c r="E1" s="14"/>
      <c r="F1" s="14"/>
      <c r="G1" s="3"/>
      <c r="H1" s="3"/>
      <c r="I1" s="15"/>
      <c r="J1" s="3"/>
      <c r="K1" s="3"/>
      <c r="L1" s="3"/>
      <c r="M1" s="14"/>
      <c r="N1" s="3"/>
      <c r="O1" s="3"/>
      <c r="P1" s="3"/>
      <c r="Q1" s="14"/>
      <c r="R1" s="15"/>
      <c r="S1" s="14"/>
      <c r="T1" s="3"/>
      <c r="U1" s="3"/>
      <c r="V1" s="3"/>
      <c r="W1" s="3"/>
      <c r="X1" s="14"/>
      <c r="Y1" s="14"/>
    </row>
    <row r="2" spans="1:26" s="13" customFormat="1" ht="18.75" x14ac:dyDescent="0.3">
      <c r="A2" s="438" t="s">
        <v>860</v>
      </c>
      <c r="B2" s="438"/>
      <c r="C2" s="438"/>
      <c r="D2" s="438"/>
      <c r="E2" s="463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</row>
    <row r="3" spans="1:26" s="8" customFormat="1" ht="18.75" x14ac:dyDescent="0.3">
      <c r="A3" s="126"/>
      <c r="B3" s="69"/>
      <c r="C3" s="69"/>
      <c r="D3" s="163"/>
      <c r="E3" s="112"/>
      <c r="F3" s="112"/>
      <c r="G3" s="113"/>
      <c r="H3" s="113"/>
      <c r="I3" s="114"/>
      <c r="J3" s="113"/>
      <c r="K3" s="113"/>
      <c r="L3" s="113"/>
      <c r="M3" s="112"/>
      <c r="N3" s="113"/>
      <c r="O3" s="113"/>
      <c r="P3" s="113"/>
      <c r="Q3" s="112"/>
      <c r="R3" s="114"/>
      <c r="S3" s="112"/>
      <c r="T3" s="113"/>
      <c r="U3" s="113"/>
      <c r="V3" s="113"/>
      <c r="W3" s="113"/>
      <c r="X3" s="112"/>
      <c r="Y3" s="112"/>
    </row>
    <row r="4" spans="1:26" s="16" customFormat="1" x14ac:dyDescent="0.25">
      <c r="A4" s="442" t="s">
        <v>0</v>
      </c>
      <c r="B4" s="442" t="s">
        <v>240</v>
      </c>
      <c r="C4" s="426" t="s">
        <v>72</v>
      </c>
      <c r="D4" s="550" t="s">
        <v>56</v>
      </c>
      <c r="E4" s="458" t="s">
        <v>48</v>
      </c>
      <c r="F4" s="460"/>
      <c r="G4" s="430" t="s">
        <v>57</v>
      </c>
      <c r="H4" s="429" t="s">
        <v>61</v>
      </c>
      <c r="I4" s="429"/>
      <c r="J4" s="429"/>
      <c r="K4" s="429"/>
      <c r="L4" s="429"/>
      <c r="M4" s="429"/>
      <c r="N4" s="429"/>
      <c r="O4" s="429"/>
      <c r="P4" s="429"/>
      <c r="Q4" s="429"/>
      <c r="R4" s="449" t="s">
        <v>60</v>
      </c>
      <c r="S4" s="450"/>
      <c r="T4" s="450"/>
      <c r="U4" s="450"/>
      <c r="V4" s="450"/>
      <c r="W4" s="450"/>
      <c r="X4" s="451"/>
      <c r="Y4" s="418" t="s">
        <v>38</v>
      </c>
    </row>
    <row r="5" spans="1:26" s="16" customFormat="1" ht="35.25" customHeight="1" x14ac:dyDescent="0.25">
      <c r="A5" s="442"/>
      <c r="B5" s="442"/>
      <c r="C5" s="427"/>
      <c r="D5" s="551"/>
      <c r="E5" s="461"/>
      <c r="F5" s="462"/>
      <c r="G5" s="431"/>
      <c r="H5" s="429" t="s">
        <v>62</v>
      </c>
      <c r="I5" s="429"/>
      <c r="J5" s="429"/>
      <c r="K5" s="429"/>
      <c r="L5" s="429"/>
      <c r="M5" s="429" t="s">
        <v>68</v>
      </c>
      <c r="N5" s="429"/>
      <c r="O5" s="429"/>
      <c r="P5" s="429"/>
      <c r="Q5" s="429"/>
      <c r="R5" s="439" t="s">
        <v>58</v>
      </c>
      <c r="S5" s="439"/>
      <c r="T5" s="429" t="s">
        <v>35</v>
      </c>
      <c r="U5" s="429" t="s">
        <v>70</v>
      </c>
      <c r="V5" s="429"/>
      <c r="W5" s="429"/>
      <c r="X5" s="429"/>
      <c r="Y5" s="418"/>
    </row>
    <row r="6" spans="1:26" s="16" customFormat="1" x14ac:dyDescent="0.25">
      <c r="A6" s="442"/>
      <c r="B6" s="442"/>
      <c r="C6" s="427"/>
      <c r="D6" s="551"/>
      <c r="E6" s="461"/>
      <c r="F6" s="462"/>
      <c r="G6" s="431"/>
      <c r="H6" s="430" t="s">
        <v>11</v>
      </c>
      <c r="I6" s="424" t="s">
        <v>63</v>
      </c>
      <c r="J6" s="432" t="s">
        <v>64</v>
      </c>
      <c r="K6" s="433"/>
      <c r="L6" s="434"/>
      <c r="M6" s="415" t="s">
        <v>11</v>
      </c>
      <c r="N6" s="432" t="s">
        <v>64</v>
      </c>
      <c r="O6" s="433"/>
      <c r="P6" s="434"/>
      <c r="Q6" s="415" t="s">
        <v>69</v>
      </c>
      <c r="R6" s="439"/>
      <c r="S6" s="439"/>
      <c r="T6" s="429"/>
      <c r="U6" s="486" t="s">
        <v>74</v>
      </c>
      <c r="V6" s="429" t="s">
        <v>73</v>
      </c>
      <c r="W6" s="439" t="s">
        <v>59</v>
      </c>
      <c r="X6" s="418" t="s">
        <v>139</v>
      </c>
      <c r="Y6" s="418"/>
    </row>
    <row r="7" spans="1:26" s="16" customFormat="1" x14ac:dyDescent="0.25">
      <c r="A7" s="442"/>
      <c r="B7" s="442"/>
      <c r="C7" s="427"/>
      <c r="D7" s="551"/>
      <c r="E7" s="526"/>
      <c r="F7" s="527"/>
      <c r="G7" s="431"/>
      <c r="H7" s="431"/>
      <c r="I7" s="452"/>
      <c r="J7" s="429" t="s">
        <v>65</v>
      </c>
      <c r="K7" s="429"/>
      <c r="L7" s="430" t="s">
        <v>66</v>
      </c>
      <c r="M7" s="416"/>
      <c r="N7" s="429" t="s">
        <v>65</v>
      </c>
      <c r="O7" s="429"/>
      <c r="P7" s="430" t="s">
        <v>66</v>
      </c>
      <c r="Q7" s="416"/>
      <c r="R7" s="439"/>
      <c r="S7" s="439"/>
      <c r="T7" s="429"/>
      <c r="U7" s="486"/>
      <c r="V7" s="429"/>
      <c r="W7" s="439"/>
      <c r="X7" s="418"/>
      <c r="Y7" s="418"/>
    </row>
    <row r="8" spans="1:26" s="18" customFormat="1" ht="31.5" customHeight="1" x14ac:dyDescent="0.25">
      <c r="A8" s="426"/>
      <c r="B8" s="426"/>
      <c r="C8" s="428"/>
      <c r="D8" s="551"/>
      <c r="E8" s="85">
        <v>2025</v>
      </c>
      <c r="F8" s="85">
        <v>2026</v>
      </c>
      <c r="G8" s="431"/>
      <c r="H8" s="431"/>
      <c r="I8" s="452"/>
      <c r="J8" s="116" t="s">
        <v>67</v>
      </c>
      <c r="K8" s="116" t="s">
        <v>19</v>
      </c>
      <c r="L8" s="431"/>
      <c r="M8" s="416"/>
      <c r="N8" s="116" t="s">
        <v>67</v>
      </c>
      <c r="O8" s="116" t="s">
        <v>19</v>
      </c>
      <c r="P8" s="431"/>
      <c r="Q8" s="416"/>
      <c r="R8" s="84" t="s">
        <v>59</v>
      </c>
      <c r="S8" s="85" t="s">
        <v>40</v>
      </c>
      <c r="T8" s="429"/>
      <c r="U8" s="486"/>
      <c r="V8" s="429"/>
      <c r="W8" s="439"/>
      <c r="X8" s="418"/>
      <c r="Y8" s="418"/>
    </row>
    <row r="9" spans="1:26" s="24" customFormat="1" x14ac:dyDescent="0.25">
      <c r="A9" s="60">
        <v>1</v>
      </c>
      <c r="B9" s="60">
        <v>2</v>
      </c>
      <c r="C9" s="60"/>
      <c r="D9" s="85">
        <v>3</v>
      </c>
      <c r="E9" s="85">
        <v>4</v>
      </c>
      <c r="F9" s="85">
        <v>5</v>
      </c>
      <c r="G9" s="85">
        <v>6</v>
      </c>
      <c r="H9" s="85">
        <v>7</v>
      </c>
      <c r="I9" s="85">
        <v>8</v>
      </c>
      <c r="J9" s="85">
        <v>10</v>
      </c>
      <c r="K9" s="85">
        <v>11</v>
      </c>
      <c r="L9" s="85">
        <v>12</v>
      </c>
      <c r="M9" s="85">
        <v>9</v>
      </c>
      <c r="N9" s="85">
        <v>14</v>
      </c>
      <c r="O9" s="85">
        <v>15</v>
      </c>
      <c r="P9" s="85">
        <v>16</v>
      </c>
      <c r="Q9" s="397">
        <v>10</v>
      </c>
      <c r="R9" s="85">
        <v>11</v>
      </c>
      <c r="S9" s="85">
        <v>12</v>
      </c>
      <c r="T9" s="85"/>
      <c r="U9" s="85">
        <v>13</v>
      </c>
      <c r="V9" s="85">
        <v>20</v>
      </c>
      <c r="W9" s="85">
        <v>14</v>
      </c>
      <c r="X9" s="85">
        <v>15</v>
      </c>
      <c r="Y9" s="85"/>
    </row>
    <row r="10" spans="1:26" s="102" customFormat="1" x14ac:dyDescent="0.25">
      <c r="A10" s="98">
        <v>1</v>
      </c>
      <c r="B10" s="99" t="s">
        <v>55</v>
      </c>
      <c r="C10" s="99"/>
      <c r="D10" s="175"/>
      <c r="E10" s="96">
        <f>SUM(E13:E302)</f>
        <v>0</v>
      </c>
      <c r="F10" s="96">
        <f>SUM(F13:F302)</f>
        <v>23777</v>
      </c>
      <c r="G10" s="100"/>
      <c r="H10" s="96">
        <f>SUM(H13:H302)</f>
        <v>2445</v>
      </c>
      <c r="I10" s="101"/>
      <c r="J10" s="100"/>
      <c r="K10" s="100"/>
      <c r="L10" s="100"/>
      <c r="M10" s="96">
        <f>SUM(M13:M302)</f>
        <v>171</v>
      </c>
      <c r="N10" s="100"/>
      <c r="O10" s="100"/>
      <c r="P10" s="100"/>
      <c r="Q10" s="96"/>
      <c r="R10" s="101"/>
      <c r="S10" s="96">
        <f>SUM(S13:S302)</f>
        <v>7004</v>
      </c>
      <c r="T10" s="96"/>
      <c r="U10" s="164">
        <f>SUM(U13:U302)</f>
        <v>4541</v>
      </c>
      <c r="V10" s="96"/>
      <c r="W10" s="96"/>
      <c r="X10" s="96">
        <f>SUM(X13:X302)</f>
        <v>0</v>
      </c>
      <c r="Y10" s="96">
        <f>SUM(Y13:Y302)</f>
        <v>2930</v>
      </c>
    </row>
    <row r="11" spans="1:26" s="102" customFormat="1" x14ac:dyDescent="0.25">
      <c r="A11" s="98"/>
      <c r="B11" s="99" t="s">
        <v>148</v>
      </c>
      <c r="C11" s="99"/>
      <c r="D11" s="175"/>
      <c r="E11" s="96">
        <f>E13+E14+E15+E19+E20+E54+E55+E56+E57+E58+E59+E60+E68+E69+E82+E100+E101+E102+E103+E104+E105+E106+E119+E120+E124+E135+E136+E155+E156+E157+E158+E159+E164+E168+E169+E179+E181+E182+E190+E198+E211+E212+E236+E239+E240+E241+E245+E267+E273+E276+E277+E278+E279+E280+E281+E294</f>
        <v>0</v>
      </c>
      <c r="F11" s="96">
        <f>F13+F14+F15+F19+F20+F54+F55+F56+F57+F58+F59+F60+F68+F69+F82+F100+F101+F102+F103+F104+F105+F106+F119+F120+F124+F135+F136+F155+F156+F157+F158+F159+F164+F168+F169+F179+F181+F182+F190+F198+F211+F212+F236+F239+F240+F241+F245+F267+F273+F276+F277+F278+F279+F280+F281+F294</f>
        <v>5448</v>
      </c>
      <c r="G11" s="100"/>
      <c r="H11" s="96">
        <f>H13+H14+H15+H19+H20+H54+H55+H56+H57+H58+H59+H60+H68+H69+H82+H100+H101+H102+H103+H104+H105+H106+H119+H120+H124+H135+H136+H155+H156+H157+H158+H159+H164+H168+H169+H179+H181+H182+H190+H198+H211+H212+H236+H239+H240+H241+H245+H267+H273+H276+H277+H278+H279+H280+H281+H294</f>
        <v>45</v>
      </c>
      <c r="I11" s="101"/>
      <c r="J11" s="100"/>
      <c r="K11" s="100"/>
      <c r="L11" s="100"/>
      <c r="M11" s="96">
        <f>M13+M14+M15+M19+M20+M54+M55+M56+M57+M58+M59+M60+M68+M69+M82+M100+M101+M102+M103+M104+M105+M106+M119+M120+M124+M135+M136+M155+M156+M157+M158+M159+M164+M168+M169+M179+M181+M182+M190+M198+M211+M212+M236+M239+M240+M241+M245+M267+M273+M276+M277+M278+M279+M280+M281+M294</f>
        <v>1</v>
      </c>
      <c r="N11" s="100"/>
      <c r="O11" s="100"/>
      <c r="P11" s="100"/>
      <c r="Q11" s="96"/>
      <c r="R11" s="101"/>
      <c r="S11" s="96">
        <f>S13+S14+S15+S19+S20+S54+S55+S56+S57+S58+S59+S60+S68+S69+S82+S100+S101+S102+S103+S104+S105+S106+S119+S120+S124+S135+S136+S155+S156+S157+S158+S159+S164+S168+S169+S179+S181+S182+S190+S198+S211+S212+S236+S239+S240+S241+S245+S267+S273+S276+S277+S278+S279+S280+S281+S294</f>
        <v>1610</v>
      </c>
      <c r="T11" s="96"/>
      <c r="U11" s="164">
        <f>U13+U14+U15+U19+U20+U54+U55+U56+U57+U58+U59+U60+U68+U69+U82+U100+U101+U102+U103+U104+U105+U106+U119+U120+U124+U135+U136+U155+U156+U157+U158+U159+U164+U168+U169+U179+U181+U182+U190+U198+U211+U212+U236+U239+U240+U241+U245+U267+U273+U276+U277+U278+U279+U280+U281+U294</f>
        <v>1582</v>
      </c>
      <c r="V11" s="96"/>
      <c r="W11" s="96"/>
      <c r="X11" s="96"/>
      <c r="Y11" s="96">
        <f>Y13+Y14+Y15+Y19+Y20+Y54+Y55+Y56+Y57+Y58+Y59+Y60+Y68+Y69+Y82+Y100+Y101+Y102+Y103+Y104+Y105+Y106+Y119+Y120+Y124+Y135+Y136+Y155+Y156+Y157+Y158+Y159+Y164+Y168+Y169+Y179+Y181+Y182+Y190+Y198+Y211+Y212+Y236+Y239+Y240+Y241+Y245+Y267+Y273+Y276+Y277+Y278+Y279+Y280+Y281+Y294</f>
        <v>59</v>
      </c>
    </row>
    <row r="12" spans="1:26" s="102" customFormat="1" x14ac:dyDescent="0.25">
      <c r="A12" s="98"/>
      <c r="B12" s="99" t="s">
        <v>146</v>
      </c>
      <c r="C12" s="99"/>
      <c r="D12" s="175"/>
      <c r="E12" s="96">
        <f t="shared" ref="E12:F12" si="0">E10-E11</f>
        <v>0</v>
      </c>
      <c r="F12" s="96">
        <f t="shared" si="0"/>
        <v>18329</v>
      </c>
      <c r="G12" s="100"/>
      <c r="H12" s="96">
        <f>H10-H11</f>
        <v>2400</v>
      </c>
      <c r="I12" s="101"/>
      <c r="J12" s="100"/>
      <c r="K12" s="100"/>
      <c r="L12" s="100"/>
      <c r="M12" s="96">
        <f>M10-M11</f>
        <v>170</v>
      </c>
      <c r="N12" s="100"/>
      <c r="O12" s="100"/>
      <c r="P12" s="100"/>
      <c r="Q12" s="96"/>
      <c r="R12" s="101"/>
      <c r="S12" s="96">
        <f>S10-S11</f>
        <v>5394</v>
      </c>
      <c r="T12" s="96"/>
      <c r="U12" s="164">
        <f>U10-U11</f>
        <v>2959</v>
      </c>
      <c r="V12" s="96"/>
      <c r="W12" s="96"/>
      <c r="X12" s="96"/>
      <c r="Y12" s="96">
        <f>Y10-Y11</f>
        <v>2871</v>
      </c>
    </row>
    <row r="13" spans="1:26" s="33" customFormat="1" ht="31.5" x14ac:dyDescent="0.25">
      <c r="A13" s="60"/>
      <c r="B13" s="161" t="s">
        <v>416</v>
      </c>
      <c r="C13" s="161" t="s">
        <v>135</v>
      </c>
      <c r="D13" s="160">
        <v>90.21</v>
      </c>
      <c r="E13" s="115"/>
      <c r="F13" s="115">
        <v>28</v>
      </c>
      <c r="G13" s="67">
        <f>F13/D13</f>
        <v>0.31</v>
      </c>
      <c r="H13" s="63"/>
      <c r="I13" s="64" t="e">
        <f>($H13*100)/$E13</f>
        <v>#DIV/0!</v>
      </c>
      <c r="J13" s="62"/>
      <c r="K13" s="62"/>
      <c r="L13" s="62"/>
      <c r="M13" s="63"/>
      <c r="N13" s="62"/>
      <c r="O13" s="62"/>
      <c r="P13" s="62"/>
      <c r="Q13" s="63" t="e">
        <f>M13*100/H13</f>
        <v>#DIV/0!</v>
      </c>
      <c r="R13" s="65">
        <f>IF(F13&lt;VLOOKUP(G13,$Q$310:$U$320,2),0,VLOOKUP(G13,$Q$310:$U$320,3))</f>
        <v>30</v>
      </c>
      <c r="S13" s="66">
        <f>ROUNDDOWN(T13,0)</f>
        <v>8</v>
      </c>
      <c r="T13" s="67">
        <f>F13*R13/100</f>
        <v>8.4</v>
      </c>
      <c r="U13" s="165">
        <f>ROUNDDOWN(V13,0)</f>
        <v>8</v>
      </c>
      <c r="V13" s="67">
        <f>F13*W13/100</f>
        <v>8.4</v>
      </c>
      <c r="W13" s="67">
        <v>30</v>
      </c>
      <c r="X13" s="66"/>
      <c r="Y13" s="63"/>
    </row>
    <row r="14" spans="1:26" s="33" customFormat="1" ht="31.5" x14ac:dyDescent="0.25">
      <c r="A14" s="60"/>
      <c r="B14" s="161" t="s">
        <v>417</v>
      </c>
      <c r="C14" s="161" t="s">
        <v>135</v>
      </c>
      <c r="D14" s="160">
        <v>42.4</v>
      </c>
      <c r="E14" s="115"/>
      <c r="F14" s="115">
        <v>21</v>
      </c>
      <c r="G14" s="67">
        <f t="shared" ref="G14:G79" si="1">F14/D14</f>
        <v>0.5</v>
      </c>
      <c r="H14" s="63"/>
      <c r="I14" s="64" t="e">
        <f t="shared" ref="I14:I79" si="2">($H14*100)/$E14</f>
        <v>#DIV/0!</v>
      </c>
      <c r="J14" s="62"/>
      <c r="K14" s="62"/>
      <c r="L14" s="62"/>
      <c r="M14" s="63"/>
      <c r="N14" s="62"/>
      <c r="O14" s="62"/>
      <c r="P14" s="62"/>
      <c r="Q14" s="63" t="e">
        <f t="shared" ref="Q14:Q79" si="3">M14*100/H14</f>
        <v>#DIV/0!</v>
      </c>
      <c r="R14" s="65">
        <f>IF(F14&lt;VLOOKUP(G14,$Q$310:$U$320,2),0,VLOOKUP(G14,$Q$310:$U$320,3))</f>
        <v>30</v>
      </c>
      <c r="S14" s="66">
        <f t="shared" ref="S14:S79" si="4">ROUNDDOWN(T14,0)</f>
        <v>6</v>
      </c>
      <c r="T14" s="67">
        <f t="shared" ref="T14:T79" si="5">F14*R14/100</f>
        <v>6.3</v>
      </c>
      <c r="U14" s="165">
        <f t="shared" ref="U14:U79" si="6">ROUNDDOWN(V14,0)</f>
        <v>6</v>
      </c>
      <c r="V14" s="67">
        <f t="shared" ref="V14:V79" si="7">F14*W14/100</f>
        <v>6.3</v>
      </c>
      <c r="W14" s="67">
        <v>30</v>
      </c>
      <c r="X14" s="66"/>
      <c r="Y14" s="63"/>
    </row>
    <row r="15" spans="1:26" s="33" customFormat="1" ht="31.5" x14ac:dyDescent="0.25">
      <c r="A15" s="60"/>
      <c r="B15" s="161" t="s">
        <v>418</v>
      </c>
      <c r="C15" s="161" t="s">
        <v>135</v>
      </c>
      <c r="D15" s="160">
        <v>85.74</v>
      </c>
      <c r="E15" s="115"/>
      <c r="F15" s="115">
        <v>11</v>
      </c>
      <c r="G15" s="67">
        <f t="shared" si="1"/>
        <v>0.13</v>
      </c>
      <c r="H15" s="63"/>
      <c r="I15" s="64" t="e">
        <f t="shared" si="2"/>
        <v>#DIV/0!</v>
      </c>
      <c r="J15" s="62"/>
      <c r="K15" s="62"/>
      <c r="L15" s="62"/>
      <c r="M15" s="63"/>
      <c r="N15" s="62"/>
      <c r="O15" s="62"/>
      <c r="P15" s="62"/>
      <c r="Q15" s="63" t="e">
        <f t="shared" si="3"/>
        <v>#DIV/0!</v>
      </c>
      <c r="R15" s="65">
        <f>IF(F15&lt;VLOOKUP(G15,$Q$310:$U$320,2),0,VLOOKUP(G15,$Q$310:$U$320,3))</f>
        <v>30</v>
      </c>
      <c r="S15" s="66">
        <f t="shared" si="4"/>
        <v>3</v>
      </c>
      <c r="T15" s="67">
        <f t="shared" si="5"/>
        <v>3.3</v>
      </c>
      <c r="U15" s="165">
        <f t="shared" si="6"/>
        <v>3</v>
      </c>
      <c r="V15" s="67">
        <f t="shared" si="7"/>
        <v>3.3</v>
      </c>
      <c r="W15" s="67">
        <v>30</v>
      </c>
      <c r="X15" s="66"/>
      <c r="Y15" s="63"/>
    </row>
    <row r="16" spans="1:26" s="33" customFormat="1" ht="47.25" x14ac:dyDescent="0.25">
      <c r="A16" s="60"/>
      <c r="B16" s="161" t="s">
        <v>419</v>
      </c>
      <c r="C16" s="161" t="s">
        <v>135</v>
      </c>
      <c r="D16" s="160">
        <v>224.68</v>
      </c>
      <c r="E16" s="115"/>
      <c r="F16" s="115">
        <v>60</v>
      </c>
      <c r="G16" s="67">
        <f t="shared" si="1"/>
        <v>0.27</v>
      </c>
      <c r="H16" s="63">
        <v>24</v>
      </c>
      <c r="I16" s="64" t="e">
        <f t="shared" si="2"/>
        <v>#DIV/0!</v>
      </c>
      <c r="J16" s="62"/>
      <c r="K16" s="62"/>
      <c r="L16" s="62"/>
      <c r="M16" s="63">
        <v>0</v>
      </c>
      <c r="N16" s="62"/>
      <c r="O16" s="62"/>
      <c r="P16" s="62"/>
      <c r="Q16" s="63">
        <f t="shared" si="3"/>
        <v>0</v>
      </c>
      <c r="R16" s="65">
        <f>IF(F16&lt;VLOOKUP(G16,$Q$310:$U$320,2),0,VLOOKUP(G16,$Q$310:$U$320,3))</f>
        <v>30</v>
      </c>
      <c r="S16" s="66">
        <f t="shared" si="4"/>
        <v>18</v>
      </c>
      <c r="T16" s="67">
        <f t="shared" si="5"/>
        <v>18</v>
      </c>
      <c r="U16" s="165">
        <f t="shared" si="6"/>
        <v>18</v>
      </c>
      <c r="V16" s="67">
        <f t="shared" si="7"/>
        <v>18</v>
      </c>
      <c r="W16" s="67">
        <v>30</v>
      </c>
      <c r="X16" s="66"/>
      <c r="Y16" s="63">
        <v>18</v>
      </c>
      <c r="Z16" s="103">
        <f>U16-Y16</f>
        <v>0</v>
      </c>
    </row>
    <row r="17" spans="1:26" s="33" customFormat="1" ht="47.25" x14ac:dyDescent="0.25">
      <c r="A17" s="60"/>
      <c r="B17" s="161" t="s">
        <v>420</v>
      </c>
      <c r="C17" s="161" t="s">
        <v>135</v>
      </c>
      <c r="D17" s="160">
        <v>56.18</v>
      </c>
      <c r="E17" s="115"/>
      <c r="F17" s="115">
        <v>53</v>
      </c>
      <c r="G17" s="67">
        <f t="shared" si="1"/>
        <v>0.94</v>
      </c>
      <c r="H17" s="63">
        <v>6</v>
      </c>
      <c r="I17" s="64" t="e">
        <f t="shared" si="2"/>
        <v>#DIV/0!</v>
      </c>
      <c r="J17" s="62"/>
      <c r="K17" s="62"/>
      <c r="L17" s="62"/>
      <c r="M17" s="63">
        <v>0</v>
      </c>
      <c r="N17" s="62"/>
      <c r="O17" s="62"/>
      <c r="P17" s="62"/>
      <c r="Q17" s="63">
        <f t="shared" si="3"/>
        <v>0</v>
      </c>
      <c r="R17" s="65">
        <f>IF(F17&lt;VLOOKUP(G17,$Q$310:$U$320,2),0,VLOOKUP(G17,$Q$310:$U$320,3))</f>
        <v>30</v>
      </c>
      <c r="S17" s="66">
        <f t="shared" si="4"/>
        <v>15</v>
      </c>
      <c r="T17" s="67">
        <f t="shared" si="5"/>
        <v>15.9</v>
      </c>
      <c r="U17" s="165">
        <f t="shared" si="6"/>
        <v>15</v>
      </c>
      <c r="V17" s="67">
        <f t="shared" si="7"/>
        <v>15.9</v>
      </c>
      <c r="W17" s="67">
        <v>30</v>
      </c>
      <c r="X17" s="66"/>
      <c r="Y17" s="63">
        <v>15</v>
      </c>
      <c r="Z17" s="103">
        <f t="shared" ref="Z17:Z18" si="8">U17-Y17</f>
        <v>0</v>
      </c>
    </row>
    <row r="18" spans="1:26" s="33" customFormat="1" ht="47.25" x14ac:dyDescent="0.25">
      <c r="A18" s="60"/>
      <c r="B18" s="161" t="s">
        <v>421</v>
      </c>
      <c r="C18" s="161" t="s">
        <v>135</v>
      </c>
      <c r="D18" s="160">
        <v>385.4</v>
      </c>
      <c r="E18" s="115"/>
      <c r="F18" s="115">
        <v>411</v>
      </c>
      <c r="G18" s="67">
        <f t="shared" si="1"/>
        <v>1.07</v>
      </c>
      <c r="H18" s="63">
        <v>20</v>
      </c>
      <c r="I18" s="64" t="e">
        <f t="shared" si="2"/>
        <v>#DIV/0!</v>
      </c>
      <c r="J18" s="62"/>
      <c r="K18" s="62"/>
      <c r="L18" s="62"/>
      <c r="M18" s="63">
        <v>0</v>
      </c>
      <c r="N18" s="62"/>
      <c r="O18" s="62"/>
      <c r="P18" s="62"/>
      <c r="Q18" s="63">
        <f t="shared" ref="Q18" si="9">M18*100/H18</f>
        <v>0</v>
      </c>
      <c r="R18" s="65">
        <f>IF(F18&lt;VLOOKUP(G18,$Q$310:$U$320,2),0,VLOOKUP(G18,$Q$310:$U$320,3))</f>
        <v>30</v>
      </c>
      <c r="S18" s="66">
        <f t="shared" si="4"/>
        <v>123</v>
      </c>
      <c r="T18" s="67">
        <f t="shared" si="5"/>
        <v>123.3</v>
      </c>
      <c r="U18" s="165">
        <f t="shared" si="6"/>
        <v>20</v>
      </c>
      <c r="V18" s="67">
        <f t="shared" si="7"/>
        <v>20.55</v>
      </c>
      <c r="W18" s="67">
        <v>5</v>
      </c>
      <c r="X18" s="66"/>
      <c r="Y18" s="63">
        <v>20</v>
      </c>
      <c r="Z18" s="103">
        <f t="shared" si="8"/>
        <v>0</v>
      </c>
    </row>
    <row r="19" spans="1:26" s="33" customFormat="1" ht="31.5" x14ac:dyDescent="0.25">
      <c r="A19" s="60"/>
      <c r="B19" s="161" t="s">
        <v>422</v>
      </c>
      <c r="C19" s="161" t="s">
        <v>185</v>
      </c>
      <c r="D19" s="160">
        <v>8.5969999999999995</v>
      </c>
      <c r="E19" s="115"/>
      <c r="F19" s="115">
        <v>9</v>
      </c>
      <c r="G19" s="67">
        <f t="shared" si="1"/>
        <v>1.05</v>
      </c>
      <c r="H19" s="63"/>
      <c r="I19" s="64" t="e">
        <f t="shared" si="2"/>
        <v>#DIV/0!</v>
      </c>
      <c r="J19" s="62"/>
      <c r="K19" s="62"/>
      <c r="L19" s="62"/>
      <c r="M19" s="63"/>
      <c r="N19" s="62"/>
      <c r="O19" s="62"/>
      <c r="P19" s="62"/>
      <c r="Q19" s="63" t="e">
        <f t="shared" si="3"/>
        <v>#DIV/0!</v>
      </c>
      <c r="R19" s="65">
        <f>IF(F19&lt;VLOOKUP(G19,$Q$310:$U$320,2),0,VLOOKUP(G19,$Q$310:$U$320,3))</f>
        <v>30</v>
      </c>
      <c r="S19" s="66">
        <f t="shared" si="4"/>
        <v>2</v>
      </c>
      <c r="T19" s="67">
        <f t="shared" si="5"/>
        <v>2.7</v>
      </c>
      <c r="U19" s="165">
        <f t="shared" si="6"/>
        <v>2</v>
      </c>
      <c r="V19" s="67">
        <f t="shared" si="7"/>
        <v>2.7</v>
      </c>
      <c r="W19" s="67">
        <v>30</v>
      </c>
      <c r="X19" s="66"/>
      <c r="Y19" s="63"/>
    </row>
    <row r="20" spans="1:26" s="33" customFormat="1" ht="31.5" x14ac:dyDescent="0.25">
      <c r="A20" s="60"/>
      <c r="B20" s="161" t="s">
        <v>423</v>
      </c>
      <c r="C20" s="161" t="s">
        <v>185</v>
      </c>
      <c r="D20" s="160">
        <v>101.788</v>
      </c>
      <c r="E20" s="115"/>
      <c r="F20" s="115">
        <v>39</v>
      </c>
      <c r="G20" s="67">
        <f t="shared" si="1"/>
        <v>0.38</v>
      </c>
      <c r="H20" s="63"/>
      <c r="I20" s="64" t="e">
        <f t="shared" si="2"/>
        <v>#DIV/0!</v>
      </c>
      <c r="J20" s="62"/>
      <c r="K20" s="62"/>
      <c r="L20" s="62"/>
      <c r="M20" s="63"/>
      <c r="N20" s="62"/>
      <c r="O20" s="62"/>
      <c r="P20" s="62"/>
      <c r="Q20" s="63" t="e">
        <f t="shared" si="3"/>
        <v>#DIV/0!</v>
      </c>
      <c r="R20" s="65">
        <f>IF(F20&lt;VLOOKUP(G20,$Q$310:$U$320,2),0,VLOOKUP(G20,$Q$310:$U$320,3))</f>
        <v>30</v>
      </c>
      <c r="S20" s="66">
        <f t="shared" si="4"/>
        <v>11</v>
      </c>
      <c r="T20" s="67">
        <f t="shared" si="5"/>
        <v>11.7</v>
      </c>
      <c r="U20" s="165">
        <f t="shared" si="6"/>
        <v>11</v>
      </c>
      <c r="V20" s="67">
        <f t="shared" si="7"/>
        <v>11.7</v>
      </c>
      <c r="W20" s="67">
        <v>30</v>
      </c>
      <c r="X20" s="66"/>
      <c r="Y20" s="63"/>
    </row>
    <row r="21" spans="1:26" s="33" customFormat="1" ht="47.25" x14ac:dyDescent="0.25">
      <c r="A21" s="60"/>
      <c r="B21" s="161" t="s">
        <v>424</v>
      </c>
      <c r="C21" s="161" t="s">
        <v>185</v>
      </c>
      <c r="D21" s="160">
        <v>78.355999999999995</v>
      </c>
      <c r="E21" s="115"/>
      <c r="F21" s="115">
        <v>119</v>
      </c>
      <c r="G21" s="67">
        <f t="shared" si="1"/>
        <v>1.52</v>
      </c>
      <c r="H21" s="63">
        <v>23</v>
      </c>
      <c r="I21" s="64" t="e">
        <f t="shared" si="2"/>
        <v>#DIV/0!</v>
      </c>
      <c r="J21" s="62"/>
      <c r="K21" s="62"/>
      <c r="L21" s="62"/>
      <c r="M21" s="63">
        <v>2</v>
      </c>
      <c r="N21" s="62"/>
      <c r="O21" s="62"/>
      <c r="P21" s="62"/>
      <c r="Q21" s="63">
        <f t="shared" ref="Q21" si="10">M21*100/H21</f>
        <v>9</v>
      </c>
      <c r="R21" s="65">
        <f>IF(F21&lt;VLOOKUP(G21,$Q$310:$U$320,2),0,VLOOKUP(G21,$Q$310:$U$320,3))</f>
        <v>30</v>
      </c>
      <c r="S21" s="66">
        <f t="shared" si="4"/>
        <v>35</v>
      </c>
      <c r="T21" s="67">
        <f t="shared" si="5"/>
        <v>35.700000000000003</v>
      </c>
      <c r="U21" s="165">
        <f t="shared" si="6"/>
        <v>35</v>
      </c>
      <c r="V21" s="67">
        <f t="shared" si="7"/>
        <v>35.700000000000003</v>
      </c>
      <c r="W21" s="67">
        <v>30</v>
      </c>
      <c r="X21" s="66"/>
      <c r="Y21" s="63">
        <v>35</v>
      </c>
      <c r="Z21" s="103">
        <f t="shared" ref="Z21:Z53" si="11">U21-Y21</f>
        <v>0</v>
      </c>
    </row>
    <row r="22" spans="1:26" s="33" customFormat="1" ht="47.25" x14ac:dyDescent="0.25">
      <c r="A22" s="60"/>
      <c r="B22" s="161" t="s">
        <v>428</v>
      </c>
      <c r="C22" s="161" t="s">
        <v>77</v>
      </c>
      <c r="D22" s="160">
        <v>5.2220000000000004</v>
      </c>
      <c r="E22" s="115"/>
      <c r="F22" s="115">
        <v>8</v>
      </c>
      <c r="G22" s="67">
        <f t="shared" si="1"/>
        <v>1.53</v>
      </c>
      <c r="H22" s="63">
        <v>1</v>
      </c>
      <c r="I22" s="64" t="e">
        <f t="shared" si="2"/>
        <v>#DIV/0!</v>
      </c>
      <c r="J22" s="62"/>
      <c r="K22" s="62"/>
      <c r="L22" s="62"/>
      <c r="M22" s="63">
        <v>0</v>
      </c>
      <c r="N22" s="62"/>
      <c r="O22" s="62"/>
      <c r="P22" s="62"/>
      <c r="Q22" s="63">
        <f t="shared" si="3"/>
        <v>0</v>
      </c>
      <c r="R22" s="65">
        <f>IF(F22&lt;VLOOKUP(G22,$Q$310:$U$320,2),0,VLOOKUP(G22,$Q$310:$U$320,3))</f>
        <v>30</v>
      </c>
      <c r="S22" s="66">
        <f t="shared" si="4"/>
        <v>2</v>
      </c>
      <c r="T22" s="67">
        <f t="shared" si="5"/>
        <v>2.4</v>
      </c>
      <c r="U22" s="165">
        <f t="shared" si="6"/>
        <v>1</v>
      </c>
      <c r="V22" s="67">
        <f t="shared" si="7"/>
        <v>1.2</v>
      </c>
      <c r="W22" s="67">
        <v>15</v>
      </c>
      <c r="X22" s="66"/>
      <c r="Y22" s="63">
        <v>1</v>
      </c>
      <c r="Z22" s="103">
        <f t="shared" si="11"/>
        <v>0</v>
      </c>
    </row>
    <row r="23" spans="1:26" s="33" customFormat="1" ht="31.5" x14ac:dyDescent="0.25">
      <c r="A23" s="60"/>
      <c r="B23" s="161" t="s">
        <v>429</v>
      </c>
      <c r="C23" s="161" t="s">
        <v>77</v>
      </c>
      <c r="D23" s="160">
        <v>9.5299999999999994</v>
      </c>
      <c r="E23" s="115"/>
      <c r="F23" s="115">
        <v>18</v>
      </c>
      <c r="G23" s="67">
        <f t="shared" si="1"/>
        <v>1.89</v>
      </c>
      <c r="H23" s="63">
        <v>5</v>
      </c>
      <c r="I23" s="64" t="e">
        <f t="shared" si="2"/>
        <v>#DIV/0!</v>
      </c>
      <c r="J23" s="62"/>
      <c r="K23" s="62"/>
      <c r="L23" s="62"/>
      <c r="M23" s="63">
        <v>0</v>
      </c>
      <c r="N23" s="62"/>
      <c r="O23" s="62"/>
      <c r="P23" s="62"/>
      <c r="Q23" s="63">
        <f t="shared" si="3"/>
        <v>0</v>
      </c>
      <c r="R23" s="65">
        <f>IF(F23&lt;VLOOKUP(G23,$Q$310:$U$320,2),0,VLOOKUP(G23,$Q$310:$U$320,3))</f>
        <v>30</v>
      </c>
      <c r="S23" s="66">
        <f t="shared" si="4"/>
        <v>5</v>
      </c>
      <c r="T23" s="67">
        <f t="shared" si="5"/>
        <v>5.4</v>
      </c>
      <c r="U23" s="165">
        <f t="shared" si="6"/>
        <v>5</v>
      </c>
      <c r="V23" s="67">
        <f t="shared" si="7"/>
        <v>5.4</v>
      </c>
      <c r="W23" s="67">
        <v>30</v>
      </c>
      <c r="X23" s="66"/>
      <c r="Y23" s="63">
        <v>5</v>
      </c>
      <c r="Z23" s="103">
        <f t="shared" si="11"/>
        <v>0</v>
      </c>
    </row>
    <row r="24" spans="1:26" s="33" customFormat="1" ht="31.5" x14ac:dyDescent="0.25">
      <c r="A24" s="60"/>
      <c r="B24" s="161" t="s">
        <v>887</v>
      </c>
      <c r="C24" s="161" t="s">
        <v>77</v>
      </c>
      <c r="D24" s="160">
        <v>28.757000000000001</v>
      </c>
      <c r="E24" s="115"/>
      <c r="F24" s="115">
        <v>56</v>
      </c>
      <c r="G24" s="67">
        <f t="shared" si="1"/>
        <v>1.95</v>
      </c>
      <c r="H24" s="63">
        <v>16</v>
      </c>
      <c r="I24" s="64" t="e">
        <f t="shared" si="2"/>
        <v>#DIV/0!</v>
      </c>
      <c r="J24" s="62"/>
      <c r="K24" s="62"/>
      <c r="L24" s="62"/>
      <c r="M24" s="63">
        <v>2</v>
      </c>
      <c r="N24" s="62"/>
      <c r="O24" s="62"/>
      <c r="P24" s="62"/>
      <c r="Q24" s="63">
        <f t="shared" si="3"/>
        <v>13</v>
      </c>
      <c r="R24" s="65">
        <f>IF(F24&lt;VLOOKUP(G24,$Q$310:$U$320,2),0,VLOOKUP(G24,$Q$310:$U$320,3))</f>
        <v>30</v>
      </c>
      <c r="S24" s="66">
        <f t="shared" si="4"/>
        <v>16</v>
      </c>
      <c r="T24" s="67">
        <f t="shared" si="5"/>
        <v>16.8</v>
      </c>
      <c r="U24" s="165">
        <f t="shared" si="6"/>
        <v>16</v>
      </c>
      <c r="V24" s="67">
        <f t="shared" si="7"/>
        <v>16.8</v>
      </c>
      <c r="W24" s="67">
        <v>30</v>
      </c>
      <c r="X24" s="66"/>
      <c r="Y24" s="63">
        <v>16</v>
      </c>
      <c r="Z24" s="103">
        <f t="shared" si="11"/>
        <v>0</v>
      </c>
    </row>
    <row r="25" spans="1:26" s="33" customFormat="1" ht="63" x14ac:dyDescent="0.25">
      <c r="A25" s="60"/>
      <c r="B25" s="161" t="s">
        <v>431</v>
      </c>
      <c r="C25" s="161" t="s">
        <v>77</v>
      </c>
      <c r="D25" s="160">
        <v>26.928000000000001</v>
      </c>
      <c r="E25" s="115"/>
      <c r="F25" s="115">
        <v>35</v>
      </c>
      <c r="G25" s="67">
        <f t="shared" si="1"/>
        <v>1.3</v>
      </c>
      <c r="H25" s="63">
        <v>7</v>
      </c>
      <c r="I25" s="64" t="e">
        <f t="shared" si="2"/>
        <v>#DIV/0!</v>
      </c>
      <c r="J25" s="62"/>
      <c r="K25" s="62"/>
      <c r="L25" s="62"/>
      <c r="M25" s="63">
        <v>1</v>
      </c>
      <c r="N25" s="62"/>
      <c r="O25" s="62"/>
      <c r="P25" s="62"/>
      <c r="Q25" s="63">
        <f t="shared" si="3"/>
        <v>14</v>
      </c>
      <c r="R25" s="65">
        <f>IF(F25&lt;VLOOKUP(G25,$Q$310:$U$320,2),0,VLOOKUP(G25,$Q$310:$U$320,3))</f>
        <v>30</v>
      </c>
      <c r="S25" s="66">
        <f t="shared" si="4"/>
        <v>10</v>
      </c>
      <c r="T25" s="67">
        <f t="shared" si="5"/>
        <v>10.5</v>
      </c>
      <c r="U25" s="165">
        <f t="shared" si="6"/>
        <v>10</v>
      </c>
      <c r="V25" s="67">
        <f t="shared" si="7"/>
        <v>10.5</v>
      </c>
      <c r="W25" s="67">
        <v>30</v>
      </c>
      <c r="X25" s="66"/>
      <c r="Y25" s="63">
        <v>10</v>
      </c>
      <c r="Z25" s="103">
        <f t="shared" si="11"/>
        <v>0</v>
      </c>
    </row>
    <row r="26" spans="1:26" s="33" customFormat="1" ht="63" x14ac:dyDescent="0.25">
      <c r="A26" s="60"/>
      <c r="B26" s="161" t="s">
        <v>432</v>
      </c>
      <c r="C26" s="161" t="s">
        <v>77</v>
      </c>
      <c r="D26" s="160">
        <v>18.640999999999998</v>
      </c>
      <c r="E26" s="115"/>
      <c r="F26" s="115">
        <v>22</v>
      </c>
      <c r="G26" s="67">
        <f t="shared" si="1"/>
        <v>1.18</v>
      </c>
      <c r="H26" s="63">
        <v>5</v>
      </c>
      <c r="I26" s="64" t="e">
        <f t="shared" si="2"/>
        <v>#DIV/0!</v>
      </c>
      <c r="J26" s="62"/>
      <c r="K26" s="62"/>
      <c r="L26" s="62"/>
      <c r="M26" s="63">
        <v>0</v>
      </c>
      <c r="N26" s="62"/>
      <c r="O26" s="62"/>
      <c r="P26" s="62"/>
      <c r="Q26" s="63">
        <f t="shared" si="3"/>
        <v>0</v>
      </c>
      <c r="R26" s="65">
        <f>IF(F26&lt;VLOOKUP(G26,$Q$310:$U$320,2),0,VLOOKUP(G26,$Q$310:$U$320,3))</f>
        <v>30</v>
      </c>
      <c r="S26" s="66">
        <f t="shared" si="4"/>
        <v>6</v>
      </c>
      <c r="T26" s="67">
        <f t="shared" si="5"/>
        <v>6.6</v>
      </c>
      <c r="U26" s="165">
        <f t="shared" si="6"/>
        <v>6</v>
      </c>
      <c r="V26" s="67">
        <f t="shared" si="7"/>
        <v>6.6</v>
      </c>
      <c r="W26" s="67">
        <v>30</v>
      </c>
      <c r="X26" s="66"/>
      <c r="Y26" s="63">
        <v>6</v>
      </c>
      <c r="Z26" s="103">
        <f t="shared" si="11"/>
        <v>0</v>
      </c>
    </row>
    <row r="27" spans="1:26" s="33" customFormat="1" ht="47.25" x14ac:dyDescent="0.25">
      <c r="A27" s="60"/>
      <c r="B27" s="161" t="s">
        <v>433</v>
      </c>
      <c r="C27" s="161" t="s">
        <v>77</v>
      </c>
      <c r="D27" s="160">
        <v>45.728999999999999</v>
      </c>
      <c r="E27" s="115"/>
      <c r="F27" s="115">
        <v>19</v>
      </c>
      <c r="G27" s="67">
        <f t="shared" si="1"/>
        <v>0.42</v>
      </c>
      <c r="H27" s="63">
        <v>5</v>
      </c>
      <c r="I27" s="64" t="e">
        <f t="shared" si="2"/>
        <v>#DIV/0!</v>
      </c>
      <c r="J27" s="62"/>
      <c r="K27" s="62"/>
      <c r="L27" s="62"/>
      <c r="M27" s="63">
        <v>0</v>
      </c>
      <c r="N27" s="62"/>
      <c r="O27" s="62"/>
      <c r="P27" s="62"/>
      <c r="Q27" s="63">
        <f t="shared" si="3"/>
        <v>0</v>
      </c>
      <c r="R27" s="65">
        <f>IF(F27&lt;VLOOKUP(G27,$Q$310:$U$320,2),0,VLOOKUP(G27,$Q$310:$U$320,3))</f>
        <v>30</v>
      </c>
      <c r="S27" s="66">
        <f t="shared" si="4"/>
        <v>5</v>
      </c>
      <c r="T27" s="67">
        <f t="shared" si="5"/>
        <v>5.7</v>
      </c>
      <c r="U27" s="165">
        <f t="shared" si="6"/>
        <v>5</v>
      </c>
      <c r="V27" s="67">
        <f t="shared" si="7"/>
        <v>5.7</v>
      </c>
      <c r="W27" s="67">
        <v>30</v>
      </c>
      <c r="X27" s="66"/>
      <c r="Y27" s="63">
        <v>6</v>
      </c>
      <c r="Z27" s="103">
        <f t="shared" si="11"/>
        <v>-1</v>
      </c>
    </row>
    <row r="28" spans="1:26" s="33" customFormat="1" ht="47.25" x14ac:dyDescent="0.25">
      <c r="A28" s="60"/>
      <c r="B28" s="161" t="s">
        <v>886</v>
      </c>
      <c r="C28" s="161" t="s">
        <v>77</v>
      </c>
      <c r="D28" s="160">
        <v>68.534000000000006</v>
      </c>
      <c r="E28" s="115"/>
      <c r="F28" s="115">
        <v>58</v>
      </c>
      <c r="G28" s="67">
        <f t="shared" si="1"/>
        <v>0.85</v>
      </c>
      <c r="H28" s="63">
        <v>16</v>
      </c>
      <c r="I28" s="64" t="e">
        <f t="shared" si="2"/>
        <v>#DIV/0!</v>
      </c>
      <c r="J28" s="62"/>
      <c r="K28" s="62"/>
      <c r="L28" s="62"/>
      <c r="M28" s="63">
        <v>1</v>
      </c>
      <c r="N28" s="62"/>
      <c r="O28" s="62"/>
      <c r="P28" s="62"/>
      <c r="Q28" s="63">
        <f t="shared" si="3"/>
        <v>6</v>
      </c>
      <c r="R28" s="65">
        <f>IF(F28&lt;VLOOKUP(G28,$Q$310:$U$320,2),0,VLOOKUP(G28,$Q$310:$U$320,3))</f>
        <v>30</v>
      </c>
      <c r="S28" s="66">
        <f t="shared" si="4"/>
        <v>17</v>
      </c>
      <c r="T28" s="67">
        <f t="shared" si="5"/>
        <v>17.399999999999999</v>
      </c>
      <c r="U28" s="165">
        <f t="shared" si="6"/>
        <v>17</v>
      </c>
      <c r="V28" s="67">
        <f t="shared" si="7"/>
        <v>17.399999999999999</v>
      </c>
      <c r="W28" s="67">
        <v>30</v>
      </c>
      <c r="X28" s="66"/>
      <c r="Y28" s="63">
        <v>17</v>
      </c>
      <c r="Z28" s="103">
        <f t="shared" si="11"/>
        <v>0</v>
      </c>
    </row>
    <row r="29" spans="1:26" s="33" customFormat="1" ht="47.25" x14ac:dyDescent="0.25">
      <c r="A29" s="60"/>
      <c r="B29" s="161" t="s">
        <v>435</v>
      </c>
      <c r="C29" s="161" t="s">
        <v>77</v>
      </c>
      <c r="D29" s="160">
        <v>29.44</v>
      </c>
      <c r="E29" s="115"/>
      <c r="F29" s="115">
        <v>61</v>
      </c>
      <c r="G29" s="67">
        <f t="shared" si="1"/>
        <v>2.0699999999999998</v>
      </c>
      <c r="H29" s="63">
        <v>7</v>
      </c>
      <c r="I29" s="64" t="e">
        <f t="shared" si="2"/>
        <v>#DIV/0!</v>
      </c>
      <c r="J29" s="62"/>
      <c r="K29" s="62"/>
      <c r="L29" s="62"/>
      <c r="M29" s="63">
        <v>0</v>
      </c>
      <c r="N29" s="62"/>
      <c r="O29" s="62"/>
      <c r="P29" s="62"/>
      <c r="Q29" s="63">
        <f t="shared" si="3"/>
        <v>0</v>
      </c>
      <c r="R29" s="65">
        <f>IF(F29&lt;VLOOKUP(G29,$Q$310:$U$320,2),0,VLOOKUP(G29,$Q$310:$U$320,3))</f>
        <v>30</v>
      </c>
      <c r="S29" s="66">
        <f t="shared" si="4"/>
        <v>18</v>
      </c>
      <c r="T29" s="67">
        <f t="shared" si="5"/>
        <v>18.3</v>
      </c>
      <c r="U29" s="165">
        <f t="shared" si="6"/>
        <v>10</v>
      </c>
      <c r="V29" s="67">
        <f t="shared" si="7"/>
        <v>10.98</v>
      </c>
      <c r="W29" s="67">
        <v>18</v>
      </c>
      <c r="X29" s="66"/>
      <c r="Y29" s="63">
        <v>10</v>
      </c>
      <c r="Z29" s="103">
        <f t="shared" si="11"/>
        <v>0</v>
      </c>
    </row>
    <row r="30" spans="1:26" s="33" customFormat="1" ht="47.25" x14ac:dyDescent="0.25">
      <c r="A30" s="60"/>
      <c r="B30" s="161" t="s">
        <v>436</v>
      </c>
      <c r="C30" s="161" t="s">
        <v>77</v>
      </c>
      <c r="D30" s="160">
        <v>43.319000000000003</v>
      </c>
      <c r="E30" s="115"/>
      <c r="F30" s="115">
        <v>20</v>
      </c>
      <c r="G30" s="67">
        <f t="shared" si="1"/>
        <v>0.46</v>
      </c>
      <c r="H30" s="63">
        <v>7</v>
      </c>
      <c r="I30" s="64" t="e">
        <f t="shared" si="2"/>
        <v>#DIV/0!</v>
      </c>
      <c r="J30" s="62"/>
      <c r="K30" s="62"/>
      <c r="L30" s="62"/>
      <c r="M30" s="63">
        <v>1</v>
      </c>
      <c r="N30" s="62"/>
      <c r="O30" s="62"/>
      <c r="P30" s="62"/>
      <c r="Q30" s="63">
        <f t="shared" si="3"/>
        <v>14</v>
      </c>
      <c r="R30" s="65">
        <f>IF(F30&lt;VLOOKUP(G30,$Q$310:$U$320,2),0,VLOOKUP(G30,$Q$310:$U$320,3))</f>
        <v>30</v>
      </c>
      <c r="S30" s="66">
        <f t="shared" si="4"/>
        <v>6</v>
      </c>
      <c r="T30" s="67">
        <f t="shared" si="5"/>
        <v>6</v>
      </c>
      <c r="U30" s="165">
        <f t="shared" si="6"/>
        <v>6</v>
      </c>
      <c r="V30" s="67">
        <f t="shared" si="7"/>
        <v>6</v>
      </c>
      <c r="W30" s="67">
        <v>30</v>
      </c>
      <c r="X30" s="66"/>
      <c r="Y30" s="63">
        <v>6</v>
      </c>
      <c r="Z30" s="103">
        <f t="shared" si="11"/>
        <v>0</v>
      </c>
    </row>
    <row r="31" spans="1:26" s="33" customFormat="1" ht="47.25" x14ac:dyDescent="0.25">
      <c r="A31" s="60"/>
      <c r="B31" s="161" t="s">
        <v>437</v>
      </c>
      <c r="C31" s="161" t="s">
        <v>77</v>
      </c>
      <c r="D31" s="160">
        <v>67.111000000000004</v>
      </c>
      <c r="E31" s="115"/>
      <c r="F31" s="115">
        <v>42</v>
      </c>
      <c r="G31" s="67">
        <f t="shared" si="1"/>
        <v>0.63</v>
      </c>
      <c r="H31" s="63">
        <v>9</v>
      </c>
      <c r="I31" s="64" t="e">
        <f t="shared" si="2"/>
        <v>#DIV/0!</v>
      </c>
      <c r="J31" s="62"/>
      <c r="K31" s="62"/>
      <c r="L31" s="62"/>
      <c r="M31" s="63">
        <v>0</v>
      </c>
      <c r="N31" s="62"/>
      <c r="O31" s="62"/>
      <c r="P31" s="62"/>
      <c r="Q31" s="63">
        <f t="shared" si="3"/>
        <v>0</v>
      </c>
      <c r="R31" s="65">
        <f>IF(F31&lt;VLOOKUP(G31,$Q$310:$U$320,2),0,VLOOKUP(G31,$Q$310:$U$320,3))</f>
        <v>30</v>
      </c>
      <c r="S31" s="66">
        <f t="shared" si="4"/>
        <v>12</v>
      </c>
      <c r="T31" s="67">
        <f t="shared" si="5"/>
        <v>12.6</v>
      </c>
      <c r="U31" s="165">
        <f t="shared" si="6"/>
        <v>12</v>
      </c>
      <c r="V31" s="67">
        <f t="shared" si="7"/>
        <v>12.6</v>
      </c>
      <c r="W31" s="67">
        <v>30</v>
      </c>
      <c r="X31" s="66"/>
      <c r="Y31" s="63">
        <v>12</v>
      </c>
      <c r="Z31" s="103">
        <f t="shared" si="11"/>
        <v>0</v>
      </c>
    </row>
    <row r="32" spans="1:26" s="33" customFormat="1" ht="47.25" x14ac:dyDescent="0.25">
      <c r="A32" s="60"/>
      <c r="B32" s="161" t="s">
        <v>438</v>
      </c>
      <c r="C32" s="161" t="s">
        <v>77</v>
      </c>
      <c r="D32" s="160">
        <v>13.566000000000001</v>
      </c>
      <c r="E32" s="115"/>
      <c r="F32" s="115">
        <v>23</v>
      </c>
      <c r="G32" s="67">
        <f t="shared" si="1"/>
        <v>1.7</v>
      </c>
      <c r="H32" s="63">
        <v>6</v>
      </c>
      <c r="I32" s="64" t="e">
        <f t="shared" si="2"/>
        <v>#DIV/0!</v>
      </c>
      <c r="J32" s="62"/>
      <c r="K32" s="62"/>
      <c r="L32" s="62"/>
      <c r="M32" s="63">
        <v>0</v>
      </c>
      <c r="N32" s="62"/>
      <c r="O32" s="62"/>
      <c r="P32" s="62"/>
      <c r="Q32" s="63">
        <f t="shared" si="3"/>
        <v>0</v>
      </c>
      <c r="R32" s="65">
        <f>IF(F32&lt;VLOOKUP(G32,$Q$310:$U$320,2),0,VLOOKUP(G32,$Q$310:$U$320,3))</f>
        <v>30</v>
      </c>
      <c r="S32" s="66">
        <f t="shared" si="4"/>
        <v>6</v>
      </c>
      <c r="T32" s="67">
        <f t="shared" si="5"/>
        <v>6.9</v>
      </c>
      <c r="U32" s="165">
        <f t="shared" si="6"/>
        <v>6</v>
      </c>
      <c r="V32" s="67">
        <f t="shared" si="7"/>
        <v>6.9</v>
      </c>
      <c r="W32" s="67">
        <v>30</v>
      </c>
      <c r="X32" s="66"/>
      <c r="Y32" s="63">
        <v>6</v>
      </c>
      <c r="Z32" s="103">
        <f t="shared" si="11"/>
        <v>0</v>
      </c>
    </row>
    <row r="33" spans="1:26" s="33" customFormat="1" ht="47.25" x14ac:dyDescent="0.25">
      <c r="A33" s="60"/>
      <c r="B33" s="161" t="s">
        <v>439</v>
      </c>
      <c r="C33" s="161" t="s">
        <v>77</v>
      </c>
      <c r="D33" s="160">
        <v>13.829000000000001</v>
      </c>
      <c r="E33" s="115"/>
      <c r="F33" s="115">
        <v>28</v>
      </c>
      <c r="G33" s="67">
        <f t="shared" si="1"/>
        <v>2.02</v>
      </c>
      <c r="H33" s="63">
        <v>4</v>
      </c>
      <c r="I33" s="64" t="e">
        <f t="shared" si="2"/>
        <v>#DIV/0!</v>
      </c>
      <c r="J33" s="62"/>
      <c r="K33" s="62"/>
      <c r="L33" s="62"/>
      <c r="M33" s="63">
        <v>2</v>
      </c>
      <c r="N33" s="62"/>
      <c r="O33" s="62"/>
      <c r="P33" s="62"/>
      <c r="Q33" s="63">
        <f t="shared" si="3"/>
        <v>50</v>
      </c>
      <c r="R33" s="65">
        <f>IF(F33&lt;VLOOKUP(G33,$Q$310:$U$320,2),0,VLOOKUP(G33,$Q$310:$U$320,3))</f>
        <v>30</v>
      </c>
      <c r="S33" s="66">
        <f t="shared" si="4"/>
        <v>8</v>
      </c>
      <c r="T33" s="67">
        <f t="shared" si="5"/>
        <v>8.4</v>
      </c>
      <c r="U33" s="165">
        <f t="shared" si="6"/>
        <v>8</v>
      </c>
      <c r="V33" s="67">
        <f t="shared" si="7"/>
        <v>8.4</v>
      </c>
      <c r="W33" s="67">
        <v>30</v>
      </c>
      <c r="X33" s="66"/>
      <c r="Y33" s="63">
        <v>8</v>
      </c>
      <c r="Z33" s="103">
        <f t="shared" si="11"/>
        <v>0</v>
      </c>
    </row>
    <row r="34" spans="1:26" s="33" customFormat="1" ht="47.25" x14ac:dyDescent="0.25">
      <c r="A34" s="60"/>
      <c r="B34" s="161" t="s">
        <v>440</v>
      </c>
      <c r="C34" s="161" t="s">
        <v>77</v>
      </c>
      <c r="D34" s="160">
        <v>12.07</v>
      </c>
      <c r="E34" s="115"/>
      <c r="F34" s="115">
        <v>13</v>
      </c>
      <c r="G34" s="67">
        <f t="shared" si="1"/>
        <v>1.08</v>
      </c>
      <c r="H34" s="63">
        <v>3</v>
      </c>
      <c r="I34" s="64" t="e">
        <f t="shared" si="2"/>
        <v>#DIV/0!</v>
      </c>
      <c r="J34" s="62"/>
      <c r="K34" s="62"/>
      <c r="L34" s="62"/>
      <c r="M34" s="63">
        <v>0</v>
      </c>
      <c r="N34" s="62"/>
      <c r="O34" s="62"/>
      <c r="P34" s="62"/>
      <c r="Q34" s="63">
        <f t="shared" si="3"/>
        <v>0</v>
      </c>
      <c r="R34" s="65">
        <f>IF(F34&lt;VLOOKUP(G34,$Q$310:$U$320,2),0,VLOOKUP(G34,$Q$310:$U$320,3))</f>
        <v>30</v>
      </c>
      <c r="S34" s="66">
        <f t="shared" si="4"/>
        <v>3</v>
      </c>
      <c r="T34" s="67">
        <f t="shared" si="5"/>
        <v>3.9</v>
      </c>
      <c r="U34" s="165">
        <f t="shared" si="6"/>
        <v>2</v>
      </c>
      <c r="V34" s="67">
        <f t="shared" si="7"/>
        <v>2.6</v>
      </c>
      <c r="W34" s="67">
        <v>20</v>
      </c>
      <c r="X34" s="66"/>
      <c r="Y34" s="63">
        <v>2</v>
      </c>
      <c r="Z34" s="103">
        <f t="shared" si="11"/>
        <v>0</v>
      </c>
    </row>
    <row r="35" spans="1:26" s="33" customFormat="1" ht="47.25" x14ac:dyDescent="0.25">
      <c r="A35" s="60"/>
      <c r="B35" s="161" t="s">
        <v>893</v>
      </c>
      <c r="C35" s="161" t="s">
        <v>77</v>
      </c>
      <c r="D35" s="160">
        <v>48.347000000000001</v>
      </c>
      <c r="E35" s="115"/>
      <c r="F35" s="115">
        <v>44</v>
      </c>
      <c r="G35" s="67">
        <f t="shared" si="1"/>
        <v>0.91</v>
      </c>
      <c r="H35" s="63">
        <v>9</v>
      </c>
      <c r="I35" s="64" t="e">
        <f t="shared" si="2"/>
        <v>#DIV/0!</v>
      </c>
      <c r="J35" s="62"/>
      <c r="K35" s="62"/>
      <c r="L35" s="62"/>
      <c r="M35" s="63">
        <v>0</v>
      </c>
      <c r="N35" s="62"/>
      <c r="O35" s="62"/>
      <c r="P35" s="62"/>
      <c r="Q35" s="63">
        <f t="shared" si="3"/>
        <v>0</v>
      </c>
      <c r="R35" s="65">
        <f>IF(F35&lt;VLOOKUP(G35,$Q$310:$U$320,2),0,VLOOKUP(G35,$Q$310:$U$320,3))</f>
        <v>30</v>
      </c>
      <c r="S35" s="66">
        <f t="shared" si="4"/>
        <v>13</v>
      </c>
      <c r="T35" s="67">
        <f t="shared" si="5"/>
        <v>13.2</v>
      </c>
      <c r="U35" s="165">
        <f t="shared" si="6"/>
        <v>5</v>
      </c>
      <c r="V35" s="67">
        <f t="shared" si="7"/>
        <v>5.28</v>
      </c>
      <c r="W35" s="67">
        <v>12</v>
      </c>
      <c r="X35" s="66"/>
      <c r="Y35" s="63">
        <v>5</v>
      </c>
      <c r="Z35" s="103">
        <f t="shared" si="11"/>
        <v>0</v>
      </c>
    </row>
    <row r="36" spans="1:26" s="33" customFormat="1" ht="47.25" x14ac:dyDescent="0.25">
      <c r="A36" s="60"/>
      <c r="B36" s="161" t="s">
        <v>762</v>
      </c>
      <c r="C36" s="161" t="s">
        <v>77</v>
      </c>
      <c r="D36" s="160">
        <v>11.741</v>
      </c>
      <c r="E36" s="115"/>
      <c r="F36" s="115">
        <v>13</v>
      </c>
      <c r="G36" s="67">
        <f t="shared" si="1"/>
        <v>1.1100000000000001</v>
      </c>
      <c r="H36" s="63">
        <v>3</v>
      </c>
      <c r="I36" s="64" t="e">
        <f t="shared" si="2"/>
        <v>#DIV/0!</v>
      </c>
      <c r="J36" s="62"/>
      <c r="K36" s="62"/>
      <c r="L36" s="62"/>
      <c r="M36" s="63">
        <v>0</v>
      </c>
      <c r="N36" s="62"/>
      <c r="O36" s="62"/>
      <c r="P36" s="62"/>
      <c r="Q36" s="63">
        <f t="shared" si="3"/>
        <v>0</v>
      </c>
      <c r="R36" s="65">
        <f>IF(F36&lt;VLOOKUP(G36,$Q$310:$U$320,2),0,VLOOKUP(G36,$Q$310:$U$320,3))</f>
        <v>30</v>
      </c>
      <c r="S36" s="66">
        <f t="shared" si="4"/>
        <v>3</v>
      </c>
      <c r="T36" s="67">
        <f t="shared" si="5"/>
        <v>3.9</v>
      </c>
      <c r="U36" s="165">
        <f t="shared" si="6"/>
        <v>3</v>
      </c>
      <c r="V36" s="67">
        <f t="shared" si="7"/>
        <v>3.9</v>
      </c>
      <c r="W36" s="67">
        <v>30</v>
      </c>
      <c r="X36" s="66"/>
      <c r="Y36" s="63">
        <v>3</v>
      </c>
      <c r="Z36" s="103">
        <f t="shared" si="11"/>
        <v>0</v>
      </c>
    </row>
    <row r="37" spans="1:26" s="33" customFormat="1" ht="47.25" x14ac:dyDescent="0.25">
      <c r="A37" s="60"/>
      <c r="B37" s="161" t="s">
        <v>443</v>
      </c>
      <c r="C37" s="161" t="s">
        <v>77</v>
      </c>
      <c r="D37" s="160">
        <v>15.14</v>
      </c>
      <c r="E37" s="115"/>
      <c r="F37" s="115">
        <v>13</v>
      </c>
      <c r="G37" s="67">
        <f t="shared" si="1"/>
        <v>0.86</v>
      </c>
      <c r="H37" s="63">
        <v>3</v>
      </c>
      <c r="I37" s="64" t="e">
        <f t="shared" si="2"/>
        <v>#DIV/0!</v>
      </c>
      <c r="J37" s="62"/>
      <c r="K37" s="62"/>
      <c r="L37" s="62"/>
      <c r="M37" s="63">
        <v>0</v>
      </c>
      <c r="N37" s="62"/>
      <c r="O37" s="62"/>
      <c r="P37" s="62"/>
      <c r="Q37" s="63">
        <f t="shared" si="3"/>
        <v>0</v>
      </c>
      <c r="R37" s="65">
        <f>IF(F37&lt;VLOOKUP(G37,$Q$310:$U$320,2),0,VLOOKUP(G37,$Q$310:$U$320,3))</f>
        <v>30</v>
      </c>
      <c r="S37" s="66">
        <f t="shared" si="4"/>
        <v>3</v>
      </c>
      <c r="T37" s="67">
        <f t="shared" si="5"/>
        <v>3.9</v>
      </c>
      <c r="U37" s="165">
        <f t="shared" si="6"/>
        <v>2</v>
      </c>
      <c r="V37" s="67">
        <f t="shared" si="7"/>
        <v>2.6</v>
      </c>
      <c r="W37" s="67">
        <v>20</v>
      </c>
      <c r="X37" s="66"/>
      <c r="Y37" s="63">
        <v>2</v>
      </c>
      <c r="Z37" s="103">
        <f t="shared" si="11"/>
        <v>0</v>
      </c>
    </row>
    <row r="38" spans="1:26" s="33" customFormat="1" ht="47.25" x14ac:dyDescent="0.25">
      <c r="A38" s="60"/>
      <c r="B38" s="161" t="s">
        <v>444</v>
      </c>
      <c r="C38" s="161" t="s">
        <v>77</v>
      </c>
      <c r="D38" s="160">
        <v>66.805000000000007</v>
      </c>
      <c r="E38" s="115"/>
      <c r="F38" s="115">
        <v>36</v>
      </c>
      <c r="G38" s="67">
        <f t="shared" si="1"/>
        <v>0.54</v>
      </c>
      <c r="H38" s="63">
        <v>9</v>
      </c>
      <c r="I38" s="64" t="e">
        <f t="shared" si="2"/>
        <v>#DIV/0!</v>
      </c>
      <c r="J38" s="62"/>
      <c r="K38" s="62"/>
      <c r="L38" s="62"/>
      <c r="M38" s="63">
        <v>0</v>
      </c>
      <c r="N38" s="62"/>
      <c r="O38" s="62"/>
      <c r="P38" s="62"/>
      <c r="Q38" s="63">
        <f t="shared" si="3"/>
        <v>0</v>
      </c>
      <c r="R38" s="65">
        <f>IF(F38&lt;VLOOKUP(G38,$Q$310:$U$320,2),0,VLOOKUP(G38,$Q$310:$U$320,3))</f>
        <v>30</v>
      </c>
      <c r="S38" s="66">
        <f t="shared" si="4"/>
        <v>10</v>
      </c>
      <c r="T38" s="67">
        <f t="shared" si="5"/>
        <v>10.8</v>
      </c>
      <c r="U38" s="165">
        <f t="shared" si="6"/>
        <v>10</v>
      </c>
      <c r="V38" s="67">
        <f t="shared" si="7"/>
        <v>10.8</v>
      </c>
      <c r="W38" s="67">
        <v>30</v>
      </c>
      <c r="X38" s="66"/>
      <c r="Y38" s="63">
        <v>10</v>
      </c>
      <c r="Z38" s="103">
        <f t="shared" si="11"/>
        <v>0</v>
      </c>
    </row>
    <row r="39" spans="1:26" s="33" customFormat="1" ht="47.25" x14ac:dyDescent="0.25">
      <c r="A39" s="60"/>
      <c r="B39" s="161" t="s">
        <v>446</v>
      </c>
      <c r="C39" s="161" t="s">
        <v>77</v>
      </c>
      <c r="D39" s="160">
        <v>21.161999999999999</v>
      </c>
      <c r="E39" s="115"/>
      <c r="F39" s="115">
        <v>18</v>
      </c>
      <c r="G39" s="67">
        <f t="shared" si="1"/>
        <v>0.85</v>
      </c>
      <c r="H39" s="63">
        <v>9</v>
      </c>
      <c r="I39" s="64" t="e">
        <f t="shared" si="2"/>
        <v>#DIV/0!</v>
      </c>
      <c r="J39" s="62"/>
      <c r="K39" s="62"/>
      <c r="L39" s="62"/>
      <c r="M39" s="63">
        <v>0</v>
      </c>
      <c r="N39" s="62"/>
      <c r="O39" s="62"/>
      <c r="P39" s="62"/>
      <c r="Q39" s="63">
        <f t="shared" si="3"/>
        <v>0</v>
      </c>
      <c r="R39" s="65">
        <f>IF(F39&lt;VLOOKUP(G39,$Q$310:$U$320,2),0,VLOOKUP(G39,$Q$310:$U$320,3))</f>
        <v>30</v>
      </c>
      <c r="S39" s="66">
        <f t="shared" si="4"/>
        <v>5</v>
      </c>
      <c r="T39" s="67">
        <f t="shared" si="5"/>
        <v>5.4</v>
      </c>
      <c r="U39" s="165">
        <f t="shared" si="6"/>
        <v>5</v>
      </c>
      <c r="V39" s="67">
        <f t="shared" si="7"/>
        <v>5.4</v>
      </c>
      <c r="W39" s="67">
        <v>30</v>
      </c>
      <c r="X39" s="66"/>
      <c r="Y39" s="63">
        <v>5</v>
      </c>
      <c r="Z39" s="103">
        <f t="shared" si="11"/>
        <v>0</v>
      </c>
    </row>
    <row r="40" spans="1:26" s="33" customFormat="1" ht="47.25" x14ac:dyDescent="0.25">
      <c r="A40" s="60"/>
      <c r="B40" s="161" t="s">
        <v>447</v>
      </c>
      <c r="C40" s="161" t="s">
        <v>77</v>
      </c>
      <c r="D40" s="160">
        <v>24.510999999999999</v>
      </c>
      <c r="E40" s="115"/>
      <c r="F40" s="115">
        <v>27</v>
      </c>
      <c r="G40" s="67">
        <f t="shared" si="1"/>
        <v>1.1000000000000001</v>
      </c>
      <c r="H40" s="63">
        <v>8</v>
      </c>
      <c r="I40" s="64" t="e">
        <f t="shared" si="2"/>
        <v>#DIV/0!</v>
      </c>
      <c r="J40" s="62"/>
      <c r="K40" s="62"/>
      <c r="L40" s="62"/>
      <c r="M40" s="63">
        <v>0</v>
      </c>
      <c r="N40" s="62"/>
      <c r="O40" s="62"/>
      <c r="P40" s="62"/>
      <c r="Q40" s="63">
        <f t="shared" si="3"/>
        <v>0</v>
      </c>
      <c r="R40" s="65">
        <f>IF(F40&lt;VLOOKUP(G40,$Q$310:$U$320,2),0,VLOOKUP(G40,$Q$310:$U$320,3))</f>
        <v>30</v>
      </c>
      <c r="S40" s="66">
        <f t="shared" si="4"/>
        <v>8</v>
      </c>
      <c r="T40" s="67">
        <f t="shared" si="5"/>
        <v>8.1</v>
      </c>
      <c r="U40" s="165">
        <f t="shared" si="6"/>
        <v>5</v>
      </c>
      <c r="V40" s="67">
        <f t="shared" si="7"/>
        <v>5.4</v>
      </c>
      <c r="W40" s="67">
        <v>20</v>
      </c>
      <c r="X40" s="66"/>
      <c r="Y40" s="63">
        <v>5</v>
      </c>
      <c r="Z40" s="103">
        <f t="shared" si="11"/>
        <v>0</v>
      </c>
    </row>
    <row r="41" spans="1:26" s="33" customFormat="1" ht="47.25" x14ac:dyDescent="0.25">
      <c r="A41" s="60"/>
      <c r="B41" s="161" t="s">
        <v>448</v>
      </c>
      <c r="C41" s="161" t="s">
        <v>77</v>
      </c>
      <c r="D41" s="160">
        <v>32.597999999999999</v>
      </c>
      <c r="E41" s="115"/>
      <c r="F41" s="115">
        <v>36</v>
      </c>
      <c r="G41" s="67">
        <f t="shared" si="1"/>
        <v>1.1000000000000001</v>
      </c>
      <c r="H41" s="63">
        <v>3</v>
      </c>
      <c r="I41" s="64" t="e">
        <f t="shared" si="2"/>
        <v>#DIV/0!</v>
      </c>
      <c r="J41" s="62"/>
      <c r="K41" s="62"/>
      <c r="L41" s="62"/>
      <c r="M41" s="63">
        <v>0</v>
      </c>
      <c r="N41" s="62"/>
      <c r="O41" s="62"/>
      <c r="P41" s="62"/>
      <c r="Q41" s="63">
        <f t="shared" si="3"/>
        <v>0</v>
      </c>
      <c r="R41" s="65">
        <f>IF(F41&lt;VLOOKUP(G41,$Q$310:$U$320,2),0,VLOOKUP(G41,$Q$310:$U$320,3))</f>
        <v>30</v>
      </c>
      <c r="S41" s="66">
        <f t="shared" si="4"/>
        <v>10</v>
      </c>
      <c r="T41" s="67">
        <f t="shared" si="5"/>
        <v>10.8</v>
      </c>
      <c r="U41" s="165">
        <f t="shared" si="6"/>
        <v>2</v>
      </c>
      <c r="V41" s="67">
        <f t="shared" si="7"/>
        <v>2.16</v>
      </c>
      <c r="W41" s="67">
        <v>6</v>
      </c>
      <c r="X41" s="66"/>
      <c r="Y41" s="63">
        <v>2</v>
      </c>
      <c r="Z41" s="103">
        <f t="shared" si="11"/>
        <v>0</v>
      </c>
    </row>
    <row r="42" spans="1:26" s="33" customFormat="1" ht="63" x14ac:dyDescent="0.25">
      <c r="A42" s="60"/>
      <c r="B42" s="161" t="s">
        <v>450</v>
      </c>
      <c r="C42" s="161" t="s">
        <v>449</v>
      </c>
      <c r="D42" s="160">
        <v>156</v>
      </c>
      <c r="E42" s="115"/>
      <c r="F42" s="115">
        <v>73</v>
      </c>
      <c r="G42" s="67">
        <f t="shared" si="1"/>
        <v>0.47</v>
      </c>
      <c r="H42" s="63">
        <v>21</v>
      </c>
      <c r="I42" s="64" t="e">
        <f t="shared" si="2"/>
        <v>#DIV/0!</v>
      </c>
      <c r="J42" s="62"/>
      <c r="K42" s="62"/>
      <c r="L42" s="62"/>
      <c r="M42" s="63">
        <v>0</v>
      </c>
      <c r="N42" s="62"/>
      <c r="O42" s="62"/>
      <c r="P42" s="62"/>
      <c r="Q42" s="63">
        <f t="shared" si="3"/>
        <v>0</v>
      </c>
      <c r="R42" s="65">
        <f>IF(F42&lt;VLOOKUP(G42,$Q$310:$U$320,2),0,VLOOKUP(G42,$Q$310:$U$320,3))</f>
        <v>30</v>
      </c>
      <c r="S42" s="66">
        <f t="shared" si="4"/>
        <v>21</v>
      </c>
      <c r="T42" s="67">
        <f t="shared" si="5"/>
        <v>21.9</v>
      </c>
      <c r="U42" s="165">
        <f t="shared" si="6"/>
        <v>21</v>
      </c>
      <c r="V42" s="67">
        <f t="shared" si="7"/>
        <v>21.9</v>
      </c>
      <c r="W42" s="67">
        <v>30</v>
      </c>
      <c r="X42" s="66"/>
      <c r="Y42" s="63">
        <v>21</v>
      </c>
      <c r="Z42" s="103">
        <f t="shared" si="11"/>
        <v>0</v>
      </c>
    </row>
    <row r="43" spans="1:26" s="33" customFormat="1" ht="47.25" x14ac:dyDescent="0.25">
      <c r="A43" s="60"/>
      <c r="B43" s="161" t="s">
        <v>451</v>
      </c>
      <c r="C43" s="161" t="s">
        <v>449</v>
      </c>
      <c r="D43" s="160">
        <v>25.635000000000002</v>
      </c>
      <c r="E43" s="115"/>
      <c r="F43" s="115">
        <v>31</v>
      </c>
      <c r="G43" s="67">
        <f t="shared" si="1"/>
        <v>1.21</v>
      </c>
      <c r="H43" s="63">
        <v>0</v>
      </c>
      <c r="I43" s="64" t="e">
        <f t="shared" si="2"/>
        <v>#DIV/0!</v>
      </c>
      <c r="J43" s="62"/>
      <c r="K43" s="62"/>
      <c r="L43" s="62"/>
      <c r="M43" s="63">
        <v>0</v>
      </c>
      <c r="N43" s="62"/>
      <c r="O43" s="62"/>
      <c r="P43" s="62"/>
      <c r="Q43" s="63" t="e">
        <f t="shared" si="3"/>
        <v>#DIV/0!</v>
      </c>
      <c r="R43" s="65">
        <f>IF(F43&lt;VLOOKUP(G43,$Q$310:$U$320,2),0,VLOOKUP(G43,$Q$310:$U$320,3))</f>
        <v>30</v>
      </c>
      <c r="S43" s="66">
        <f t="shared" si="4"/>
        <v>9</v>
      </c>
      <c r="T43" s="67">
        <f t="shared" si="5"/>
        <v>9.3000000000000007</v>
      </c>
      <c r="U43" s="165">
        <f t="shared" si="6"/>
        <v>9</v>
      </c>
      <c r="V43" s="67">
        <f t="shared" si="7"/>
        <v>9.3000000000000007</v>
      </c>
      <c r="W43" s="67">
        <v>30</v>
      </c>
      <c r="X43" s="66"/>
      <c r="Y43" s="63">
        <v>9</v>
      </c>
      <c r="Z43" s="103">
        <f t="shared" si="11"/>
        <v>0</v>
      </c>
    </row>
    <row r="44" spans="1:26" s="33" customFormat="1" ht="47.25" x14ac:dyDescent="0.25">
      <c r="A44" s="60"/>
      <c r="B44" s="161" t="s">
        <v>452</v>
      </c>
      <c r="C44" s="161" t="s">
        <v>449</v>
      </c>
      <c r="D44" s="160">
        <v>17.600000000000001</v>
      </c>
      <c r="E44" s="115"/>
      <c r="F44" s="115">
        <v>23</v>
      </c>
      <c r="G44" s="67">
        <f t="shared" si="1"/>
        <v>1.31</v>
      </c>
      <c r="H44" s="63">
        <v>4</v>
      </c>
      <c r="I44" s="64" t="e">
        <f t="shared" si="2"/>
        <v>#DIV/0!</v>
      </c>
      <c r="J44" s="62"/>
      <c r="K44" s="62"/>
      <c r="L44" s="62"/>
      <c r="M44" s="63">
        <v>0</v>
      </c>
      <c r="N44" s="62"/>
      <c r="O44" s="62"/>
      <c r="P44" s="62"/>
      <c r="Q44" s="63">
        <f t="shared" si="3"/>
        <v>0</v>
      </c>
      <c r="R44" s="65">
        <f>IF(F44&lt;VLOOKUP(G44,$Q$310:$U$320,2),0,VLOOKUP(G44,$Q$310:$U$320,3))</f>
        <v>30</v>
      </c>
      <c r="S44" s="66">
        <f t="shared" si="4"/>
        <v>6</v>
      </c>
      <c r="T44" s="67">
        <f t="shared" si="5"/>
        <v>6.9</v>
      </c>
      <c r="U44" s="165">
        <f t="shared" si="6"/>
        <v>4</v>
      </c>
      <c r="V44" s="67">
        <f t="shared" si="7"/>
        <v>4.5999999999999996</v>
      </c>
      <c r="W44" s="67">
        <v>20</v>
      </c>
      <c r="X44" s="66"/>
      <c r="Y44" s="63">
        <v>4</v>
      </c>
      <c r="Z44" s="103">
        <f t="shared" si="11"/>
        <v>0</v>
      </c>
    </row>
    <row r="45" spans="1:26" s="33" customFormat="1" ht="47.25" x14ac:dyDescent="0.25">
      <c r="A45" s="60"/>
      <c r="B45" s="161" t="s">
        <v>453</v>
      </c>
      <c r="C45" s="161" t="s">
        <v>449</v>
      </c>
      <c r="D45" s="160">
        <v>17.879000000000001</v>
      </c>
      <c r="E45" s="115"/>
      <c r="F45" s="115">
        <v>61</v>
      </c>
      <c r="G45" s="67">
        <f t="shared" si="1"/>
        <v>3.41</v>
      </c>
      <c r="H45" s="63">
        <v>18</v>
      </c>
      <c r="I45" s="64" t="e">
        <f t="shared" si="2"/>
        <v>#DIV/0!</v>
      </c>
      <c r="J45" s="62"/>
      <c r="K45" s="62"/>
      <c r="L45" s="62"/>
      <c r="M45" s="63">
        <v>0</v>
      </c>
      <c r="N45" s="62"/>
      <c r="O45" s="62"/>
      <c r="P45" s="62"/>
      <c r="Q45" s="63">
        <f t="shared" si="3"/>
        <v>0</v>
      </c>
      <c r="R45" s="65">
        <f>IF(F45&lt;VLOOKUP(G45,$Q$310:$U$320,2),0,VLOOKUP(G45,$Q$310:$U$320,3))</f>
        <v>30</v>
      </c>
      <c r="S45" s="66">
        <f t="shared" si="4"/>
        <v>18</v>
      </c>
      <c r="T45" s="67">
        <f t="shared" si="5"/>
        <v>18.3</v>
      </c>
      <c r="U45" s="165">
        <f t="shared" si="6"/>
        <v>18</v>
      </c>
      <c r="V45" s="67">
        <f t="shared" si="7"/>
        <v>18.3</v>
      </c>
      <c r="W45" s="67">
        <v>30</v>
      </c>
      <c r="X45" s="66"/>
      <c r="Y45" s="63">
        <v>18</v>
      </c>
      <c r="Z45" s="103">
        <f t="shared" si="11"/>
        <v>0</v>
      </c>
    </row>
    <row r="46" spans="1:26" s="33" customFormat="1" ht="47.25" x14ac:dyDescent="0.25">
      <c r="A46" s="60"/>
      <c r="B46" s="161" t="s">
        <v>454</v>
      </c>
      <c r="C46" s="161" t="s">
        <v>449</v>
      </c>
      <c r="D46" s="160">
        <v>39.6</v>
      </c>
      <c r="E46" s="115"/>
      <c r="F46" s="115">
        <v>36</v>
      </c>
      <c r="G46" s="67">
        <f t="shared" si="1"/>
        <v>0.91</v>
      </c>
      <c r="H46" s="63">
        <v>9</v>
      </c>
      <c r="I46" s="64" t="e">
        <f t="shared" si="2"/>
        <v>#DIV/0!</v>
      </c>
      <c r="J46" s="62"/>
      <c r="K46" s="62"/>
      <c r="L46" s="62"/>
      <c r="M46" s="63">
        <v>2</v>
      </c>
      <c r="N46" s="62"/>
      <c r="O46" s="62"/>
      <c r="P46" s="62"/>
      <c r="Q46" s="63">
        <f t="shared" si="3"/>
        <v>22</v>
      </c>
      <c r="R46" s="65">
        <f>IF(F46&lt;VLOOKUP(G46,$Q$310:$U$320,2),0,VLOOKUP(G46,$Q$310:$U$320,3))</f>
        <v>30</v>
      </c>
      <c r="S46" s="66">
        <f t="shared" si="4"/>
        <v>10</v>
      </c>
      <c r="T46" s="67">
        <f t="shared" si="5"/>
        <v>10.8</v>
      </c>
      <c r="U46" s="165">
        <f t="shared" si="6"/>
        <v>10</v>
      </c>
      <c r="V46" s="67">
        <f t="shared" si="7"/>
        <v>10.8</v>
      </c>
      <c r="W46" s="67">
        <v>30</v>
      </c>
      <c r="X46" s="66"/>
      <c r="Y46" s="63">
        <v>10</v>
      </c>
      <c r="Z46" s="103">
        <f t="shared" si="11"/>
        <v>0</v>
      </c>
    </row>
    <row r="47" spans="1:26" s="33" customFormat="1" ht="63" x14ac:dyDescent="0.25">
      <c r="A47" s="60"/>
      <c r="B47" s="161" t="s">
        <v>455</v>
      </c>
      <c r="C47" s="161" t="s">
        <v>449</v>
      </c>
      <c r="D47" s="160">
        <v>43.3</v>
      </c>
      <c r="E47" s="115"/>
      <c r="F47" s="115">
        <v>118</v>
      </c>
      <c r="G47" s="67">
        <f t="shared" si="1"/>
        <v>2.73</v>
      </c>
      <c r="H47" s="63">
        <v>24</v>
      </c>
      <c r="I47" s="64" t="e">
        <f t="shared" si="2"/>
        <v>#DIV/0!</v>
      </c>
      <c r="J47" s="62"/>
      <c r="K47" s="62"/>
      <c r="L47" s="62"/>
      <c r="M47" s="63">
        <v>0</v>
      </c>
      <c r="N47" s="62"/>
      <c r="O47" s="62"/>
      <c r="P47" s="62"/>
      <c r="Q47" s="63">
        <f t="shared" si="3"/>
        <v>0</v>
      </c>
      <c r="R47" s="65">
        <f>IF(F47&lt;VLOOKUP(G47,$Q$310:$U$320,2),0,VLOOKUP(G47,$Q$310:$U$320,3))</f>
        <v>30</v>
      </c>
      <c r="S47" s="66">
        <f t="shared" si="4"/>
        <v>35</v>
      </c>
      <c r="T47" s="67">
        <f t="shared" si="5"/>
        <v>35.4</v>
      </c>
      <c r="U47" s="165">
        <f t="shared" si="6"/>
        <v>35</v>
      </c>
      <c r="V47" s="67">
        <f t="shared" si="7"/>
        <v>35.4</v>
      </c>
      <c r="W47" s="67">
        <v>30</v>
      </c>
      <c r="X47" s="66"/>
      <c r="Y47" s="63">
        <v>35</v>
      </c>
      <c r="Z47" s="103">
        <f t="shared" si="11"/>
        <v>0</v>
      </c>
    </row>
    <row r="48" spans="1:26" s="33" customFormat="1" ht="47.25" x14ac:dyDescent="0.25">
      <c r="A48" s="60"/>
      <c r="B48" s="161" t="s">
        <v>460</v>
      </c>
      <c r="C48" s="161" t="s">
        <v>154</v>
      </c>
      <c r="D48" s="160">
        <v>6.4530000000000003</v>
      </c>
      <c r="E48" s="115"/>
      <c r="F48" s="115">
        <v>7</v>
      </c>
      <c r="G48" s="67">
        <f t="shared" si="1"/>
        <v>1.08</v>
      </c>
      <c r="H48" s="63">
        <v>1</v>
      </c>
      <c r="I48" s="64" t="e">
        <f t="shared" si="2"/>
        <v>#DIV/0!</v>
      </c>
      <c r="J48" s="62"/>
      <c r="K48" s="62"/>
      <c r="L48" s="62"/>
      <c r="M48" s="63">
        <v>1</v>
      </c>
      <c r="N48" s="62"/>
      <c r="O48" s="62"/>
      <c r="P48" s="62"/>
      <c r="Q48" s="63">
        <f t="shared" si="3"/>
        <v>100</v>
      </c>
      <c r="R48" s="65">
        <f>IF(F48&lt;VLOOKUP(G48,$Q$310:$U$320,2),0,VLOOKUP(G48,$Q$310:$U$320,3))</f>
        <v>30</v>
      </c>
      <c r="S48" s="66">
        <f t="shared" si="4"/>
        <v>2</v>
      </c>
      <c r="T48" s="67">
        <f t="shared" si="5"/>
        <v>2.1</v>
      </c>
      <c r="U48" s="165">
        <f t="shared" si="6"/>
        <v>1</v>
      </c>
      <c r="V48" s="67">
        <f t="shared" si="7"/>
        <v>1.05</v>
      </c>
      <c r="W48" s="67">
        <v>15</v>
      </c>
      <c r="X48" s="66"/>
      <c r="Y48" s="63">
        <v>1</v>
      </c>
      <c r="Z48" s="103">
        <f t="shared" si="11"/>
        <v>0</v>
      </c>
    </row>
    <row r="49" spans="1:26" s="33" customFormat="1" ht="47.25" x14ac:dyDescent="0.25">
      <c r="A49" s="60"/>
      <c r="B49" s="161" t="s">
        <v>462</v>
      </c>
      <c r="C49" s="161" t="s">
        <v>154</v>
      </c>
      <c r="D49" s="160">
        <v>646.79</v>
      </c>
      <c r="E49" s="115"/>
      <c r="F49" s="115">
        <v>245</v>
      </c>
      <c r="G49" s="67">
        <f t="shared" si="1"/>
        <v>0.38</v>
      </c>
      <c r="H49" s="63">
        <v>41</v>
      </c>
      <c r="I49" s="64" t="e">
        <f t="shared" si="2"/>
        <v>#DIV/0!</v>
      </c>
      <c r="J49" s="62"/>
      <c r="K49" s="62"/>
      <c r="L49" s="62"/>
      <c r="M49" s="63">
        <v>0</v>
      </c>
      <c r="N49" s="62"/>
      <c r="O49" s="62"/>
      <c r="P49" s="62"/>
      <c r="Q49" s="63">
        <f t="shared" si="3"/>
        <v>0</v>
      </c>
      <c r="R49" s="65">
        <f>IF(F49&lt;VLOOKUP(G49,$Q$310:$U$320,2),0,VLOOKUP(G49,$Q$310:$U$320,3))</f>
        <v>30</v>
      </c>
      <c r="S49" s="66">
        <f t="shared" si="4"/>
        <v>73</v>
      </c>
      <c r="T49" s="67">
        <f t="shared" si="5"/>
        <v>73.5</v>
      </c>
      <c r="U49" s="165">
        <f t="shared" si="6"/>
        <v>44</v>
      </c>
      <c r="V49" s="67">
        <f t="shared" si="7"/>
        <v>44.1</v>
      </c>
      <c r="W49" s="67">
        <v>18</v>
      </c>
      <c r="X49" s="66"/>
      <c r="Y49" s="63">
        <v>44</v>
      </c>
      <c r="Z49" s="103">
        <f t="shared" si="11"/>
        <v>0</v>
      </c>
    </row>
    <row r="50" spans="1:26" s="33" customFormat="1" ht="31.5" x14ac:dyDescent="0.25">
      <c r="A50" s="60"/>
      <c r="B50" s="161" t="s">
        <v>463</v>
      </c>
      <c r="C50" s="161" t="s">
        <v>154</v>
      </c>
      <c r="D50" s="160">
        <v>30.15</v>
      </c>
      <c r="E50" s="115"/>
      <c r="F50" s="115">
        <v>31</v>
      </c>
      <c r="G50" s="67">
        <f t="shared" si="1"/>
        <v>1.03</v>
      </c>
      <c r="H50" s="63">
        <v>5</v>
      </c>
      <c r="I50" s="64" t="e">
        <f t="shared" si="2"/>
        <v>#DIV/0!</v>
      </c>
      <c r="J50" s="62"/>
      <c r="K50" s="62"/>
      <c r="L50" s="62"/>
      <c r="M50" s="63">
        <v>0</v>
      </c>
      <c r="N50" s="62"/>
      <c r="O50" s="62"/>
      <c r="P50" s="62"/>
      <c r="Q50" s="63">
        <f t="shared" si="3"/>
        <v>0</v>
      </c>
      <c r="R50" s="65">
        <f>IF(F50&lt;VLOOKUP(G50,$Q$310:$U$320,2),0,VLOOKUP(G50,$Q$310:$U$320,3))</f>
        <v>30</v>
      </c>
      <c r="S50" s="66">
        <f t="shared" si="4"/>
        <v>9</v>
      </c>
      <c r="T50" s="67">
        <f t="shared" si="5"/>
        <v>9.3000000000000007</v>
      </c>
      <c r="U50" s="165">
        <f t="shared" si="6"/>
        <v>6</v>
      </c>
      <c r="V50" s="67">
        <f t="shared" si="7"/>
        <v>6.2</v>
      </c>
      <c r="W50" s="67">
        <v>20</v>
      </c>
      <c r="X50" s="66"/>
      <c r="Y50" s="63">
        <v>6</v>
      </c>
      <c r="Z50" s="103">
        <f t="shared" si="11"/>
        <v>0</v>
      </c>
    </row>
    <row r="51" spans="1:26" s="33" customFormat="1" ht="47.25" x14ac:dyDescent="0.25">
      <c r="A51" s="60"/>
      <c r="B51" s="161" t="s">
        <v>464</v>
      </c>
      <c r="C51" s="161" t="s">
        <v>154</v>
      </c>
      <c r="D51" s="160">
        <v>19.009</v>
      </c>
      <c r="E51" s="115"/>
      <c r="F51" s="115">
        <v>35</v>
      </c>
      <c r="G51" s="67">
        <f t="shared" si="1"/>
        <v>1.84</v>
      </c>
      <c r="H51" s="63">
        <v>7</v>
      </c>
      <c r="I51" s="64" t="e">
        <f t="shared" si="2"/>
        <v>#DIV/0!</v>
      </c>
      <c r="J51" s="62"/>
      <c r="K51" s="62"/>
      <c r="L51" s="62"/>
      <c r="M51" s="63">
        <v>0</v>
      </c>
      <c r="N51" s="62"/>
      <c r="O51" s="62"/>
      <c r="P51" s="62"/>
      <c r="Q51" s="63">
        <f t="shared" si="3"/>
        <v>0</v>
      </c>
      <c r="R51" s="65">
        <f>IF(F51&lt;VLOOKUP(G51,$Q$310:$U$320,2),0,VLOOKUP(G51,$Q$310:$U$320,3))</f>
        <v>30</v>
      </c>
      <c r="S51" s="66">
        <f t="shared" si="4"/>
        <v>10</v>
      </c>
      <c r="T51" s="67">
        <f t="shared" si="5"/>
        <v>10.5</v>
      </c>
      <c r="U51" s="165">
        <f t="shared" si="6"/>
        <v>7</v>
      </c>
      <c r="V51" s="67">
        <f t="shared" si="7"/>
        <v>7</v>
      </c>
      <c r="W51" s="67">
        <v>20</v>
      </c>
      <c r="X51" s="66"/>
      <c r="Y51" s="63">
        <v>7</v>
      </c>
      <c r="Z51" s="103">
        <f t="shared" si="11"/>
        <v>0</v>
      </c>
    </row>
    <row r="52" spans="1:26" s="33" customFormat="1" ht="47.25" x14ac:dyDescent="0.25">
      <c r="A52" s="60"/>
      <c r="B52" s="161" t="s">
        <v>465</v>
      </c>
      <c r="C52" s="161" t="s">
        <v>154</v>
      </c>
      <c r="D52" s="160">
        <v>44.003</v>
      </c>
      <c r="E52" s="115"/>
      <c r="F52" s="115">
        <v>57</v>
      </c>
      <c r="G52" s="67">
        <f t="shared" si="1"/>
        <v>1.3</v>
      </c>
      <c r="H52" s="63">
        <v>5</v>
      </c>
      <c r="I52" s="64" t="e">
        <f t="shared" si="2"/>
        <v>#DIV/0!</v>
      </c>
      <c r="J52" s="62"/>
      <c r="K52" s="62"/>
      <c r="L52" s="62"/>
      <c r="M52" s="63">
        <v>0</v>
      </c>
      <c r="N52" s="62"/>
      <c r="O52" s="62"/>
      <c r="P52" s="62"/>
      <c r="Q52" s="63">
        <f t="shared" si="3"/>
        <v>0</v>
      </c>
      <c r="R52" s="65">
        <f>IF(F52&lt;VLOOKUP(G52,$Q$310:$U$320,2),0,VLOOKUP(G52,$Q$310:$U$320,3))</f>
        <v>30</v>
      </c>
      <c r="S52" s="66">
        <f t="shared" si="4"/>
        <v>17</v>
      </c>
      <c r="T52" s="67">
        <f t="shared" si="5"/>
        <v>17.100000000000001</v>
      </c>
      <c r="U52" s="165">
        <f t="shared" si="6"/>
        <v>17</v>
      </c>
      <c r="V52" s="67">
        <f t="shared" si="7"/>
        <v>17.100000000000001</v>
      </c>
      <c r="W52" s="67">
        <v>30</v>
      </c>
      <c r="X52" s="66"/>
      <c r="Y52" s="63">
        <v>17</v>
      </c>
      <c r="Z52" s="103">
        <f t="shared" si="11"/>
        <v>0</v>
      </c>
    </row>
    <row r="53" spans="1:26" s="33" customFormat="1" ht="47.25" x14ac:dyDescent="0.25">
      <c r="A53" s="60"/>
      <c r="B53" s="161" t="s">
        <v>467</v>
      </c>
      <c r="C53" s="161" t="s">
        <v>154</v>
      </c>
      <c r="D53" s="160">
        <v>45.35</v>
      </c>
      <c r="E53" s="115"/>
      <c r="F53" s="115">
        <v>32</v>
      </c>
      <c r="G53" s="67">
        <f t="shared" si="1"/>
        <v>0.71</v>
      </c>
      <c r="H53" s="63">
        <v>2</v>
      </c>
      <c r="I53" s="64" t="e">
        <f t="shared" si="2"/>
        <v>#DIV/0!</v>
      </c>
      <c r="J53" s="62"/>
      <c r="K53" s="62"/>
      <c r="L53" s="62"/>
      <c r="M53" s="63">
        <v>0</v>
      </c>
      <c r="N53" s="62"/>
      <c r="O53" s="62"/>
      <c r="P53" s="62"/>
      <c r="Q53" s="63">
        <f t="shared" si="3"/>
        <v>0</v>
      </c>
      <c r="R53" s="65">
        <f>IF(F53&lt;VLOOKUP(G53,$Q$310:$U$320,2),0,VLOOKUP(G53,$Q$310:$U$320,3))</f>
        <v>30</v>
      </c>
      <c r="S53" s="66">
        <f t="shared" si="4"/>
        <v>9</v>
      </c>
      <c r="T53" s="67">
        <f t="shared" si="5"/>
        <v>9.6</v>
      </c>
      <c r="U53" s="165">
        <f t="shared" si="6"/>
        <v>5</v>
      </c>
      <c r="V53" s="67">
        <f t="shared" si="7"/>
        <v>5.12</v>
      </c>
      <c r="W53" s="67">
        <v>16</v>
      </c>
      <c r="X53" s="66"/>
      <c r="Y53" s="63">
        <v>5</v>
      </c>
      <c r="Z53" s="103">
        <f t="shared" si="11"/>
        <v>0</v>
      </c>
    </row>
    <row r="54" spans="1:26" s="33" customFormat="1" ht="31.5" x14ac:dyDescent="0.25">
      <c r="A54" s="60"/>
      <c r="B54" s="161" t="s">
        <v>468</v>
      </c>
      <c r="C54" s="161" t="s">
        <v>186</v>
      </c>
      <c r="D54" s="160">
        <v>201.11</v>
      </c>
      <c r="E54" s="115"/>
      <c r="F54" s="115">
        <v>43</v>
      </c>
      <c r="G54" s="67">
        <f t="shared" si="1"/>
        <v>0.21</v>
      </c>
      <c r="H54" s="63"/>
      <c r="I54" s="64" t="e">
        <f t="shared" si="2"/>
        <v>#DIV/0!</v>
      </c>
      <c r="J54" s="62"/>
      <c r="K54" s="62"/>
      <c r="L54" s="62"/>
      <c r="M54" s="63"/>
      <c r="N54" s="62"/>
      <c r="O54" s="62"/>
      <c r="P54" s="62"/>
      <c r="Q54" s="63" t="e">
        <f t="shared" si="3"/>
        <v>#DIV/0!</v>
      </c>
      <c r="R54" s="65">
        <f>IF(F54&lt;VLOOKUP(G54,$Q$310:$U$320,2),0,VLOOKUP(G54,$Q$310:$U$320,3))</f>
        <v>30</v>
      </c>
      <c r="S54" s="66">
        <f t="shared" si="4"/>
        <v>12</v>
      </c>
      <c r="T54" s="67">
        <f t="shared" si="5"/>
        <v>12.9</v>
      </c>
      <c r="U54" s="165">
        <f t="shared" si="6"/>
        <v>12</v>
      </c>
      <c r="V54" s="67">
        <f t="shared" si="7"/>
        <v>12.9</v>
      </c>
      <c r="W54" s="67">
        <v>30</v>
      </c>
      <c r="X54" s="66"/>
      <c r="Y54" s="63"/>
    </row>
    <row r="55" spans="1:26" s="33" customFormat="1" ht="31.5" x14ac:dyDescent="0.25">
      <c r="A55" s="60"/>
      <c r="B55" s="161" t="s">
        <v>469</v>
      </c>
      <c r="C55" s="161" t="s">
        <v>78</v>
      </c>
      <c r="D55" s="160">
        <v>9.2850000000000001</v>
      </c>
      <c r="E55" s="115"/>
      <c r="F55" s="115">
        <v>7</v>
      </c>
      <c r="G55" s="67">
        <f t="shared" si="1"/>
        <v>0.75</v>
      </c>
      <c r="H55" s="63"/>
      <c r="I55" s="64" t="e">
        <f t="shared" si="2"/>
        <v>#DIV/0!</v>
      </c>
      <c r="J55" s="62"/>
      <c r="K55" s="62"/>
      <c r="L55" s="62"/>
      <c r="M55" s="63"/>
      <c r="N55" s="62"/>
      <c r="O55" s="62"/>
      <c r="P55" s="62"/>
      <c r="Q55" s="63" t="e">
        <f t="shared" si="3"/>
        <v>#DIV/0!</v>
      </c>
      <c r="R55" s="65">
        <f>IF(F55&lt;VLOOKUP(G55,$Q$310:$U$320,2),0,VLOOKUP(G55,$Q$310:$U$320,3))</f>
        <v>30</v>
      </c>
      <c r="S55" s="66">
        <f t="shared" si="4"/>
        <v>2</v>
      </c>
      <c r="T55" s="67">
        <f t="shared" si="5"/>
        <v>2.1</v>
      </c>
      <c r="U55" s="165">
        <f t="shared" si="6"/>
        <v>2</v>
      </c>
      <c r="V55" s="67">
        <f t="shared" si="7"/>
        <v>2.1</v>
      </c>
      <c r="W55" s="67">
        <v>30</v>
      </c>
      <c r="X55" s="66"/>
      <c r="Y55" s="63"/>
    </row>
    <row r="56" spans="1:26" s="33" customFormat="1" ht="31.5" x14ac:dyDescent="0.25">
      <c r="A56" s="60"/>
      <c r="B56" s="161" t="s">
        <v>470</v>
      </c>
      <c r="C56" s="161" t="s">
        <v>78</v>
      </c>
      <c r="D56" s="160">
        <v>533.53499999999997</v>
      </c>
      <c r="E56" s="115"/>
      <c r="F56" s="115">
        <v>48</v>
      </c>
      <c r="G56" s="67">
        <f t="shared" si="1"/>
        <v>0.09</v>
      </c>
      <c r="H56" s="63"/>
      <c r="I56" s="64" t="e">
        <f t="shared" si="2"/>
        <v>#DIV/0!</v>
      </c>
      <c r="J56" s="62"/>
      <c r="K56" s="62"/>
      <c r="L56" s="62"/>
      <c r="M56" s="63"/>
      <c r="N56" s="62"/>
      <c r="O56" s="62"/>
      <c r="P56" s="62"/>
      <c r="Q56" s="63" t="e">
        <f t="shared" si="3"/>
        <v>#DIV/0!</v>
      </c>
      <c r="R56" s="65">
        <f>IF(F56&lt;VLOOKUP(G56,$Q$310:$U$320,2),0,VLOOKUP(G56,$Q$310:$U$320,3))</f>
        <v>30</v>
      </c>
      <c r="S56" s="66">
        <f t="shared" si="4"/>
        <v>14</v>
      </c>
      <c r="T56" s="67">
        <f t="shared" si="5"/>
        <v>14.4</v>
      </c>
      <c r="U56" s="165">
        <f t="shared" si="6"/>
        <v>14</v>
      </c>
      <c r="V56" s="67">
        <f t="shared" si="7"/>
        <v>14.4</v>
      </c>
      <c r="W56" s="67">
        <v>30</v>
      </c>
      <c r="X56" s="66"/>
      <c r="Y56" s="63"/>
    </row>
    <row r="57" spans="1:26" s="33" customFormat="1" ht="31.5" x14ac:dyDescent="0.25">
      <c r="A57" s="60"/>
      <c r="B57" s="161" t="s">
        <v>471</v>
      </c>
      <c r="C57" s="161" t="s">
        <v>78</v>
      </c>
      <c r="D57" s="160">
        <v>12.4</v>
      </c>
      <c r="E57" s="115"/>
      <c r="F57" s="115">
        <v>7</v>
      </c>
      <c r="G57" s="67">
        <f t="shared" si="1"/>
        <v>0.56000000000000005</v>
      </c>
      <c r="H57" s="63"/>
      <c r="I57" s="64" t="e">
        <f t="shared" si="2"/>
        <v>#DIV/0!</v>
      </c>
      <c r="J57" s="62"/>
      <c r="K57" s="62"/>
      <c r="L57" s="62"/>
      <c r="M57" s="63"/>
      <c r="N57" s="62"/>
      <c r="O57" s="62"/>
      <c r="P57" s="62"/>
      <c r="Q57" s="63" t="e">
        <f t="shared" si="3"/>
        <v>#DIV/0!</v>
      </c>
      <c r="R57" s="65">
        <f>IF(F57&lt;VLOOKUP(G57,$Q$310:$U$320,2),0,VLOOKUP(G57,$Q$310:$U$320,3))</f>
        <v>30</v>
      </c>
      <c r="S57" s="66">
        <f t="shared" si="4"/>
        <v>2</v>
      </c>
      <c r="T57" s="67">
        <f t="shared" si="5"/>
        <v>2.1</v>
      </c>
      <c r="U57" s="165">
        <f t="shared" si="6"/>
        <v>2</v>
      </c>
      <c r="V57" s="67">
        <f t="shared" si="7"/>
        <v>2.1</v>
      </c>
      <c r="W57" s="67">
        <v>30</v>
      </c>
      <c r="X57" s="66"/>
      <c r="Y57" s="63"/>
    </row>
    <row r="58" spans="1:26" s="33" customFormat="1" ht="31.5" x14ac:dyDescent="0.25">
      <c r="A58" s="60"/>
      <c r="B58" s="161" t="s">
        <v>472</v>
      </c>
      <c r="C58" s="161" t="s">
        <v>78</v>
      </c>
      <c r="D58" s="160">
        <v>168.136</v>
      </c>
      <c r="E58" s="115"/>
      <c r="F58" s="115">
        <v>16</v>
      </c>
      <c r="G58" s="67">
        <f t="shared" si="1"/>
        <v>0.1</v>
      </c>
      <c r="H58" s="63"/>
      <c r="I58" s="64" t="e">
        <f t="shared" si="2"/>
        <v>#DIV/0!</v>
      </c>
      <c r="J58" s="62"/>
      <c r="K58" s="62"/>
      <c r="L58" s="62"/>
      <c r="M58" s="63"/>
      <c r="N58" s="62"/>
      <c r="O58" s="62"/>
      <c r="P58" s="62"/>
      <c r="Q58" s="63" t="e">
        <f t="shared" si="3"/>
        <v>#DIV/0!</v>
      </c>
      <c r="R58" s="65">
        <f>IF(F58&lt;VLOOKUP(G58,$Q$310:$U$320,2),0,VLOOKUP(G58,$Q$310:$U$320,3))</f>
        <v>30</v>
      </c>
      <c r="S58" s="66">
        <f t="shared" si="4"/>
        <v>4</v>
      </c>
      <c r="T58" s="67">
        <f t="shared" si="5"/>
        <v>4.8</v>
      </c>
      <c r="U58" s="165">
        <f t="shared" si="6"/>
        <v>4</v>
      </c>
      <c r="V58" s="67">
        <f t="shared" si="7"/>
        <v>4.8</v>
      </c>
      <c r="W58" s="67">
        <v>30</v>
      </c>
      <c r="X58" s="66"/>
      <c r="Y58" s="63"/>
    </row>
    <row r="59" spans="1:26" s="33" customFormat="1" ht="31.5" x14ac:dyDescent="0.25">
      <c r="A59" s="60"/>
      <c r="B59" s="161" t="s">
        <v>473</v>
      </c>
      <c r="C59" s="161" t="s">
        <v>78</v>
      </c>
      <c r="D59" s="160">
        <v>120.9</v>
      </c>
      <c r="E59" s="115"/>
      <c r="F59" s="115">
        <v>15</v>
      </c>
      <c r="G59" s="67">
        <f t="shared" si="1"/>
        <v>0.12</v>
      </c>
      <c r="H59" s="63"/>
      <c r="I59" s="64" t="e">
        <f t="shared" si="2"/>
        <v>#DIV/0!</v>
      </c>
      <c r="J59" s="62"/>
      <c r="K59" s="62"/>
      <c r="L59" s="62"/>
      <c r="M59" s="63"/>
      <c r="N59" s="62"/>
      <c r="O59" s="62"/>
      <c r="P59" s="62"/>
      <c r="Q59" s="63" t="e">
        <f t="shared" si="3"/>
        <v>#DIV/0!</v>
      </c>
      <c r="R59" s="65">
        <f>IF(F59&lt;VLOOKUP(G59,$Q$310:$U$320,2),0,VLOOKUP(G59,$Q$310:$U$320,3))</f>
        <v>30</v>
      </c>
      <c r="S59" s="66">
        <f t="shared" si="4"/>
        <v>4</v>
      </c>
      <c r="T59" s="67">
        <f t="shared" si="5"/>
        <v>4.5</v>
      </c>
      <c r="U59" s="165">
        <f t="shared" si="6"/>
        <v>4</v>
      </c>
      <c r="V59" s="67">
        <f t="shared" si="7"/>
        <v>4.5</v>
      </c>
      <c r="W59" s="67">
        <v>30</v>
      </c>
      <c r="X59" s="66"/>
      <c r="Y59" s="63"/>
    </row>
    <row r="60" spans="1:26" s="33" customFormat="1" ht="47.25" x14ac:dyDescent="0.25">
      <c r="A60" s="60"/>
      <c r="B60" s="161" t="s">
        <v>474</v>
      </c>
      <c r="C60" s="161" t="s">
        <v>78</v>
      </c>
      <c r="D60" s="160">
        <v>212.374</v>
      </c>
      <c r="E60" s="115"/>
      <c r="F60" s="115">
        <v>39</v>
      </c>
      <c r="G60" s="67">
        <f t="shared" si="1"/>
        <v>0.18</v>
      </c>
      <c r="H60" s="63"/>
      <c r="I60" s="64" t="e">
        <f t="shared" si="2"/>
        <v>#DIV/0!</v>
      </c>
      <c r="J60" s="62"/>
      <c r="K60" s="62"/>
      <c r="L60" s="62"/>
      <c r="M60" s="63"/>
      <c r="N60" s="62"/>
      <c r="O60" s="62"/>
      <c r="P60" s="62"/>
      <c r="Q60" s="63" t="e">
        <f t="shared" si="3"/>
        <v>#DIV/0!</v>
      </c>
      <c r="R60" s="65">
        <f>IF(F60&lt;VLOOKUP(G60,$Q$310:$U$320,2),0,VLOOKUP(G60,$Q$310:$U$320,3))</f>
        <v>30</v>
      </c>
      <c r="S60" s="66">
        <f t="shared" si="4"/>
        <v>11</v>
      </c>
      <c r="T60" s="67">
        <f t="shared" si="5"/>
        <v>11.7</v>
      </c>
      <c r="U60" s="165">
        <f t="shared" si="6"/>
        <v>11</v>
      </c>
      <c r="V60" s="67">
        <f t="shared" si="7"/>
        <v>11.7</v>
      </c>
      <c r="W60" s="67">
        <v>30</v>
      </c>
      <c r="X60" s="66"/>
      <c r="Y60" s="63"/>
    </row>
    <row r="61" spans="1:26" s="33" customFormat="1" ht="47.25" x14ac:dyDescent="0.25">
      <c r="A61" s="60"/>
      <c r="B61" s="161" t="s">
        <v>475</v>
      </c>
      <c r="C61" s="161" t="s">
        <v>78</v>
      </c>
      <c r="D61" s="160">
        <v>12.61</v>
      </c>
      <c r="E61" s="115"/>
      <c r="F61" s="115">
        <v>6</v>
      </c>
      <c r="G61" s="67">
        <f t="shared" si="1"/>
        <v>0.48</v>
      </c>
      <c r="H61" s="63">
        <v>1</v>
      </c>
      <c r="I61" s="64" t="e">
        <f t="shared" si="2"/>
        <v>#DIV/0!</v>
      </c>
      <c r="J61" s="62"/>
      <c r="K61" s="62"/>
      <c r="L61" s="62"/>
      <c r="M61" s="63">
        <v>0</v>
      </c>
      <c r="N61" s="62"/>
      <c r="O61" s="62"/>
      <c r="P61" s="62"/>
      <c r="Q61" s="63">
        <f t="shared" si="3"/>
        <v>0</v>
      </c>
      <c r="R61" s="65">
        <f>IF(F61&lt;VLOOKUP(G61,$Q$310:$U$320,2),0,VLOOKUP(G61,$Q$310:$U$320,3))</f>
        <v>30</v>
      </c>
      <c r="S61" s="66">
        <f t="shared" si="4"/>
        <v>1</v>
      </c>
      <c r="T61" s="67">
        <f t="shared" si="5"/>
        <v>1.8</v>
      </c>
      <c r="U61" s="165">
        <f t="shared" si="6"/>
        <v>1</v>
      </c>
      <c r="V61" s="67">
        <f t="shared" si="7"/>
        <v>1.8</v>
      </c>
      <c r="W61" s="67">
        <v>30</v>
      </c>
      <c r="X61" s="66"/>
      <c r="Y61" s="63">
        <v>1</v>
      </c>
      <c r="Z61" s="103">
        <f t="shared" ref="Z61:Z67" si="12">U61-Y61</f>
        <v>0</v>
      </c>
    </row>
    <row r="62" spans="1:26" s="33" customFormat="1" ht="63" x14ac:dyDescent="0.25">
      <c r="A62" s="60"/>
      <c r="B62" s="161" t="s">
        <v>476</v>
      </c>
      <c r="C62" s="161" t="s">
        <v>78</v>
      </c>
      <c r="D62" s="160">
        <v>994.94500000000005</v>
      </c>
      <c r="E62" s="115"/>
      <c r="F62" s="115">
        <v>227</v>
      </c>
      <c r="G62" s="67">
        <f t="shared" si="1"/>
        <v>0.23</v>
      </c>
      <c r="H62" s="63">
        <v>53</v>
      </c>
      <c r="I62" s="64" t="e">
        <f t="shared" si="2"/>
        <v>#DIV/0!</v>
      </c>
      <c r="J62" s="62"/>
      <c r="K62" s="62"/>
      <c r="L62" s="62"/>
      <c r="M62" s="63">
        <v>2</v>
      </c>
      <c r="N62" s="62"/>
      <c r="O62" s="62"/>
      <c r="P62" s="62"/>
      <c r="Q62" s="63">
        <f t="shared" si="3"/>
        <v>4</v>
      </c>
      <c r="R62" s="65">
        <f>IF(F62&lt;VLOOKUP(G62,$Q$310:$U$320,2),0,VLOOKUP(G62,$Q$310:$U$320,3))</f>
        <v>30</v>
      </c>
      <c r="S62" s="66">
        <f t="shared" si="4"/>
        <v>68</v>
      </c>
      <c r="T62" s="67">
        <f t="shared" si="5"/>
        <v>68.099999999999994</v>
      </c>
      <c r="U62" s="165">
        <f t="shared" si="6"/>
        <v>68</v>
      </c>
      <c r="V62" s="67">
        <f t="shared" si="7"/>
        <v>68.099999999999994</v>
      </c>
      <c r="W62" s="67">
        <v>30</v>
      </c>
      <c r="X62" s="66"/>
      <c r="Y62" s="63">
        <v>68</v>
      </c>
      <c r="Z62" s="103">
        <f t="shared" si="12"/>
        <v>0</v>
      </c>
    </row>
    <row r="63" spans="1:26" s="33" customFormat="1" ht="47.25" x14ac:dyDescent="0.25">
      <c r="A63" s="60"/>
      <c r="B63" s="161" t="s">
        <v>477</v>
      </c>
      <c r="C63" s="161" t="s">
        <v>78</v>
      </c>
      <c r="D63" s="160">
        <v>21.477</v>
      </c>
      <c r="E63" s="115"/>
      <c r="F63" s="115">
        <v>26</v>
      </c>
      <c r="G63" s="67">
        <f t="shared" si="1"/>
        <v>1.21</v>
      </c>
      <c r="H63" s="63">
        <v>7</v>
      </c>
      <c r="I63" s="64" t="e">
        <f t="shared" si="2"/>
        <v>#DIV/0!</v>
      </c>
      <c r="J63" s="62"/>
      <c r="K63" s="62"/>
      <c r="L63" s="62"/>
      <c r="M63" s="63">
        <v>0</v>
      </c>
      <c r="N63" s="62"/>
      <c r="O63" s="62"/>
      <c r="P63" s="62"/>
      <c r="Q63" s="63">
        <f t="shared" si="3"/>
        <v>0</v>
      </c>
      <c r="R63" s="65">
        <f>IF(F63&lt;VLOOKUP(G63,$Q$310:$U$320,2),0,VLOOKUP(G63,$Q$310:$U$320,3))</f>
        <v>30</v>
      </c>
      <c r="S63" s="66">
        <f t="shared" si="4"/>
        <v>7</v>
      </c>
      <c r="T63" s="67">
        <f t="shared" si="5"/>
        <v>7.8</v>
      </c>
      <c r="U63" s="165">
        <f t="shared" si="6"/>
        <v>4</v>
      </c>
      <c r="V63" s="67">
        <f t="shared" si="7"/>
        <v>4.68</v>
      </c>
      <c r="W63" s="67">
        <v>18</v>
      </c>
      <c r="X63" s="66"/>
      <c r="Y63" s="63">
        <v>4</v>
      </c>
      <c r="Z63" s="103">
        <f t="shared" si="12"/>
        <v>0</v>
      </c>
    </row>
    <row r="64" spans="1:26" s="33" customFormat="1" ht="63" x14ac:dyDescent="0.25">
      <c r="A64" s="60"/>
      <c r="B64" s="161" t="s">
        <v>818</v>
      </c>
      <c r="C64" s="161" t="s">
        <v>78</v>
      </c>
      <c r="D64" s="160">
        <v>57.087000000000003</v>
      </c>
      <c r="E64" s="115"/>
      <c r="F64" s="115">
        <v>43</v>
      </c>
      <c r="G64" s="67">
        <f t="shared" si="1"/>
        <v>0.75</v>
      </c>
      <c r="H64" s="63">
        <v>3</v>
      </c>
      <c r="I64" s="64" t="e">
        <f t="shared" si="2"/>
        <v>#DIV/0!</v>
      </c>
      <c r="J64" s="62"/>
      <c r="K64" s="62"/>
      <c r="L64" s="62"/>
      <c r="M64" s="63">
        <v>1</v>
      </c>
      <c r="N64" s="62"/>
      <c r="O64" s="62"/>
      <c r="P64" s="62"/>
      <c r="Q64" s="63">
        <f t="shared" si="3"/>
        <v>33</v>
      </c>
      <c r="R64" s="65">
        <f>IF(F64&lt;VLOOKUP(G64,$Q$310:$U$320,2),0,VLOOKUP(G64,$Q$310:$U$320,3))</f>
        <v>30</v>
      </c>
      <c r="S64" s="66">
        <f t="shared" si="4"/>
        <v>12</v>
      </c>
      <c r="T64" s="67">
        <f t="shared" si="5"/>
        <v>12.9</v>
      </c>
      <c r="U64" s="165">
        <f t="shared" si="6"/>
        <v>3</v>
      </c>
      <c r="V64" s="67">
        <f t="shared" si="7"/>
        <v>3.01</v>
      </c>
      <c r="W64" s="67">
        <v>7</v>
      </c>
      <c r="X64" s="66"/>
      <c r="Y64" s="63">
        <v>3</v>
      </c>
      <c r="Z64" s="103">
        <f t="shared" si="12"/>
        <v>0</v>
      </c>
    </row>
    <row r="65" spans="1:26" s="33" customFormat="1" ht="47.25" x14ac:dyDescent="0.25">
      <c r="A65" s="60"/>
      <c r="B65" s="161" t="s">
        <v>479</v>
      </c>
      <c r="C65" s="161" t="s">
        <v>78</v>
      </c>
      <c r="D65" s="160">
        <v>1565.5440000000001</v>
      </c>
      <c r="E65" s="115"/>
      <c r="F65" s="115">
        <v>207</v>
      </c>
      <c r="G65" s="67">
        <f t="shared" si="1"/>
        <v>0.13</v>
      </c>
      <c r="H65" s="63">
        <v>56</v>
      </c>
      <c r="I65" s="64" t="e">
        <f t="shared" si="2"/>
        <v>#DIV/0!</v>
      </c>
      <c r="J65" s="62"/>
      <c r="K65" s="62"/>
      <c r="L65" s="62"/>
      <c r="M65" s="63">
        <v>0</v>
      </c>
      <c r="N65" s="62"/>
      <c r="O65" s="62"/>
      <c r="P65" s="62"/>
      <c r="Q65" s="63">
        <f t="shared" si="3"/>
        <v>0</v>
      </c>
      <c r="R65" s="65">
        <f>IF(F65&lt;VLOOKUP(G65,$Q$310:$U$320,2),0,VLOOKUP(G65,$Q$310:$U$320,3))</f>
        <v>30</v>
      </c>
      <c r="S65" s="66">
        <f t="shared" si="4"/>
        <v>62</v>
      </c>
      <c r="T65" s="67">
        <f t="shared" si="5"/>
        <v>62.1</v>
      </c>
      <c r="U65" s="165">
        <f t="shared" si="6"/>
        <v>51</v>
      </c>
      <c r="V65" s="67">
        <f t="shared" si="7"/>
        <v>51.75</v>
      </c>
      <c r="W65" s="67">
        <v>25</v>
      </c>
      <c r="X65" s="66"/>
      <c r="Y65" s="63">
        <v>51</v>
      </c>
      <c r="Z65" s="103">
        <f t="shared" si="12"/>
        <v>0</v>
      </c>
    </row>
    <row r="66" spans="1:26" s="33" customFormat="1" ht="47.25" x14ac:dyDescent="0.25">
      <c r="A66" s="60"/>
      <c r="B66" s="161" t="s">
        <v>888</v>
      </c>
      <c r="C66" s="161" t="s">
        <v>78</v>
      </c>
      <c r="D66" s="160">
        <v>1415.981</v>
      </c>
      <c r="E66" s="115"/>
      <c r="F66" s="115">
        <v>173</v>
      </c>
      <c r="G66" s="67">
        <f t="shared" si="1"/>
        <v>0.12</v>
      </c>
      <c r="H66" s="63">
        <v>48</v>
      </c>
      <c r="I66" s="64" t="e">
        <f t="shared" si="2"/>
        <v>#DIV/0!</v>
      </c>
      <c r="J66" s="62"/>
      <c r="K66" s="62"/>
      <c r="L66" s="62"/>
      <c r="M66" s="63">
        <v>0</v>
      </c>
      <c r="N66" s="62"/>
      <c r="O66" s="62"/>
      <c r="P66" s="62"/>
      <c r="Q66" s="63">
        <f t="shared" si="3"/>
        <v>0</v>
      </c>
      <c r="R66" s="65">
        <f>IF(F66&lt;VLOOKUP(G66,$Q$310:$U$320,2),0,VLOOKUP(G66,$Q$310:$U$320,3))</f>
        <v>30</v>
      </c>
      <c r="S66" s="66">
        <f t="shared" si="4"/>
        <v>51</v>
      </c>
      <c r="T66" s="67">
        <f t="shared" si="5"/>
        <v>51.9</v>
      </c>
      <c r="U66" s="165">
        <f t="shared" si="6"/>
        <v>51</v>
      </c>
      <c r="V66" s="67">
        <f t="shared" si="7"/>
        <v>51.9</v>
      </c>
      <c r="W66" s="67">
        <v>30</v>
      </c>
      <c r="X66" s="66"/>
      <c r="Y66" s="63">
        <v>51</v>
      </c>
      <c r="Z66" s="103">
        <f t="shared" si="12"/>
        <v>0</v>
      </c>
    </row>
    <row r="67" spans="1:26" s="33" customFormat="1" ht="47.25" x14ac:dyDescent="0.25">
      <c r="A67" s="60"/>
      <c r="B67" s="161" t="s">
        <v>480</v>
      </c>
      <c r="C67" s="161" t="s">
        <v>78</v>
      </c>
      <c r="D67" s="160">
        <v>54.218000000000004</v>
      </c>
      <c r="E67" s="115"/>
      <c r="F67" s="115">
        <v>17</v>
      </c>
      <c r="G67" s="67">
        <f t="shared" si="1"/>
        <v>0.31</v>
      </c>
      <c r="H67" s="63">
        <v>4</v>
      </c>
      <c r="I67" s="64" t="e">
        <f t="shared" si="2"/>
        <v>#DIV/0!</v>
      </c>
      <c r="J67" s="62"/>
      <c r="K67" s="62"/>
      <c r="L67" s="62"/>
      <c r="M67" s="63">
        <v>0</v>
      </c>
      <c r="N67" s="62"/>
      <c r="O67" s="62"/>
      <c r="P67" s="62"/>
      <c r="Q67" s="63">
        <f t="shared" si="3"/>
        <v>0</v>
      </c>
      <c r="R67" s="65">
        <f>IF(F67&lt;VLOOKUP(G67,$Q$310:$U$320,2),0,VLOOKUP(G67,$Q$310:$U$320,3))</f>
        <v>30</v>
      </c>
      <c r="S67" s="66">
        <f t="shared" si="4"/>
        <v>5</v>
      </c>
      <c r="T67" s="67">
        <f t="shared" si="5"/>
        <v>5.0999999999999996</v>
      </c>
      <c r="U67" s="165">
        <f t="shared" si="6"/>
        <v>4</v>
      </c>
      <c r="V67" s="67">
        <f t="shared" si="7"/>
        <v>4.25</v>
      </c>
      <c r="W67" s="67">
        <v>25</v>
      </c>
      <c r="X67" s="66"/>
      <c r="Y67" s="63">
        <v>4</v>
      </c>
      <c r="Z67" s="103">
        <f t="shared" si="12"/>
        <v>0</v>
      </c>
    </row>
    <row r="68" spans="1:26" s="33" customFormat="1" ht="31.5" x14ac:dyDescent="0.25">
      <c r="A68" s="60"/>
      <c r="B68" s="161" t="s">
        <v>481</v>
      </c>
      <c r="C68" s="161" t="s">
        <v>155</v>
      </c>
      <c r="D68" s="160">
        <v>65.736000000000004</v>
      </c>
      <c r="E68" s="115"/>
      <c r="F68" s="115">
        <v>24</v>
      </c>
      <c r="G68" s="67">
        <f t="shared" si="1"/>
        <v>0.37</v>
      </c>
      <c r="H68" s="63"/>
      <c r="I68" s="64" t="e">
        <f t="shared" si="2"/>
        <v>#DIV/0!</v>
      </c>
      <c r="J68" s="62"/>
      <c r="K68" s="62"/>
      <c r="L68" s="62"/>
      <c r="M68" s="63"/>
      <c r="N68" s="62"/>
      <c r="O68" s="62"/>
      <c r="P68" s="62"/>
      <c r="Q68" s="63" t="e">
        <f t="shared" si="3"/>
        <v>#DIV/0!</v>
      </c>
      <c r="R68" s="65">
        <f>IF(F68&lt;VLOOKUP(G68,$Q$310:$U$320,2),0,VLOOKUP(G68,$Q$310:$U$320,3))</f>
        <v>30</v>
      </c>
      <c r="S68" s="66">
        <f t="shared" si="4"/>
        <v>7</v>
      </c>
      <c r="T68" s="67">
        <f t="shared" si="5"/>
        <v>7.2</v>
      </c>
      <c r="U68" s="165">
        <f t="shared" si="6"/>
        <v>7</v>
      </c>
      <c r="V68" s="67">
        <f t="shared" si="7"/>
        <v>7.2</v>
      </c>
      <c r="W68" s="67">
        <v>30</v>
      </c>
      <c r="X68" s="66"/>
      <c r="Y68" s="63"/>
    </row>
    <row r="69" spans="1:26" s="33" customFormat="1" ht="31.5" x14ac:dyDescent="0.25">
      <c r="A69" s="60"/>
      <c r="B69" s="161" t="s">
        <v>482</v>
      </c>
      <c r="C69" s="161" t="s">
        <v>155</v>
      </c>
      <c r="D69" s="160">
        <v>53.557000000000002</v>
      </c>
      <c r="E69" s="115"/>
      <c r="F69" s="115">
        <v>30</v>
      </c>
      <c r="G69" s="67">
        <f t="shared" si="1"/>
        <v>0.56000000000000005</v>
      </c>
      <c r="H69" s="63"/>
      <c r="I69" s="64" t="e">
        <f t="shared" si="2"/>
        <v>#DIV/0!</v>
      </c>
      <c r="J69" s="62"/>
      <c r="K69" s="62"/>
      <c r="L69" s="62"/>
      <c r="M69" s="63"/>
      <c r="N69" s="62"/>
      <c r="O69" s="62"/>
      <c r="P69" s="62"/>
      <c r="Q69" s="63" t="e">
        <f t="shared" si="3"/>
        <v>#DIV/0!</v>
      </c>
      <c r="R69" s="65">
        <f>IF(F69&lt;VLOOKUP(G69,$Q$310:$U$320,2),0,VLOOKUP(G69,$Q$310:$U$320,3))</f>
        <v>30</v>
      </c>
      <c r="S69" s="66">
        <f t="shared" si="4"/>
        <v>9</v>
      </c>
      <c r="T69" s="67">
        <f t="shared" si="5"/>
        <v>9</v>
      </c>
      <c r="U69" s="165">
        <f t="shared" si="6"/>
        <v>9</v>
      </c>
      <c r="V69" s="67">
        <f t="shared" si="7"/>
        <v>9</v>
      </c>
      <c r="W69" s="67">
        <v>30</v>
      </c>
      <c r="X69" s="66"/>
      <c r="Y69" s="63"/>
    </row>
    <row r="70" spans="1:26" s="33" customFormat="1" ht="47.25" x14ac:dyDescent="0.25">
      <c r="A70" s="60"/>
      <c r="B70" s="161" t="s">
        <v>483</v>
      </c>
      <c r="C70" s="161" t="s">
        <v>155</v>
      </c>
      <c r="D70" s="160">
        <v>99.7</v>
      </c>
      <c r="E70" s="115"/>
      <c r="F70" s="115">
        <v>20</v>
      </c>
      <c r="G70" s="67">
        <f t="shared" si="1"/>
        <v>0.2</v>
      </c>
      <c r="H70" s="373">
        <v>4</v>
      </c>
      <c r="I70" s="64" t="e">
        <f t="shared" si="2"/>
        <v>#DIV/0!</v>
      </c>
      <c r="J70" s="62"/>
      <c r="K70" s="62"/>
      <c r="L70" s="62"/>
      <c r="M70" s="63">
        <v>4</v>
      </c>
      <c r="N70" s="62"/>
      <c r="O70" s="62"/>
      <c r="P70" s="62"/>
      <c r="Q70" s="63">
        <f t="shared" si="3"/>
        <v>100</v>
      </c>
      <c r="R70" s="65">
        <f>IF(F70&lt;VLOOKUP(G70,$Q$310:$U$320,2),0,VLOOKUP(G70,$Q$310:$U$320,3))</f>
        <v>30</v>
      </c>
      <c r="S70" s="66">
        <f t="shared" si="4"/>
        <v>6</v>
      </c>
      <c r="T70" s="67">
        <f t="shared" si="5"/>
        <v>6</v>
      </c>
      <c r="U70" s="165">
        <f t="shared" si="6"/>
        <v>4</v>
      </c>
      <c r="V70" s="67">
        <f t="shared" si="7"/>
        <v>4</v>
      </c>
      <c r="W70" s="67">
        <v>20</v>
      </c>
      <c r="X70" s="66"/>
      <c r="Y70" s="63">
        <v>4</v>
      </c>
      <c r="Z70" s="103">
        <f t="shared" ref="Z70:Z81" si="13">U70-Y70</f>
        <v>0</v>
      </c>
    </row>
    <row r="71" spans="1:26" s="33" customFormat="1" ht="47.25" x14ac:dyDescent="0.25">
      <c r="A71" s="60"/>
      <c r="B71" s="161" t="s">
        <v>484</v>
      </c>
      <c r="C71" s="161" t="s">
        <v>155</v>
      </c>
      <c r="D71" s="160">
        <v>14.946</v>
      </c>
      <c r="E71" s="115"/>
      <c r="F71" s="115">
        <v>11</v>
      </c>
      <c r="G71" s="67">
        <f t="shared" si="1"/>
        <v>0.74</v>
      </c>
      <c r="H71" s="63">
        <v>3</v>
      </c>
      <c r="I71" s="64" t="e">
        <f t="shared" si="2"/>
        <v>#DIV/0!</v>
      </c>
      <c r="J71" s="62"/>
      <c r="K71" s="62"/>
      <c r="L71" s="62"/>
      <c r="M71" s="63">
        <v>0</v>
      </c>
      <c r="N71" s="62"/>
      <c r="O71" s="62"/>
      <c r="P71" s="62"/>
      <c r="Q71" s="63">
        <f t="shared" si="3"/>
        <v>0</v>
      </c>
      <c r="R71" s="65">
        <f>IF(F71&lt;VLOOKUP(G71,$Q$310:$U$320,2),0,VLOOKUP(G71,$Q$310:$U$320,3))</f>
        <v>30</v>
      </c>
      <c r="S71" s="66">
        <f t="shared" si="4"/>
        <v>3</v>
      </c>
      <c r="T71" s="67">
        <f t="shared" si="5"/>
        <v>3.3</v>
      </c>
      <c r="U71" s="165">
        <f t="shared" si="6"/>
        <v>3</v>
      </c>
      <c r="V71" s="67">
        <f t="shared" si="7"/>
        <v>3.3</v>
      </c>
      <c r="W71" s="67">
        <v>30</v>
      </c>
      <c r="X71" s="66"/>
      <c r="Y71" s="63">
        <v>3</v>
      </c>
      <c r="Z71" s="103">
        <f t="shared" si="13"/>
        <v>0</v>
      </c>
    </row>
    <row r="72" spans="1:26" s="33" customFormat="1" ht="47.25" x14ac:dyDescent="0.25">
      <c r="A72" s="60"/>
      <c r="B72" s="161" t="s">
        <v>486</v>
      </c>
      <c r="C72" s="161" t="s">
        <v>155</v>
      </c>
      <c r="D72" s="160">
        <v>16.164999999999999</v>
      </c>
      <c r="E72" s="115"/>
      <c r="F72" s="115">
        <v>14</v>
      </c>
      <c r="G72" s="67">
        <f t="shared" si="1"/>
        <v>0.87</v>
      </c>
      <c r="H72" s="63">
        <v>5</v>
      </c>
      <c r="I72" s="64" t="e">
        <f t="shared" si="2"/>
        <v>#DIV/0!</v>
      </c>
      <c r="J72" s="62"/>
      <c r="K72" s="62"/>
      <c r="L72" s="62"/>
      <c r="M72" s="63">
        <v>0</v>
      </c>
      <c r="N72" s="62"/>
      <c r="O72" s="62"/>
      <c r="P72" s="62"/>
      <c r="Q72" s="63">
        <f t="shared" si="3"/>
        <v>0</v>
      </c>
      <c r="R72" s="65">
        <f>IF(F72&lt;VLOOKUP(G72,$Q$310:$U$320,2),0,VLOOKUP(G72,$Q$310:$U$320,3))</f>
        <v>30</v>
      </c>
      <c r="S72" s="66">
        <f t="shared" si="4"/>
        <v>4</v>
      </c>
      <c r="T72" s="67">
        <f t="shared" si="5"/>
        <v>4.2</v>
      </c>
      <c r="U72" s="165">
        <f t="shared" si="6"/>
        <v>4</v>
      </c>
      <c r="V72" s="67">
        <f t="shared" si="7"/>
        <v>4.2</v>
      </c>
      <c r="W72" s="67">
        <v>30</v>
      </c>
      <c r="X72" s="66"/>
      <c r="Y72" s="63">
        <v>4</v>
      </c>
      <c r="Z72" s="103">
        <f t="shared" si="13"/>
        <v>0</v>
      </c>
    </row>
    <row r="73" spans="1:26" s="33" customFormat="1" ht="47.25" x14ac:dyDescent="0.25">
      <c r="A73" s="60"/>
      <c r="B73" s="161" t="s">
        <v>487</v>
      </c>
      <c r="C73" s="161" t="s">
        <v>155</v>
      </c>
      <c r="D73" s="160">
        <v>50.542999999999999</v>
      </c>
      <c r="E73" s="115"/>
      <c r="F73" s="115">
        <v>51</v>
      </c>
      <c r="G73" s="67">
        <f t="shared" si="1"/>
        <v>1.01</v>
      </c>
      <c r="H73" s="63">
        <v>13</v>
      </c>
      <c r="I73" s="64" t="e">
        <f t="shared" si="2"/>
        <v>#DIV/0!</v>
      </c>
      <c r="J73" s="62"/>
      <c r="K73" s="62"/>
      <c r="L73" s="62"/>
      <c r="M73" s="63">
        <v>0</v>
      </c>
      <c r="N73" s="62"/>
      <c r="O73" s="62"/>
      <c r="P73" s="62"/>
      <c r="Q73" s="63">
        <f t="shared" si="3"/>
        <v>0</v>
      </c>
      <c r="R73" s="65">
        <f>IF(F73&lt;VLOOKUP(G73,$Q$310:$U$320,2),0,VLOOKUP(G73,$Q$310:$U$320,3))</f>
        <v>30</v>
      </c>
      <c r="S73" s="66">
        <f t="shared" si="4"/>
        <v>15</v>
      </c>
      <c r="T73" s="67">
        <f t="shared" si="5"/>
        <v>15.3</v>
      </c>
      <c r="U73" s="165">
        <f t="shared" si="6"/>
        <v>15</v>
      </c>
      <c r="V73" s="67">
        <f t="shared" si="7"/>
        <v>15.3</v>
      </c>
      <c r="W73" s="67">
        <v>30</v>
      </c>
      <c r="X73" s="66"/>
      <c r="Y73" s="63">
        <v>15</v>
      </c>
      <c r="Z73" s="103">
        <f t="shared" si="13"/>
        <v>0</v>
      </c>
    </row>
    <row r="74" spans="1:26" s="33" customFormat="1" ht="63" x14ac:dyDescent="0.25">
      <c r="A74" s="60"/>
      <c r="B74" s="161" t="s">
        <v>488</v>
      </c>
      <c r="C74" s="161" t="s">
        <v>155</v>
      </c>
      <c r="D74" s="160">
        <v>252.30500000000001</v>
      </c>
      <c r="E74" s="115"/>
      <c r="F74" s="115">
        <v>140</v>
      </c>
      <c r="G74" s="67">
        <f t="shared" si="1"/>
        <v>0.55000000000000004</v>
      </c>
      <c r="H74" s="63">
        <v>38</v>
      </c>
      <c r="I74" s="64" t="e">
        <f t="shared" si="2"/>
        <v>#DIV/0!</v>
      </c>
      <c r="J74" s="62"/>
      <c r="K74" s="62"/>
      <c r="L74" s="62"/>
      <c r="M74" s="63">
        <v>0</v>
      </c>
      <c r="N74" s="62"/>
      <c r="O74" s="62"/>
      <c r="P74" s="62"/>
      <c r="Q74" s="63">
        <f t="shared" si="3"/>
        <v>0</v>
      </c>
      <c r="R74" s="65">
        <f>IF(F74&lt;VLOOKUP(G74,$Q$310:$U$320,2),0,VLOOKUP(G74,$Q$310:$U$320,3))</f>
        <v>30</v>
      </c>
      <c r="S74" s="66">
        <f t="shared" si="4"/>
        <v>42</v>
      </c>
      <c r="T74" s="67">
        <f t="shared" si="5"/>
        <v>42</v>
      </c>
      <c r="U74" s="165">
        <f t="shared" si="6"/>
        <v>42</v>
      </c>
      <c r="V74" s="67">
        <f t="shared" si="7"/>
        <v>42</v>
      </c>
      <c r="W74" s="67">
        <v>30</v>
      </c>
      <c r="X74" s="66"/>
      <c r="Y74" s="63">
        <v>42</v>
      </c>
      <c r="Z74" s="103">
        <f t="shared" si="13"/>
        <v>0</v>
      </c>
    </row>
    <row r="75" spans="1:26" s="33" customFormat="1" ht="47.25" x14ac:dyDescent="0.25">
      <c r="A75" s="60"/>
      <c r="B75" s="161" t="s">
        <v>490</v>
      </c>
      <c r="C75" s="161" t="s">
        <v>156</v>
      </c>
      <c r="D75" s="160">
        <v>193.79900000000001</v>
      </c>
      <c r="E75" s="115"/>
      <c r="F75" s="115">
        <v>37</v>
      </c>
      <c r="G75" s="67">
        <f t="shared" si="1"/>
        <v>0.19</v>
      </c>
      <c r="H75" s="63">
        <v>14</v>
      </c>
      <c r="I75" s="64" t="e">
        <f t="shared" si="2"/>
        <v>#DIV/0!</v>
      </c>
      <c r="J75" s="62"/>
      <c r="K75" s="62"/>
      <c r="L75" s="62"/>
      <c r="M75" s="63">
        <v>0</v>
      </c>
      <c r="N75" s="62"/>
      <c r="O75" s="62"/>
      <c r="P75" s="62"/>
      <c r="Q75" s="63">
        <f t="shared" si="3"/>
        <v>0</v>
      </c>
      <c r="R75" s="65">
        <f>IF(F75&lt;VLOOKUP(G75,$Q$310:$U$320,2),0,VLOOKUP(G75,$Q$310:$U$320,3))</f>
        <v>30</v>
      </c>
      <c r="S75" s="66">
        <f t="shared" si="4"/>
        <v>11</v>
      </c>
      <c r="T75" s="67">
        <f t="shared" si="5"/>
        <v>11.1</v>
      </c>
      <c r="U75" s="165">
        <f t="shared" si="6"/>
        <v>11</v>
      </c>
      <c r="V75" s="67">
        <f t="shared" si="7"/>
        <v>11.1</v>
      </c>
      <c r="W75" s="67">
        <v>30</v>
      </c>
      <c r="X75" s="66"/>
      <c r="Y75" s="63">
        <v>14</v>
      </c>
      <c r="Z75" s="103">
        <f t="shared" si="13"/>
        <v>-3</v>
      </c>
    </row>
    <row r="76" spans="1:26" s="33" customFormat="1" ht="47.25" x14ac:dyDescent="0.25">
      <c r="A76" s="60"/>
      <c r="B76" s="161" t="s">
        <v>492</v>
      </c>
      <c r="C76" s="161" t="s">
        <v>157</v>
      </c>
      <c r="D76" s="160">
        <v>95.204999999999998</v>
      </c>
      <c r="E76" s="115"/>
      <c r="F76" s="115">
        <v>27</v>
      </c>
      <c r="G76" s="67">
        <f t="shared" si="1"/>
        <v>0.28000000000000003</v>
      </c>
      <c r="H76" s="63">
        <v>2</v>
      </c>
      <c r="I76" s="64" t="e">
        <f t="shared" si="2"/>
        <v>#DIV/0!</v>
      </c>
      <c r="J76" s="62"/>
      <c r="K76" s="62"/>
      <c r="L76" s="62"/>
      <c r="M76" s="63">
        <v>0</v>
      </c>
      <c r="N76" s="62"/>
      <c r="O76" s="62"/>
      <c r="P76" s="62"/>
      <c r="Q76" s="63">
        <f t="shared" si="3"/>
        <v>0</v>
      </c>
      <c r="R76" s="65">
        <f>IF(F76&lt;VLOOKUP(G76,$Q$310:$U$320,2),0,VLOOKUP(G76,$Q$310:$U$320,3))</f>
        <v>30</v>
      </c>
      <c r="S76" s="66">
        <f t="shared" si="4"/>
        <v>8</v>
      </c>
      <c r="T76" s="67">
        <f t="shared" si="5"/>
        <v>8.1</v>
      </c>
      <c r="U76" s="165">
        <f t="shared" si="6"/>
        <v>8</v>
      </c>
      <c r="V76" s="67">
        <f t="shared" si="7"/>
        <v>8.1</v>
      </c>
      <c r="W76" s="67">
        <v>30</v>
      </c>
      <c r="X76" s="66"/>
      <c r="Y76" s="63">
        <v>8</v>
      </c>
      <c r="Z76" s="103">
        <f t="shared" si="13"/>
        <v>0</v>
      </c>
    </row>
    <row r="77" spans="1:26" s="33" customFormat="1" ht="47.25" x14ac:dyDescent="0.25">
      <c r="A77" s="60"/>
      <c r="B77" s="161" t="s">
        <v>493</v>
      </c>
      <c r="C77" s="161" t="s">
        <v>157</v>
      </c>
      <c r="D77" s="160">
        <v>164.40199999999999</v>
      </c>
      <c r="E77" s="115"/>
      <c r="F77" s="115">
        <v>119</v>
      </c>
      <c r="G77" s="67">
        <f t="shared" si="1"/>
        <v>0.72</v>
      </c>
      <c r="H77" s="63">
        <v>29</v>
      </c>
      <c r="I77" s="64" t="e">
        <f t="shared" si="2"/>
        <v>#DIV/0!</v>
      </c>
      <c r="J77" s="62"/>
      <c r="K77" s="62"/>
      <c r="L77" s="62"/>
      <c r="M77" s="63">
        <v>11</v>
      </c>
      <c r="N77" s="62"/>
      <c r="O77" s="62"/>
      <c r="P77" s="62"/>
      <c r="Q77" s="63">
        <f t="shared" si="3"/>
        <v>38</v>
      </c>
      <c r="R77" s="65">
        <f>IF(F77&lt;VLOOKUP(G77,$Q$310:$U$320,2),0,VLOOKUP(G77,$Q$310:$U$320,3))</f>
        <v>30</v>
      </c>
      <c r="S77" s="66">
        <f t="shared" si="4"/>
        <v>35</v>
      </c>
      <c r="T77" s="67">
        <f t="shared" si="5"/>
        <v>35.700000000000003</v>
      </c>
      <c r="U77" s="165">
        <f t="shared" si="6"/>
        <v>35</v>
      </c>
      <c r="V77" s="67">
        <f t="shared" si="7"/>
        <v>35.700000000000003</v>
      </c>
      <c r="W77" s="67">
        <v>30</v>
      </c>
      <c r="X77" s="66"/>
      <c r="Y77" s="63">
        <v>35</v>
      </c>
      <c r="Z77" s="103">
        <f t="shared" si="13"/>
        <v>0</v>
      </c>
    </row>
    <row r="78" spans="1:26" s="33" customFormat="1" ht="78.75" x14ac:dyDescent="0.25">
      <c r="A78" s="60"/>
      <c r="B78" s="161" t="s">
        <v>495</v>
      </c>
      <c r="C78" s="161" t="s">
        <v>158</v>
      </c>
      <c r="D78" s="160">
        <v>40.01</v>
      </c>
      <c r="E78" s="115"/>
      <c r="F78" s="115">
        <v>32</v>
      </c>
      <c r="G78" s="67">
        <f t="shared" si="1"/>
        <v>0.8</v>
      </c>
      <c r="H78" s="63">
        <v>3</v>
      </c>
      <c r="I78" s="64" t="e">
        <f t="shared" si="2"/>
        <v>#DIV/0!</v>
      </c>
      <c r="J78" s="62"/>
      <c r="K78" s="62"/>
      <c r="L78" s="62"/>
      <c r="M78" s="63">
        <v>3</v>
      </c>
      <c r="N78" s="62"/>
      <c r="O78" s="62"/>
      <c r="P78" s="62"/>
      <c r="Q78" s="63">
        <f t="shared" si="3"/>
        <v>100</v>
      </c>
      <c r="R78" s="65">
        <f>IF(F78&lt;VLOOKUP(G78,$Q$310:$U$320,2),0,VLOOKUP(G78,$Q$310:$U$320,3))</f>
        <v>30</v>
      </c>
      <c r="S78" s="66">
        <f t="shared" si="4"/>
        <v>9</v>
      </c>
      <c r="T78" s="67">
        <f t="shared" si="5"/>
        <v>9.6</v>
      </c>
      <c r="U78" s="165">
        <f t="shared" si="6"/>
        <v>3</v>
      </c>
      <c r="V78" s="67">
        <f t="shared" si="7"/>
        <v>3.2</v>
      </c>
      <c r="W78" s="67">
        <v>10</v>
      </c>
      <c r="X78" s="66"/>
      <c r="Y78" s="63">
        <v>3</v>
      </c>
      <c r="Z78" s="103">
        <f t="shared" si="13"/>
        <v>0</v>
      </c>
    </row>
    <row r="79" spans="1:26" s="33" customFormat="1" ht="63" x14ac:dyDescent="0.25">
      <c r="A79" s="60"/>
      <c r="B79" s="161" t="s">
        <v>876</v>
      </c>
      <c r="C79" s="161" t="s">
        <v>158</v>
      </c>
      <c r="D79" s="160">
        <v>163.58099999999999</v>
      </c>
      <c r="E79" s="115"/>
      <c r="F79" s="115">
        <v>217</v>
      </c>
      <c r="G79" s="67">
        <f t="shared" si="1"/>
        <v>1.33</v>
      </c>
      <c r="H79" s="63">
        <v>45</v>
      </c>
      <c r="I79" s="64" t="e">
        <f t="shared" si="2"/>
        <v>#DIV/0!</v>
      </c>
      <c r="J79" s="62"/>
      <c r="K79" s="62"/>
      <c r="L79" s="62"/>
      <c r="M79" s="63">
        <v>0</v>
      </c>
      <c r="N79" s="62"/>
      <c r="O79" s="62"/>
      <c r="P79" s="62"/>
      <c r="Q79" s="63">
        <f t="shared" si="3"/>
        <v>0</v>
      </c>
      <c r="R79" s="65">
        <f>IF(F79&lt;VLOOKUP(G79,$Q$310:$U$320,2),0,VLOOKUP(G79,$Q$310:$U$320,3))</f>
        <v>30</v>
      </c>
      <c r="S79" s="66">
        <f t="shared" si="4"/>
        <v>65</v>
      </c>
      <c r="T79" s="67">
        <f t="shared" si="5"/>
        <v>65.099999999999994</v>
      </c>
      <c r="U79" s="165">
        <f t="shared" si="6"/>
        <v>36</v>
      </c>
      <c r="V79" s="67">
        <f t="shared" si="7"/>
        <v>36.89</v>
      </c>
      <c r="W79" s="67">
        <v>17</v>
      </c>
      <c r="X79" s="66"/>
      <c r="Y79" s="63">
        <v>36</v>
      </c>
      <c r="Z79" s="103">
        <f t="shared" si="13"/>
        <v>0</v>
      </c>
    </row>
    <row r="80" spans="1:26" s="33" customFormat="1" ht="47.25" x14ac:dyDescent="0.25">
      <c r="A80" s="60"/>
      <c r="B80" s="161" t="s">
        <v>880</v>
      </c>
      <c r="C80" s="161" t="s">
        <v>158</v>
      </c>
      <c r="D80" s="160">
        <v>63.427</v>
      </c>
      <c r="E80" s="115"/>
      <c r="F80" s="115">
        <v>83</v>
      </c>
      <c r="G80" s="67">
        <f t="shared" ref="G80:G152" si="14">F80/D80</f>
        <v>1.31</v>
      </c>
      <c r="H80" s="63">
        <v>10</v>
      </c>
      <c r="I80" s="64" t="e">
        <f t="shared" ref="I80:I152" si="15">($H80*100)/$E80</f>
        <v>#DIV/0!</v>
      </c>
      <c r="J80" s="62"/>
      <c r="K80" s="62"/>
      <c r="L80" s="62"/>
      <c r="M80" s="63">
        <v>1</v>
      </c>
      <c r="N80" s="62"/>
      <c r="O80" s="62"/>
      <c r="P80" s="62"/>
      <c r="Q80" s="63">
        <f t="shared" ref="Q80:Q152" si="16">M80*100/H80</f>
        <v>10</v>
      </c>
      <c r="R80" s="65">
        <f>IF(F80&lt;VLOOKUP(G80,$Q$310:$U$320,2),0,VLOOKUP(G80,$Q$310:$U$320,3))</f>
        <v>30</v>
      </c>
      <c r="S80" s="66">
        <f t="shared" ref="S80:S152" si="17">ROUNDDOWN(T80,0)</f>
        <v>24</v>
      </c>
      <c r="T80" s="67">
        <f t="shared" ref="T80:T152" si="18">F80*R80/100</f>
        <v>24.9</v>
      </c>
      <c r="U80" s="165">
        <f t="shared" ref="U80:U152" si="19">ROUNDDOWN(V80,0)</f>
        <v>24</v>
      </c>
      <c r="V80" s="67">
        <f t="shared" ref="V80:V152" si="20">F80*W80/100</f>
        <v>24.9</v>
      </c>
      <c r="W80" s="67">
        <v>30</v>
      </c>
      <c r="X80" s="66"/>
      <c r="Y80" s="63">
        <v>24</v>
      </c>
      <c r="Z80" s="103">
        <f t="shared" si="13"/>
        <v>0</v>
      </c>
    </row>
    <row r="81" spans="1:26" s="33" customFormat="1" ht="63" x14ac:dyDescent="0.25">
      <c r="A81" s="60"/>
      <c r="B81" s="161" t="s">
        <v>498</v>
      </c>
      <c r="C81" s="161" t="s">
        <v>158</v>
      </c>
      <c r="D81" s="160">
        <v>38.801000000000002</v>
      </c>
      <c r="E81" s="115"/>
      <c r="F81" s="115">
        <v>53</v>
      </c>
      <c r="G81" s="67">
        <f t="shared" si="14"/>
        <v>1.37</v>
      </c>
      <c r="H81" s="63">
        <v>14</v>
      </c>
      <c r="I81" s="64" t="e">
        <f t="shared" si="15"/>
        <v>#DIV/0!</v>
      </c>
      <c r="J81" s="62"/>
      <c r="K81" s="62"/>
      <c r="L81" s="62"/>
      <c r="M81" s="63">
        <v>0</v>
      </c>
      <c r="N81" s="62"/>
      <c r="O81" s="62"/>
      <c r="P81" s="62"/>
      <c r="Q81" s="63">
        <f t="shared" si="16"/>
        <v>0</v>
      </c>
      <c r="R81" s="65">
        <f>IF(F81&lt;VLOOKUP(G81,$Q$310:$U$320,2),0,VLOOKUP(G81,$Q$310:$U$320,3))</f>
        <v>30</v>
      </c>
      <c r="S81" s="66">
        <f t="shared" si="17"/>
        <v>15</v>
      </c>
      <c r="T81" s="67">
        <f t="shared" si="18"/>
        <v>15.9</v>
      </c>
      <c r="U81" s="165">
        <f t="shared" si="19"/>
        <v>15</v>
      </c>
      <c r="V81" s="67">
        <f t="shared" si="20"/>
        <v>15.9</v>
      </c>
      <c r="W81" s="67">
        <v>30</v>
      </c>
      <c r="X81" s="66"/>
      <c r="Y81" s="63">
        <v>15</v>
      </c>
      <c r="Z81" s="103">
        <f t="shared" si="13"/>
        <v>0</v>
      </c>
    </row>
    <row r="82" spans="1:26" s="33" customFormat="1" ht="31.5" x14ac:dyDescent="0.25">
      <c r="A82" s="60"/>
      <c r="B82" s="161" t="s">
        <v>500</v>
      </c>
      <c r="C82" s="161" t="s">
        <v>79</v>
      </c>
      <c r="D82" s="160">
        <v>1136.8579999999999</v>
      </c>
      <c r="E82" s="115"/>
      <c r="F82" s="115">
        <v>72</v>
      </c>
      <c r="G82" s="67">
        <f t="shared" si="14"/>
        <v>0.06</v>
      </c>
      <c r="H82" s="63"/>
      <c r="I82" s="64" t="e">
        <f t="shared" si="15"/>
        <v>#DIV/0!</v>
      </c>
      <c r="J82" s="62"/>
      <c r="K82" s="62"/>
      <c r="L82" s="62"/>
      <c r="M82" s="63"/>
      <c r="N82" s="62"/>
      <c r="O82" s="62"/>
      <c r="P82" s="62"/>
      <c r="Q82" s="63" t="e">
        <f t="shared" si="16"/>
        <v>#DIV/0!</v>
      </c>
      <c r="R82" s="65">
        <f>IF(F82&lt;VLOOKUP(G82,$Q$310:$U$320,2),0,VLOOKUP(G82,$Q$310:$U$320,3))</f>
        <v>30</v>
      </c>
      <c r="S82" s="66">
        <f t="shared" si="17"/>
        <v>21</v>
      </c>
      <c r="T82" s="67">
        <f t="shared" si="18"/>
        <v>21.6</v>
      </c>
      <c r="U82" s="165">
        <f t="shared" si="19"/>
        <v>21</v>
      </c>
      <c r="V82" s="67">
        <f t="shared" si="20"/>
        <v>21.6</v>
      </c>
      <c r="W82" s="67">
        <v>30</v>
      </c>
      <c r="X82" s="66"/>
      <c r="Y82" s="63"/>
    </row>
    <row r="83" spans="1:26" s="33" customFormat="1" ht="47.25" x14ac:dyDescent="0.25">
      <c r="A83" s="60"/>
      <c r="B83" s="161" t="s">
        <v>501</v>
      </c>
      <c r="C83" s="161" t="s">
        <v>79</v>
      </c>
      <c r="D83" s="160">
        <v>277.01100000000002</v>
      </c>
      <c r="E83" s="115"/>
      <c r="F83" s="115">
        <v>83</v>
      </c>
      <c r="G83" s="67">
        <f t="shared" si="14"/>
        <v>0.3</v>
      </c>
      <c r="H83" s="63">
        <v>0</v>
      </c>
      <c r="I83" s="64" t="e">
        <f t="shared" si="15"/>
        <v>#DIV/0!</v>
      </c>
      <c r="J83" s="62"/>
      <c r="K83" s="62"/>
      <c r="L83" s="62"/>
      <c r="M83" s="63">
        <v>0</v>
      </c>
      <c r="N83" s="62"/>
      <c r="O83" s="62"/>
      <c r="P83" s="62"/>
      <c r="Q83" s="63" t="e">
        <f t="shared" si="16"/>
        <v>#DIV/0!</v>
      </c>
      <c r="R83" s="65">
        <f>IF(F83&lt;VLOOKUP(G83,$Q$310:$U$320,2),0,VLOOKUP(G83,$Q$310:$U$320,3))</f>
        <v>30</v>
      </c>
      <c r="S83" s="66">
        <f t="shared" si="17"/>
        <v>24</v>
      </c>
      <c r="T83" s="67">
        <f t="shared" si="18"/>
        <v>24.9</v>
      </c>
      <c r="U83" s="165">
        <f t="shared" si="19"/>
        <v>24</v>
      </c>
      <c r="V83" s="67">
        <f t="shared" si="20"/>
        <v>24.9</v>
      </c>
      <c r="W83" s="67">
        <v>30</v>
      </c>
      <c r="X83" s="66"/>
      <c r="Y83" s="63">
        <v>24</v>
      </c>
      <c r="Z83" s="103">
        <f t="shared" ref="Z83:Z99" si="21">U83-Y83</f>
        <v>0</v>
      </c>
    </row>
    <row r="84" spans="1:26" s="33" customFormat="1" ht="47.25" x14ac:dyDescent="0.25">
      <c r="A84" s="60"/>
      <c r="B84" s="161" t="s">
        <v>503</v>
      </c>
      <c r="C84" s="161" t="s">
        <v>79</v>
      </c>
      <c r="D84" s="160">
        <v>80.088999999999999</v>
      </c>
      <c r="E84" s="115"/>
      <c r="F84" s="115">
        <v>40</v>
      </c>
      <c r="G84" s="67">
        <f t="shared" si="14"/>
        <v>0.5</v>
      </c>
      <c r="H84" s="63">
        <v>3</v>
      </c>
      <c r="I84" s="64" t="e">
        <f t="shared" si="15"/>
        <v>#DIV/0!</v>
      </c>
      <c r="J84" s="62"/>
      <c r="K84" s="62"/>
      <c r="L84" s="62"/>
      <c r="M84" s="63">
        <v>0</v>
      </c>
      <c r="N84" s="62"/>
      <c r="O84" s="62"/>
      <c r="P84" s="62"/>
      <c r="Q84" s="63">
        <f t="shared" si="16"/>
        <v>0</v>
      </c>
      <c r="R84" s="65">
        <f>IF(F84&lt;VLOOKUP(G84,$Q$310:$U$320,2),0,VLOOKUP(G84,$Q$310:$U$320,3))</f>
        <v>30</v>
      </c>
      <c r="S84" s="66">
        <f t="shared" si="17"/>
        <v>12</v>
      </c>
      <c r="T84" s="67">
        <f t="shared" si="18"/>
        <v>12</v>
      </c>
      <c r="U84" s="165">
        <f t="shared" si="19"/>
        <v>3</v>
      </c>
      <c r="V84" s="67">
        <f t="shared" si="20"/>
        <v>3</v>
      </c>
      <c r="W84" s="67">
        <v>7.5</v>
      </c>
      <c r="X84" s="66"/>
      <c r="Y84" s="63">
        <v>3</v>
      </c>
      <c r="Z84" s="103">
        <f t="shared" si="21"/>
        <v>0</v>
      </c>
    </row>
    <row r="85" spans="1:26" s="33" customFormat="1" ht="47.25" x14ac:dyDescent="0.25">
      <c r="A85" s="60"/>
      <c r="B85" s="161" t="s">
        <v>505</v>
      </c>
      <c r="C85" s="161" t="s">
        <v>79</v>
      </c>
      <c r="D85" s="160">
        <v>1319.9749999999999</v>
      </c>
      <c r="E85" s="115"/>
      <c r="F85" s="115">
        <v>540</v>
      </c>
      <c r="G85" s="67">
        <f t="shared" si="14"/>
        <v>0.41</v>
      </c>
      <c r="H85" s="63">
        <v>54</v>
      </c>
      <c r="I85" s="64" t="e">
        <f t="shared" si="15"/>
        <v>#DIV/0!</v>
      </c>
      <c r="J85" s="62"/>
      <c r="K85" s="62"/>
      <c r="L85" s="62"/>
      <c r="M85" s="63">
        <v>4</v>
      </c>
      <c r="N85" s="62"/>
      <c r="O85" s="62"/>
      <c r="P85" s="62"/>
      <c r="Q85" s="63">
        <f t="shared" si="16"/>
        <v>7</v>
      </c>
      <c r="R85" s="65">
        <f>IF(F85&lt;VLOOKUP(G85,$Q$310:$U$320,2),0,VLOOKUP(G85,$Q$310:$U$320,3))</f>
        <v>30</v>
      </c>
      <c r="S85" s="66">
        <f t="shared" si="17"/>
        <v>162</v>
      </c>
      <c r="T85" s="67">
        <f t="shared" si="18"/>
        <v>162</v>
      </c>
      <c r="U85" s="165">
        <f t="shared" si="19"/>
        <v>81</v>
      </c>
      <c r="V85" s="67">
        <f t="shared" si="20"/>
        <v>81</v>
      </c>
      <c r="W85" s="67">
        <v>15</v>
      </c>
      <c r="X85" s="66"/>
      <c r="Y85" s="63">
        <v>81</v>
      </c>
      <c r="Z85" s="103">
        <f t="shared" si="21"/>
        <v>0</v>
      </c>
    </row>
    <row r="86" spans="1:26" s="33" customFormat="1" ht="47.25" x14ac:dyDescent="0.25">
      <c r="A86" s="60"/>
      <c r="B86" s="161" t="s">
        <v>506</v>
      </c>
      <c r="C86" s="161" t="s">
        <v>79</v>
      </c>
      <c r="D86" s="160">
        <v>44.854999999999997</v>
      </c>
      <c r="E86" s="115"/>
      <c r="F86" s="115">
        <v>27</v>
      </c>
      <c r="G86" s="67">
        <f t="shared" si="14"/>
        <v>0.6</v>
      </c>
      <c r="H86" s="63">
        <v>8</v>
      </c>
      <c r="I86" s="64" t="e">
        <f t="shared" si="15"/>
        <v>#DIV/0!</v>
      </c>
      <c r="J86" s="62"/>
      <c r="K86" s="62"/>
      <c r="L86" s="62"/>
      <c r="M86" s="63">
        <v>0</v>
      </c>
      <c r="N86" s="62"/>
      <c r="O86" s="62"/>
      <c r="P86" s="62"/>
      <c r="Q86" s="63">
        <f t="shared" si="16"/>
        <v>0</v>
      </c>
      <c r="R86" s="65">
        <f>IF(F86&lt;VLOOKUP(G86,$Q$310:$U$320,2),0,VLOOKUP(G86,$Q$310:$U$320,3))</f>
        <v>30</v>
      </c>
      <c r="S86" s="66">
        <f t="shared" si="17"/>
        <v>8</v>
      </c>
      <c r="T86" s="67">
        <f t="shared" si="18"/>
        <v>8.1</v>
      </c>
      <c r="U86" s="165">
        <f t="shared" si="19"/>
        <v>8</v>
      </c>
      <c r="V86" s="67">
        <f t="shared" si="20"/>
        <v>8.1</v>
      </c>
      <c r="W86" s="67">
        <v>30</v>
      </c>
      <c r="X86" s="66"/>
      <c r="Y86" s="63">
        <v>8</v>
      </c>
      <c r="Z86" s="103">
        <f t="shared" si="21"/>
        <v>0</v>
      </c>
    </row>
    <row r="87" spans="1:26" s="33" customFormat="1" ht="47.25" x14ac:dyDescent="0.25">
      <c r="A87" s="60"/>
      <c r="B87" s="161" t="s">
        <v>507</v>
      </c>
      <c r="C87" s="161" t="s">
        <v>79</v>
      </c>
      <c r="D87" s="160">
        <v>473.84</v>
      </c>
      <c r="E87" s="115"/>
      <c r="F87" s="115">
        <v>154</v>
      </c>
      <c r="G87" s="67">
        <f t="shared" si="14"/>
        <v>0.33</v>
      </c>
      <c r="H87" s="63">
        <v>6</v>
      </c>
      <c r="I87" s="64" t="e">
        <f t="shared" si="15"/>
        <v>#DIV/0!</v>
      </c>
      <c r="J87" s="62"/>
      <c r="K87" s="62"/>
      <c r="L87" s="62"/>
      <c r="M87" s="63">
        <v>0</v>
      </c>
      <c r="N87" s="62"/>
      <c r="O87" s="62"/>
      <c r="P87" s="62"/>
      <c r="Q87" s="63">
        <f t="shared" si="16"/>
        <v>0</v>
      </c>
      <c r="R87" s="65">
        <f>IF(F87&lt;VLOOKUP(G87,$Q$310:$U$320,2),0,VLOOKUP(G87,$Q$310:$U$320,3))</f>
        <v>30</v>
      </c>
      <c r="S87" s="66">
        <f t="shared" si="17"/>
        <v>46</v>
      </c>
      <c r="T87" s="67">
        <f t="shared" si="18"/>
        <v>46.2</v>
      </c>
      <c r="U87" s="165">
        <f t="shared" si="19"/>
        <v>7</v>
      </c>
      <c r="V87" s="67">
        <f t="shared" si="20"/>
        <v>7.7</v>
      </c>
      <c r="W87" s="67">
        <v>5</v>
      </c>
      <c r="X87" s="66"/>
      <c r="Y87" s="63">
        <v>7</v>
      </c>
      <c r="Z87" s="103">
        <f t="shared" si="21"/>
        <v>0</v>
      </c>
    </row>
    <row r="88" spans="1:26" s="33" customFormat="1" ht="47.25" x14ac:dyDescent="0.25">
      <c r="A88" s="60"/>
      <c r="B88" s="161" t="s">
        <v>508</v>
      </c>
      <c r="C88" s="161" t="s">
        <v>79</v>
      </c>
      <c r="D88" s="160">
        <v>73.459999999999994</v>
      </c>
      <c r="E88" s="115"/>
      <c r="F88" s="115">
        <v>39</v>
      </c>
      <c r="G88" s="67">
        <f t="shared" si="14"/>
        <v>0.53</v>
      </c>
      <c r="H88" s="63">
        <v>4</v>
      </c>
      <c r="I88" s="64" t="e">
        <f t="shared" si="15"/>
        <v>#DIV/0!</v>
      </c>
      <c r="J88" s="62"/>
      <c r="K88" s="62"/>
      <c r="L88" s="62"/>
      <c r="M88" s="63">
        <v>0</v>
      </c>
      <c r="N88" s="62"/>
      <c r="O88" s="62"/>
      <c r="P88" s="62"/>
      <c r="Q88" s="63">
        <f t="shared" si="16"/>
        <v>0</v>
      </c>
      <c r="R88" s="65">
        <f>IF(F88&lt;VLOOKUP(G88,$Q$310:$U$320,2),0,VLOOKUP(G88,$Q$310:$U$320,3))</f>
        <v>30</v>
      </c>
      <c r="S88" s="66">
        <f t="shared" si="17"/>
        <v>11</v>
      </c>
      <c r="T88" s="67">
        <f t="shared" si="18"/>
        <v>11.7</v>
      </c>
      <c r="U88" s="165">
        <f t="shared" si="19"/>
        <v>2</v>
      </c>
      <c r="V88" s="67">
        <f t="shared" si="20"/>
        <v>2.34</v>
      </c>
      <c r="W88" s="67">
        <v>6</v>
      </c>
      <c r="X88" s="66"/>
      <c r="Y88" s="63">
        <v>2</v>
      </c>
      <c r="Z88" s="103">
        <f t="shared" si="21"/>
        <v>0</v>
      </c>
    </row>
    <row r="89" spans="1:26" s="33" customFormat="1" ht="47.25" x14ac:dyDescent="0.25">
      <c r="A89" s="60"/>
      <c r="B89" s="161" t="s">
        <v>509</v>
      </c>
      <c r="C89" s="161" t="s">
        <v>79</v>
      </c>
      <c r="D89" s="160">
        <v>491.7</v>
      </c>
      <c r="E89" s="115"/>
      <c r="F89" s="115">
        <v>157</v>
      </c>
      <c r="G89" s="67">
        <f t="shared" si="14"/>
        <v>0.32</v>
      </c>
      <c r="H89" s="63">
        <v>7</v>
      </c>
      <c r="I89" s="64" t="e">
        <f t="shared" si="15"/>
        <v>#DIV/0!</v>
      </c>
      <c r="J89" s="62"/>
      <c r="K89" s="62"/>
      <c r="L89" s="62"/>
      <c r="M89" s="63">
        <v>0</v>
      </c>
      <c r="N89" s="62"/>
      <c r="O89" s="62"/>
      <c r="P89" s="62"/>
      <c r="Q89" s="63">
        <f t="shared" si="16"/>
        <v>0</v>
      </c>
      <c r="R89" s="65">
        <f>IF(F89&lt;VLOOKUP(G89,$Q$310:$U$320,2),0,VLOOKUP(G89,$Q$310:$U$320,3))</f>
        <v>30</v>
      </c>
      <c r="S89" s="66">
        <f t="shared" si="17"/>
        <v>47</v>
      </c>
      <c r="T89" s="67">
        <f t="shared" si="18"/>
        <v>47.1</v>
      </c>
      <c r="U89" s="165">
        <f t="shared" si="19"/>
        <v>7</v>
      </c>
      <c r="V89" s="67">
        <f t="shared" si="20"/>
        <v>7.85</v>
      </c>
      <c r="W89" s="67">
        <v>5</v>
      </c>
      <c r="X89" s="66"/>
      <c r="Y89" s="63">
        <v>7</v>
      </c>
      <c r="Z89" s="103">
        <f t="shared" si="21"/>
        <v>0</v>
      </c>
    </row>
    <row r="90" spans="1:26" s="33" customFormat="1" ht="47.25" x14ac:dyDescent="0.25">
      <c r="A90" s="60"/>
      <c r="B90" s="161" t="s">
        <v>510</v>
      </c>
      <c r="C90" s="161" t="s">
        <v>79</v>
      </c>
      <c r="D90" s="160">
        <v>495.87</v>
      </c>
      <c r="E90" s="115"/>
      <c r="F90" s="115">
        <v>117</v>
      </c>
      <c r="G90" s="67">
        <f t="shared" si="14"/>
        <v>0.24</v>
      </c>
      <c r="H90" s="63">
        <v>6</v>
      </c>
      <c r="I90" s="64" t="e">
        <f t="shared" si="15"/>
        <v>#DIV/0!</v>
      </c>
      <c r="J90" s="62"/>
      <c r="K90" s="62"/>
      <c r="L90" s="62"/>
      <c r="M90" s="63">
        <v>0</v>
      </c>
      <c r="N90" s="62"/>
      <c r="O90" s="62"/>
      <c r="P90" s="62"/>
      <c r="Q90" s="63">
        <f t="shared" si="16"/>
        <v>0</v>
      </c>
      <c r="R90" s="65">
        <f>IF(F90&lt;VLOOKUP(G90,$Q$310:$U$320,2),0,VLOOKUP(G90,$Q$310:$U$320,3))</f>
        <v>30</v>
      </c>
      <c r="S90" s="66">
        <f t="shared" si="17"/>
        <v>35</v>
      </c>
      <c r="T90" s="67">
        <f t="shared" si="18"/>
        <v>35.1</v>
      </c>
      <c r="U90" s="165">
        <f t="shared" si="19"/>
        <v>19</v>
      </c>
      <c r="V90" s="67">
        <f t="shared" si="20"/>
        <v>19.89</v>
      </c>
      <c r="W90" s="67">
        <v>17</v>
      </c>
      <c r="X90" s="66"/>
      <c r="Y90" s="63">
        <v>19</v>
      </c>
      <c r="Z90" s="103">
        <f t="shared" si="21"/>
        <v>0</v>
      </c>
    </row>
    <row r="91" spans="1:26" s="33" customFormat="1" ht="47.25" x14ac:dyDescent="0.25">
      <c r="A91" s="60"/>
      <c r="B91" s="161" t="s">
        <v>817</v>
      </c>
      <c r="C91" s="161" t="s">
        <v>79</v>
      </c>
      <c r="D91" s="160">
        <v>547.98</v>
      </c>
      <c r="E91" s="115"/>
      <c r="F91" s="115">
        <v>32</v>
      </c>
      <c r="G91" s="67">
        <f t="shared" si="14"/>
        <v>0.06</v>
      </c>
      <c r="H91" s="63">
        <v>2</v>
      </c>
      <c r="I91" s="64" t="e">
        <f t="shared" si="15"/>
        <v>#DIV/0!</v>
      </c>
      <c r="J91" s="62"/>
      <c r="K91" s="62"/>
      <c r="L91" s="62"/>
      <c r="M91" s="63">
        <v>0</v>
      </c>
      <c r="N91" s="62"/>
      <c r="O91" s="62"/>
      <c r="P91" s="62"/>
      <c r="Q91" s="63">
        <f t="shared" si="16"/>
        <v>0</v>
      </c>
      <c r="R91" s="65">
        <f>IF(F91&lt;VLOOKUP(G91,$Q$310:$U$320,2),0,VLOOKUP(G91,$Q$310:$U$320,3))</f>
        <v>30</v>
      </c>
      <c r="S91" s="66">
        <f t="shared" si="17"/>
        <v>9</v>
      </c>
      <c r="T91" s="67">
        <f t="shared" si="18"/>
        <v>9.6</v>
      </c>
      <c r="U91" s="165">
        <f t="shared" si="19"/>
        <v>2</v>
      </c>
      <c r="V91" s="67">
        <f t="shared" si="20"/>
        <v>2.2400000000000002</v>
      </c>
      <c r="W91" s="67">
        <v>7</v>
      </c>
      <c r="X91" s="66"/>
      <c r="Y91" s="63">
        <v>2</v>
      </c>
      <c r="Z91" s="103">
        <f t="shared" si="21"/>
        <v>0</v>
      </c>
    </row>
    <row r="92" spans="1:26" s="33" customFormat="1" ht="47.25" x14ac:dyDescent="0.25">
      <c r="A92" s="60"/>
      <c r="B92" s="161" t="s">
        <v>512</v>
      </c>
      <c r="C92" s="161" t="s">
        <v>79</v>
      </c>
      <c r="D92" s="160">
        <v>1360.4290000000001</v>
      </c>
      <c r="E92" s="115"/>
      <c r="F92" s="115">
        <v>95</v>
      </c>
      <c r="G92" s="67">
        <f t="shared" si="14"/>
        <v>7.0000000000000007E-2</v>
      </c>
      <c r="H92" s="63">
        <v>6</v>
      </c>
      <c r="I92" s="64" t="e">
        <f t="shared" si="15"/>
        <v>#DIV/0!</v>
      </c>
      <c r="J92" s="62"/>
      <c r="K92" s="62"/>
      <c r="L92" s="62"/>
      <c r="M92" s="63">
        <v>0</v>
      </c>
      <c r="N92" s="62"/>
      <c r="O92" s="62"/>
      <c r="P92" s="62"/>
      <c r="Q92" s="63">
        <f t="shared" si="16"/>
        <v>0</v>
      </c>
      <c r="R92" s="65">
        <f>IF(F92&lt;VLOOKUP(G92,$Q$310:$U$320,2),0,VLOOKUP(G92,$Q$310:$U$320,3))</f>
        <v>30</v>
      </c>
      <c r="S92" s="66">
        <f t="shared" si="17"/>
        <v>28</v>
      </c>
      <c r="T92" s="67">
        <f t="shared" si="18"/>
        <v>28.5</v>
      </c>
      <c r="U92" s="165">
        <f t="shared" si="19"/>
        <v>4</v>
      </c>
      <c r="V92" s="67">
        <f t="shared" si="20"/>
        <v>4.75</v>
      </c>
      <c r="W92" s="67">
        <v>5</v>
      </c>
      <c r="X92" s="66"/>
      <c r="Y92" s="63">
        <v>4</v>
      </c>
      <c r="Z92" s="103">
        <f t="shared" si="21"/>
        <v>0</v>
      </c>
    </row>
    <row r="93" spans="1:26" s="33" customFormat="1" ht="47.25" x14ac:dyDescent="0.25">
      <c r="A93" s="60"/>
      <c r="B93" s="161" t="s">
        <v>513</v>
      </c>
      <c r="C93" s="161" t="s">
        <v>79</v>
      </c>
      <c r="D93" s="160">
        <v>499.12799999999999</v>
      </c>
      <c r="E93" s="115"/>
      <c r="F93" s="115">
        <v>80</v>
      </c>
      <c r="G93" s="67">
        <f t="shared" si="14"/>
        <v>0.16</v>
      </c>
      <c r="H93" s="63">
        <v>5</v>
      </c>
      <c r="I93" s="64" t="e">
        <f t="shared" si="15"/>
        <v>#DIV/0!</v>
      </c>
      <c r="J93" s="62"/>
      <c r="K93" s="62"/>
      <c r="L93" s="62"/>
      <c r="M93" s="63">
        <v>0</v>
      </c>
      <c r="N93" s="62"/>
      <c r="O93" s="62"/>
      <c r="P93" s="62"/>
      <c r="Q93" s="63">
        <f t="shared" si="16"/>
        <v>0</v>
      </c>
      <c r="R93" s="65">
        <f>IF(F93&lt;VLOOKUP(G93,$Q$310:$U$320,2),0,VLOOKUP(G93,$Q$310:$U$320,3))</f>
        <v>30</v>
      </c>
      <c r="S93" s="66">
        <f t="shared" si="17"/>
        <v>24</v>
      </c>
      <c r="T93" s="67">
        <f t="shared" si="18"/>
        <v>24</v>
      </c>
      <c r="U93" s="165">
        <f t="shared" si="19"/>
        <v>4</v>
      </c>
      <c r="V93" s="67">
        <f t="shared" si="20"/>
        <v>4</v>
      </c>
      <c r="W93" s="67">
        <v>5</v>
      </c>
      <c r="X93" s="66"/>
      <c r="Y93" s="63">
        <v>4</v>
      </c>
      <c r="Z93" s="103">
        <f t="shared" si="21"/>
        <v>0</v>
      </c>
    </row>
    <row r="94" spans="1:26" s="33" customFormat="1" ht="47.25" x14ac:dyDescent="0.25">
      <c r="A94" s="60"/>
      <c r="B94" s="161" t="s">
        <v>514</v>
      </c>
      <c r="C94" s="161" t="s">
        <v>79</v>
      </c>
      <c r="D94" s="160">
        <v>492.71899999999999</v>
      </c>
      <c r="E94" s="115"/>
      <c r="F94" s="115">
        <v>72</v>
      </c>
      <c r="G94" s="67">
        <f t="shared" si="14"/>
        <v>0.15</v>
      </c>
      <c r="H94" s="63">
        <v>4</v>
      </c>
      <c r="I94" s="64" t="e">
        <f t="shared" si="15"/>
        <v>#DIV/0!</v>
      </c>
      <c r="J94" s="62"/>
      <c r="K94" s="62"/>
      <c r="L94" s="62"/>
      <c r="M94" s="63">
        <v>0</v>
      </c>
      <c r="N94" s="62"/>
      <c r="O94" s="62"/>
      <c r="P94" s="62"/>
      <c r="Q94" s="63">
        <f t="shared" si="16"/>
        <v>0</v>
      </c>
      <c r="R94" s="65">
        <f>IF(F94&lt;VLOOKUP(G94,$Q$310:$U$320,2),0,VLOOKUP(G94,$Q$310:$U$320,3))</f>
        <v>30</v>
      </c>
      <c r="S94" s="66">
        <f t="shared" si="17"/>
        <v>21</v>
      </c>
      <c r="T94" s="67">
        <f t="shared" si="18"/>
        <v>21.6</v>
      </c>
      <c r="U94" s="165">
        <f t="shared" si="19"/>
        <v>3</v>
      </c>
      <c r="V94" s="67">
        <f t="shared" si="20"/>
        <v>3.6</v>
      </c>
      <c r="W94" s="67">
        <v>5</v>
      </c>
      <c r="X94" s="66"/>
      <c r="Y94" s="63">
        <v>3</v>
      </c>
      <c r="Z94" s="103">
        <f t="shared" si="21"/>
        <v>0</v>
      </c>
    </row>
    <row r="95" spans="1:26" s="33" customFormat="1" ht="35.25" customHeight="1" x14ac:dyDescent="0.25">
      <c r="A95" s="60"/>
      <c r="B95" s="161" t="s">
        <v>515</v>
      </c>
      <c r="C95" s="161" t="s">
        <v>79</v>
      </c>
      <c r="D95" s="160">
        <v>207.53100000000001</v>
      </c>
      <c r="E95" s="115"/>
      <c r="F95" s="115">
        <v>47</v>
      </c>
      <c r="G95" s="67">
        <f t="shared" si="14"/>
        <v>0.23</v>
      </c>
      <c r="H95" s="63">
        <v>3</v>
      </c>
      <c r="I95" s="64" t="e">
        <f t="shared" si="15"/>
        <v>#DIV/0!</v>
      </c>
      <c r="J95" s="62"/>
      <c r="K95" s="62"/>
      <c r="L95" s="62"/>
      <c r="M95" s="63">
        <v>0</v>
      </c>
      <c r="N95" s="62"/>
      <c r="O95" s="62"/>
      <c r="P95" s="62"/>
      <c r="Q95" s="63">
        <f t="shared" si="16"/>
        <v>0</v>
      </c>
      <c r="R95" s="65">
        <f>IF(F95&lt;VLOOKUP(G95,$Q$310:$U$320,2),0,VLOOKUP(G95,$Q$310:$U$320,3))</f>
        <v>30</v>
      </c>
      <c r="S95" s="66">
        <f t="shared" si="17"/>
        <v>14</v>
      </c>
      <c r="T95" s="67">
        <f t="shared" si="18"/>
        <v>14.1</v>
      </c>
      <c r="U95" s="165">
        <f t="shared" si="19"/>
        <v>10</v>
      </c>
      <c r="V95" s="67">
        <f t="shared" si="20"/>
        <v>10.34</v>
      </c>
      <c r="W95" s="67">
        <v>22</v>
      </c>
      <c r="X95" s="66"/>
      <c r="Y95" s="63">
        <v>10</v>
      </c>
      <c r="Z95" s="103">
        <f t="shared" si="21"/>
        <v>0</v>
      </c>
    </row>
    <row r="96" spans="1:26" s="33" customFormat="1" ht="47.25" x14ac:dyDescent="0.25">
      <c r="A96" s="60"/>
      <c r="B96" s="161" t="s">
        <v>516</v>
      </c>
      <c r="C96" s="161" t="s">
        <v>79</v>
      </c>
      <c r="D96" s="160">
        <v>291.37599999999998</v>
      </c>
      <c r="E96" s="115"/>
      <c r="F96" s="115">
        <v>70</v>
      </c>
      <c r="G96" s="67">
        <f t="shared" si="14"/>
        <v>0.24</v>
      </c>
      <c r="H96" s="63">
        <v>4</v>
      </c>
      <c r="I96" s="64" t="e">
        <f t="shared" si="15"/>
        <v>#DIV/0!</v>
      </c>
      <c r="J96" s="62"/>
      <c r="K96" s="62"/>
      <c r="L96" s="62"/>
      <c r="M96" s="63">
        <v>0</v>
      </c>
      <c r="N96" s="62"/>
      <c r="O96" s="62"/>
      <c r="P96" s="62"/>
      <c r="Q96" s="63">
        <f t="shared" si="16"/>
        <v>0</v>
      </c>
      <c r="R96" s="65">
        <f>IF(F96&lt;VLOOKUP(G96,$Q$310:$U$320,2),0,VLOOKUP(G96,$Q$310:$U$320,3))</f>
        <v>30</v>
      </c>
      <c r="S96" s="66">
        <f t="shared" si="17"/>
        <v>21</v>
      </c>
      <c r="T96" s="67">
        <f t="shared" si="18"/>
        <v>21</v>
      </c>
      <c r="U96" s="165">
        <f t="shared" si="19"/>
        <v>15</v>
      </c>
      <c r="V96" s="67">
        <f t="shared" si="20"/>
        <v>15.4</v>
      </c>
      <c r="W96" s="67">
        <v>22</v>
      </c>
      <c r="X96" s="66"/>
      <c r="Y96" s="63">
        <v>15</v>
      </c>
      <c r="Z96" s="103">
        <f t="shared" si="21"/>
        <v>0</v>
      </c>
    </row>
    <row r="97" spans="1:26" s="33" customFormat="1" ht="47.25" x14ac:dyDescent="0.25">
      <c r="A97" s="60"/>
      <c r="B97" s="161" t="s">
        <v>517</v>
      </c>
      <c r="C97" s="161" t="s">
        <v>79</v>
      </c>
      <c r="D97" s="160">
        <v>481.76</v>
      </c>
      <c r="E97" s="115"/>
      <c r="F97" s="115">
        <v>157</v>
      </c>
      <c r="G97" s="67">
        <f t="shared" si="14"/>
        <v>0.33</v>
      </c>
      <c r="H97" s="63">
        <v>7</v>
      </c>
      <c r="I97" s="64" t="e">
        <f t="shared" si="15"/>
        <v>#DIV/0!</v>
      </c>
      <c r="J97" s="62"/>
      <c r="K97" s="62"/>
      <c r="L97" s="62"/>
      <c r="M97" s="63">
        <v>0</v>
      </c>
      <c r="N97" s="62"/>
      <c r="O97" s="62"/>
      <c r="P97" s="62"/>
      <c r="Q97" s="63">
        <f t="shared" si="16"/>
        <v>0</v>
      </c>
      <c r="R97" s="65">
        <f>IF(F97&lt;VLOOKUP(G97,$Q$310:$U$320,2),0,VLOOKUP(G97,$Q$310:$U$320,3))</f>
        <v>30</v>
      </c>
      <c r="S97" s="66">
        <f t="shared" si="17"/>
        <v>47</v>
      </c>
      <c r="T97" s="67">
        <f t="shared" si="18"/>
        <v>47.1</v>
      </c>
      <c r="U97" s="165">
        <f t="shared" si="19"/>
        <v>7</v>
      </c>
      <c r="V97" s="67">
        <f t="shared" si="20"/>
        <v>7.85</v>
      </c>
      <c r="W97" s="67">
        <v>5</v>
      </c>
      <c r="X97" s="66"/>
      <c r="Y97" s="63">
        <v>7</v>
      </c>
      <c r="Z97" s="103">
        <f t="shared" si="21"/>
        <v>0</v>
      </c>
    </row>
    <row r="98" spans="1:26" s="33" customFormat="1" ht="47.25" x14ac:dyDescent="0.25">
      <c r="A98" s="60"/>
      <c r="B98" s="161" t="s">
        <v>518</v>
      </c>
      <c r="C98" s="161" t="s">
        <v>79</v>
      </c>
      <c r="D98" s="160">
        <v>499.17</v>
      </c>
      <c r="E98" s="115"/>
      <c r="F98" s="115">
        <v>163</v>
      </c>
      <c r="G98" s="67">
        <f t="shared" si="14"/>
        <v>0.33</v>
      </c>
      <c r="H98" s="63">
        <v>7</v>
      </c>
      <c r="I98" s="64" t="e">
        <f t="shared" si="15"/>
        <v>#DIV/0!</v>
      </c>
      <c r="J98" s="62"/>
      <c r="K98" s="62"/>
      <c r="L98" s="62"/>
      <c r="M98" s="63">
        <v>0</v>
      </c>
      <c r="N98" s="62"/>
      <c r="O98" s="62"/>
      <c r="P98" s="62"/>
      <c r="Q98" s="63">
        <f t="shared" si="16"/>
        <v>0</v>
      </c>
      <c r="R98" s="65">
        <f>IF(F98&lt;VLOOKUP(G98,$Q$310:$U$320,2),0,VLOOKUP(G98,$Q$310:$U$320,3))</f>
        <v>30</v>
      </c>
      <c r="S98" s="66">
        <f t="shared" si="17"/>
        <v>48</v>
      </c>
      <c r="T98" s="67">
        <f t="shared" si="18"/>
        <v>48.9</v>
      </c>
      <c r="U98" s="165">
        <f t="shared" si="19"/>
        <v>8</v>
      </c>
      <c r="V98" s="67">
        <f t="shared" si="20"/>
        <v>8.15</v>
      </c>
      <c r="W98" s="67">
        <v>5</v>
      </c>
      <c r="X98" s="66"/>
      <c r="Y98" s="63">
        <v>8</v>
      </c>
      <c r="Z98" s="103">
        <f t="shared" si="21"/>
        <v>0</v>
      </c>
    </row>
    <row r="99" spans="1:26" s="33" customFormat="1" ht="47.25" x14ac:dyDescent="0.25">
      <c r="A99" s="60"/>
      <c r="B99" s="161" t="s">
        <v>519</v>
      </c>
      <c r="C99" s="161" t="s">
        <v>79</v>
      </c>
      <c r="D99" s="160">
        <v>15.006</v>
      </c>
      <c r="E99" s="115"/>
      <c r="F99" s="115">
        <v>12</v>
      </c>
      <c r="G99" s="67">
        <f t="shared" si="14"/>
        <v>0.8</v>
      </c>
      <c r="H99" s="63">
        <v>0</v>
      </c>
      <c r="I99" s="64" t="e">
        <f t="shared" si="15"/>
        <v>#DIV/0!</v>
      </c>
      <c r="J99" s="62"/>
      <c r="K99" s="62"/>
      <c r="L99" s="62"/>
      <c r="M99" s="63">
        <v>0</v>
      </c>
      <c r="N99" s="62"/>
      <c r="O99" s="62"/>
      <c r="P99" s="62"/>
      <c r="Q99" s="63" t="e">
        <f t="shared" si="16"/>
        <v>#DIV/0!</v>
      </c>
      <c r="R99" s="65">
        <f>IF(F99&lt;VLOOKUP(G99,$Q$310:$U$320,2),0,VLOOKUP(G99,$Q$310:$U$320,3))</f>
        <v>30</v>
      </c>
      <c r="S99" s="66">
        <f t="shared" si="17"/>
        <v>3</v>
      </c>
      <c r="T99" s="67">
        <f t="shared" si="18"/>
        <v>3.6</v>
      </c>
      <c r="U99" s="165">
        <f t="shared" si="19"/>
        <v>3</v>
      </c>
      <c r="V99" s="67">
        <f t="shared" si="20"/>
        <v>3.6</v>
      </c>
      <c r="W99" s="67">
        <v>30</v>
      </c>
      <c r="X99" s="66"/>
      <c r="Y99" s="63">
        <v>3</v>
      </c>
      <c r="Z99" s="103">
        <f t="shared" si="21"/>
        <v>0</v>
      </c>
    </row>
    <row r="100" spans="1:26" s="33" customFormat="1" ht="31.5" x14ac:dyDescent="0.25">
      <c r="A100" s="60"/>
      <c r="B100" s="161" t="s">
        <v>520</v>
      </c>
      <c r="C100" s="161" t="s">
        <v>159</v>
      </c>
      <c r="D100" s="160">
        <v>62.91</v>
      </c>
      <c r="E100" s="115"/>
      <c r="F100" s="115">
        <v>90</v>
      </c>
      <c r="G100" s="67">
        <f t="shared" si="14"/>
        <v>1.43</v>
      </c>
      <c r="H100" s="63"/>
      <c r="I100" s="64" t="e">
        <f t="shared" si="15"/>
        <v>#DIV/0!</v>
      </c>
      <c r="J100" s="62"/>
      <c r="K100" s="62"/>
      <c r="L100" s="62"/>
      <c r="M100" s="63"/>
      <c r="N100" s="62"/>
      <c r="O100" s="62"/>
      <c r="P100" s="62"/>
      <c r="Q100" s="63" t="e">
        <f t="shared" si="16"/>
        <v>#DIV/0!</v>
      </c>
      <c r="R100" s="65">
        <f>IF(F100&lt;VLOOKUP(G100,$Q$310:$U$320,2),0,VLOOKUP(G100,$Q$310:$U$320,3))</f>
        <v>30</v>
      </c>
      <c r="S100" s="66">
        <f t="shared" si="17"/>
        <v>27</v>
      </c>
      <c r="T100" s="67">
        <f t="shared" si="18"/>
        <v>27</v>
      </c>
      <c r="U100" s="165">
        <f t="shared" si="19"/>
        <v>27</v>
      </c>
      <c r="V100" s="67">
        <f t="shared" si="20"/>
        <v>27</v>
      </c>
      <c r="W100" s="67">
        <v>30</v>
      </c>
      <c r="X100" s="66"/>
      <c r="Y100" s="63"/>
    </row>
    <row r="101" spans="1:26" s="33" customFormat="1" ht="31.5" x14ac:dyDescent="0.25">
      <c r="A101" s="60"/>
      <c r="B101" s="161" t="s">
        <v>521</v>
      </c>
      <c r="C101" s="161" t="s">
        <v>159</v>
      </c>
      <c r="D101" s="160">
        <v>24.98</v>
      </c>
      <c r="E101" s="115"/>
      <c r="F101" s="115">
        <v>37</v>
      </c>
      <c r="G101" s="67">
        <f t="shared" si="14"/>
        <v>1.48</v>
      </c>
      <c r="H101" s="63"/>
      <c r="I101" s="64" t="e">
        <f t="shared" si="15"/>
        <v>#DIV/0!</v>
      </c>
      <c r="J101" s="62"/>
      <c r="K101" s="62"/>
      <c r="L101" s="62"/>
      <c r="M101" s="63"/>
      <c r="N101" s="62"/>
      <c r="O101" s="62"/>
      <c r="P101" s="62"/>
      <c r="Q101" s="63" t="e">
        <f t="shared" si="16"/>
        <v>#DIV/0!</v>
      </c>
      <c r="R101" s="65">
        <f>IF(F101&lt;VLOOKUP(G101,$Q$310:$U$320,2),0,VLOOKUP(G101,$Q$310:$U$320,3))</f>
        <v>30</v>
      </c>
      <c r="S101" s="66">
        <f t="shared" si="17"/>
        <v>11</v>
      </c>
      <c r="T101" s="67">
        <f t="shared" si="18"/>
        <v>11.1</v>
      </c>
      <c r="U101" s="165">
        <f t="shared" si="19"/>
        <v>11</v>
      </c>
      <c r="V101" s="67">
        <f t="shared" si="20"/>
        <v>11.1</v>
      </c>
      <c r="W101" s="67">
        <v>30</v>
      </c>
      <c r="X101" s="66"/>
      <c r="Y101" s="63"/>
    </row>
    <row r="102" spans="1:26" s="33" customFormat="1" ht="31.5" x14ac:dyDescent="0.25">
      <c r="A102" s="60"/>
      <c r="B102" s="161" t="s">
        <v>522</v>
      </c>
      <c r="C102" s="161" t="s">
        <v>159</v>
      </c>
      <c r="D102" s="160">
        <v>18.07</v>
      </c>
      <c r="E102" s="115"/>
      <c r="F102" s="115">
        <v>18</v>
      </c>
      <c r="G102" s="67">
        <f t="shared" si="14"/>
        <v>1</v>
      </c>
      <c r="H102" s="63"/>
      <c r="I102" s="64" t="e">
        <f t="shared" si="15"/>
        <v>#DIV/0!</v>
      </c>
      <c r="J102" s="62"/>
      <c r="K102" s="62"/>
      <c r="L102" s="62"/>
      <c r="M102" s="63"/>
      <c r="N102" s="62"/>
      <c r="O102" s="62"/>
      <c r="P102" s="62"/>
      <c r="Q102" s="63" t="e">
        <f t="shared" si="16"/>
        <v>#DIV/0!</v>
      </c>
      <c r="R102" s="65">
        <f>IF(F102&lt;VLOOKUP(G102,$Q$310:$U$320,2),0,VLOOKUP(G102,$Q$310:$U$320,3))</f>
        <v>30</v>
      </c>
      <c r="S102" s="66">
        <f t="shared" si="17"/>
        <v>5</v>
      </c>
      <c r="T102" s="67">
        <f t="shared" si="18"/>
        <v>5.4</v>
      </c>
      <c r="U102" s="165">
        <f t="shared" si="19"/>
        <v>5</v>
      </c>
      <c r="V102" s="67">
        <f t="shared" si="20"/>
        <v>5.4</v>
      </c>
      <c r="W102" s="67">
        <v>30</v>
      </c>
      <c r="X102" s="66"/>
      <c r="Y102" s="63"/>
    </row>
    <row r="103" spans="1:26" s="33" customFormat="1" ht="31.5" x14ac:dyDescent="0.25">
      <c r="A103" s="60"/>
      <c r="B103" s="161" t="s">
        <v>523</v>
      </c>
      <c r="C103" s="161" t="s">
        <v>159</v>
      </c>
      <c r="D103" s="160">
        <v>15.55</v>
      </c>
      <c r="E103" s="115"/>
      <c r="F103" s="115">
        <v>16</v>
      </c>
      <c r="G103" s="67">
        <f t="shared" si="14"/>
        <v>1.03</v>
      </c>
      <c r="H103" s="63"/>
      <c r="I103" s="64" t="e">
        <f t="shared" si="15"/>
        <v>#DIV/0!</v>
      </c>
      <c r="J103" s="62"/>
      <c r="K103" s="62"/>
      <c r="L103" s="62"/>
      <c r="M103" s="63"/>
      <c r="N103" s="62"/>
      <c r="O103" s="62"/>
      <c r="P103" s="62"/>
      <c r="Q103" s="63" t="e">
        <f t="shared" si="16"/>
        <v>#DIV/0!</v>
      </c>
      <c r="R103" s="65">
        <f>IF(F103&lt;VLOOKUP(G103,$Q$310:$U$320,2),0,VLOOKUP(G103,$Q$310:$U$320,3))</f>
        <v>30</v>
      </c>
      <c r="S103" s="66">
        <f t="shared" si="17"/>
        <v>4</v>
      </c>
      <c r="T103" s="67">
        <f t="shared" si="18"/>
        <v>4.8</v>
      </c>
      <c r="U103" s="165">
        <f t="shared" si="19"/>
        <v>4</v>
      </c>
      <c r="V103" s="67">
        <f t="shared" si="20"/>
        <v>4.8</v>
      </c>
      <c r="W103" s="67">
        <v>30</v>
      </c>
      <c r="X103" s="66"/>
      <c r="Y103" s="63"/>
    </row>
    <row r="104" spans="1:26" s="33" customFormat="1" ht="31.5" x14ac:dyDescent="0.25">
      <c r="A104" s="60"/>
      <c r="B104" s="161" t="s">
        <v>524</v>
      </c>
      <c r="C104" s="161" t="s">
        <v>159</v>
      </c>
      <c r="D104" s="160">
        <v>42.7</v>
      </c>
      <c r="E104" s="115"/>
      <c r="F104" s="115">
        <v>64</v>
      </c>
      <c r="G104" s="67">
        <f t="shared" si="14"/>
        <v>1.5</v>
      </c>
      <c r="H104" s="63"/>
      <c r="I104" s="64" t="e">
        <f t="shared" si="15"/>
        <v>#DIV/0!</v>
      </c>
      <c r="J104" s="62"/>
      <c r="K104" s="62"/>
      <c r="L104" s="62"/>
      <c r="M104" s="63"/>
      <c r="N104" s="62"/>
      <c r="O104" s="62"/>
      <c r="P104" s="62"/>
      <c r="Q104" s="63" t="e">
        <f t="shared" si="16"/>
        <v>#DIV/0!</v>
      </c>
      <c r="R104" s="65">
        <f>IF(F104&lt;VLOOKUP(G104,$Q$310:$U$320,2),0,VLOOKUP(G104,$Q$310:$U$320,3))</f>
        <v>30</v>
      </c>
      <c r="S104" s="66">
        <f t="shared" si="17"/>
        <v>19</v>
      </c>
      <c r="T104" s="67">
        <f t="shared" si="18"/>
        <v>19.2</v>
      </c>
      <c r="U104" s="165">
        <f t="shared" si="19"/>
        <v>19</v>
      </c>
      <c r="V104" s="67">
        <f t="shared" si="20"/>
        <v>19.2</v>
      </c>
      <c r="W104" s="67">
        <v>30</v>
      </c>
      <c r="X104" s="66"/>
      <c r="Y104" s="63"/>
    </row>
    <row r="105" spans="1:26" s="33" customFormat="1" ht="31.5" x14ac:dyDescent="0.25">
      <c r="A105" s="60"/>
      <c r="B105" s="161" t="s">
        <v>525</v>
      </c>
      <c r="C105" s="161" t="s">
        <v>159</v>
      </c>
      <c r="D105" s="160">
        <v>28.73</v>
      </c>
      <c r="E105" s="115"/>
      <c r="F105" s="115">
        <v>29</v>
      </c>
      <c r="G105" s="67">
        <f t="shared" si="14"/>
        <v>1.01</v>
      </c>
      <c r="H105" s="63"/>
      <c r="I105" s="64" t="e">
        <f t="shared" si="15"/>
        <v>#DIV/0!</v>
      </c>
      <c r="J105" s="62"/>
      <c r="K105" s="62"/>
      <c r="L105" s="62"/>
      <c r="M105" s="63"/>
      <c r="N105" s="62"/>
      <c r="O105" s="62"/>
      <c r="P105" s="62"/>
      <c r="Q105" s="63" t="e">
        <f t="shared" si="16"/>
        <v>#DIV/0!</v>
      </c>
      <c r="R105" s="65">
        <f>IF(F105&lt;VLOOKUP(G105,$Q$310:$U$320,2),0,VLOOKUP(G105,$Q$310:$U$320,3))</f>
        <v>30</v>
      </c>
      <c r="S105" s="66">
        <f t="shared" si="17"/>
        <v>8</v>
      </c>
      <c r="T105" s="67">
        <f t="shared" si="18"/>
        <v>8.6999999999999993</v>
      </c>
      <c r="U105" s="165">
        <f t="shared" si="19"/>
        <v>8</v>
      </c>
      <c r="V105" s="67">
        <f t="shared" si="20"/>
        <v>8.6999999999999993</v>
      </c>
      <c r="W105" s="67">
        <v>30</v>
      </c>
      <c r="X105" s="66"/>
      <c r="Y105" s="63"/>
    </row>
    <row r="106" spans="1:26" s="33" customFormat="1" ht="31.5" x14ac:dyDescent="0.25">
      <c r="A106" s="60"/>
      <c r="B106" s="161" t="s">
        <v>783</v>
      </c>
      <c r="C106" s="161" t="s">
        <v>159</v>
      </c>
      <c r="D106" s="160">
        <v>9.4</v>
      </c>
      <c r="E106" s="115"/>
      <c r="F106" s="115">
        <v>9</v>
      </c>
      <c r="G106" s="67">
        <f t="shared" si="14"/>
        <v>0.96</v>
      </c>
      <c r="H106" s="63"/>
      <c r="I106" s="64" t="e">
        <f t="shared" si="15"/>
        <v>#DIV/0!</v>
      </c>
      <c r="J106" s="62"/>
      <c r="K106" s="62"/>
      <c r="L106" s="62"/>
      <c r="M106" s="63"/>
      <c r="N106" s="62"/>
      <c r="O106" s="62"/>
      <c r="P106" s="62"/>
      <c r="Q106" s="63" t="e">
        <f t="shared" si="16"/>
        <v>#DIV/0!</v>
      </c>
      <c r="R106" s="65">
        <f>IF(F106&lt;VLOOKUP(G106,$Q$310:$U$320,2),0,VLOOKUP(G106,$Q$310:$U$320,3))</f>
        <v>30</v>
      </c>
      <c r="S106" s="66">
        <f t="shared" si="17"/>
        <v>2</v>
      </c>
      <c r="T106" s="67">
        <f t="shared" si="18"/>
        <v>2.7</v>
      </c>
      <c r="U106" s="165">
        <f t="shared" si="19"/>
        <v>2</v>
      </c>
      <c r="V106" s="67">
        <f t="shared" si="20"/>
        <v>2.7</v>
      </c>
      <c r="W106" s="67">
        <v>30</v>
      </c>
      <c r="X106" s="66"/>
      <c r="Y106" s="63"/>
    </row>
    <row r="107" spans="1:26" s="33" customFormat="1" ht="47.25" x14ac:dyDescent="0.25">
      <c r="A107" s="60"/>
      <c r="B107" s="161" t="s">
        <v>526</v>
      </c>
      <c r="C107" s="161" t="s">
        <v>159</v>
      </c>
      <c r="D107" s="160">
        <v>18.329999999999998</v>
      </c>
      <c r="E107" s="115"/>
      <c r="F107" s="115">
        <v>33</v>
      </c>
      <c r="G107" s="67">
        <f t="shared" si="14"/>
        <v>1.8</v>
      </c>
      <c r="H107" s="63">
        <v>0</v>
      </c>
      <c r="I107" s="64" t="e">
        <f t="shared" si="15"/>
        <v>#DIV/0!</v>
      </c>
      <c r="J107" s="62"/>
      <c r="K107" s="62"/>
      <c r="L107" s="62"/>
      <c r="M107" s="63">
        <v>0</v>
      </c>
      <c r="N107" s="62"/>
      <c r="O107" s="62"/>
      <c r="P107" s="62"/>
      <c r="Q107" s="63" t="e">
        <f t="shared" si="16"/>
        <v>#DIV/0!</v>
      </c>
      <c r="R107" s="65">
        <f>IF(F107&lt;VLOOKUP(G107,$Q$310:$U$320,2),0,VLOOKUP(G107,$Q$310:$U$320,3))</f>
        <v>30</v>
      </c>
      <c r="S107" s="66">
        <f t="shared" si="17"/>
        <v>9</v>
      </c>
      <c r="T107" s="67">
        <f t="shared" si="18"/>
        <v>9.9</v>
      </c>
      <c r="U107" s="165">
        <f t="shared" si="19"/>
        <v>9</v>
      </c>
      <c r="V107" s="67">
        <f t="shared" si="20"/>
        <v>9.9</v>
      </c>
      <c r="W107" s="67">
        <v>30</v>
      </c>
      <c r="X107" s="66"/>
      <c r="Y107" s="63">
        <v>9</v>
      </c>
      <c r="Z107" s="103">
        <f t="shared" ref="Z107:Z123" si="22">U107-Y107</f>
        <v>0</v>
      </c>
    </row>
    <row r="108" spans="1:26" s="33" customFormat="1" ht="47.25" x14ac:dyDescent="0.25">
      <c r="A108" s="60"/>
      <c r="B108" s="161" t="s">
        <v>763</v>
      </c>
      <c r="C108" s="161" t="s">
        <v>159</v>
      </c>
      <c r="D108" s="160">
        <v>74.75</v>
      </c>
      <c r="E108" s="115"/>
      <c r="F108" s="115">
        <v>143</v>
      </c>
      <c r="G108" s="67">
        <f t="shared" si="14"/>
        <v>1.91</v>
      </c>
      <c r="H108" s="63">
        <v>15</v>
      </c>
      <c r="I108" s="64"/>
      <c r="J108" s="62"/>
      <c r="K108" s="62"/>
      <c r="L108" s="62"/>
      <c r="M108" s="63">
        <v>2</v>
      </c>
      <c r="N108" s="62"/>
      <c r="O108" s="62"/>
      <c r="P108" s="62"/>
      <c r="Q108" s="63">
        <f t="shared" si="16"/>
        <v>13</v>
      </c>
      <c r="R108" s="65">
        <f>IF(F108&lt;VLOOKUP(G108,$Q$310:$U$320,2),0,VLOOKUP(G108,$Q$310:$U$320,3))</f>
        <v>30</v>
      </c>
      <c r="S108" s="66">
        <f t="shared" si="17"/>
        <v>42</v>
      </c>
      <c r="T108" s="67">
        <f t="shared" si="18"/>
        <v>42.9</v>
      </c>
      <c r="U108" s="165">
        <f t="shared" ref="U108" si="23">ROUNDDOWN(V108,0)</f>
        <v>22</v>
      </c>
      <c r="V108" s="67">
        <f t="shared" ref="V108" si="24">F108*W108/100</f>
        <v>22.88</v>
      </c>
      <c r="W108" s="67">
        <v>16</v>
      </c>
      <c r="X108" s="66"/>
      <c r="Y108" s="63">
        <v>22</v>
      </c>
      <c r="Z108" s="103">
        <f t="shared" si="22"/>
        <v>0</v>
      </c>
    </row>
    <row r="109" spans="1:26" s="33" customFormat="1" ht="47.25" x14ac:dyDescent="0.25">
      <c r="A109" s="60"/>
      <c r="B109" s="161" t="s">
        <v>889</v>
      </c>
      <c r="C109" s="161" t="s">
        <v>159</v>
      </c>
      <c r="D109" s="160">
        <v>244.21</v>
      </c>
      <c r="E109" s="115"/>
      <c r="F109" s="115">
        <v>196</v>
      </c>
      <c r="G109" s="67">
        <f t="shared" si="14"/>
        <v>0.8</v>
      </c>
      <c r="H109" s="63">
        <v>25</v>
      </c>
      <c r="I109" s="64" t="e">
        <f t="shared" si="15"/>
        <v>#DIV/0!</v>
      </c>
      <c r="J109" s="62"/>
      <c r="K109" s="62"/>
      <c r="L109" s="62"/>
      <c r="M109" s="63">
        <v>0</v>
      </c>
      <c r="N109" s="62"/>
      <c r="O109" s="62"/>
      <c r="P109" s="62"/>
      <c r="Q109" s="63">
        <f t="shared" si="16"/>
        <v>0</v>
      </c>
      <c r="R109" s="65">
        <f>IF(F109&lt;VLOOKUP(G109,$Q$310:$U$320,2),0,VLOOKUP(G109,$Q$310:$U$320,3))</f>
        <v>30</v>
      </c>
      <c r="S109" s="66">
        <f t="shared" si="17"/>
        <v>58</v>
      </c>
      <c r="T109" s="67">
        <f t="shared" si="18"/>
        <v>58.8</v>
      </c>
      <c r="U109" s="165">
        <f t="shared" si="19"/>
        <v>25</v>
      </c>
      <c r="V109" s="67">
        <f t="shared" si="20"/>
        <v>25.48</v>
      </c>
      <c r="W109" s="67">
        <v>13</v>
      </c>
      <c r="X109" s="66"/>
      <c r="Y109" s="63">
        <v>25</v>
      </c>
      <c r="Z109" s="103">
        <f t="shared" si="22"/>
        <v>0</v>
      </c>
    </row>
    <row r="110" spans="1:26" s="33" customFormat="1" ht="47.25" x14ac:dyDescent="0.25">
      <c r="A110" s="60"/>
      <c r="B110" s="161" t="s">
        <v>863</v>
      </c>
      <c r="C110" s="161" t="s">
        <v>159</v>
      </c>
      <c r="D110" s="160">
        <f>125.65+24.84</f>
        <v>150.49</v>
      </c>
      <c r="E110" s="115"/>
      <c r="F110" s="115">
        <v>111</v>
      </c>
      <c r="G110" s="67">
        <f t="shared" si="14"/>
        <v>0.74</v>
      </c>
      <c r="H110" s="63">
        <v>23</v>
      </c>
      <c r="I110" s="64" t="e">
        <f t="shared" si="15"/>
        <v>#DIV/0!</v>
      </c>
      <c r="J110" s="62"/>
      <c r="K110" s="62"/>
      <c r="L110" s="62"/>
      <c r="M110" s="63">
        <v>11</v>
      </c>
      <c r="N110" s="62"/>
      <c r="O110" s="62"/>
      <c r="P110" s="62"/>
      <c r="Q110" s="63">
        <f t="shared" si="16"/>
        <v>48</v>
      </c>
      <c r="R110" s="65">
        <f>IF(F110&lt;VLOOKUP(G110,$Q$310:$U$320,2),0,VLOOKUP(G110,$Q$310:$U$320,3))</f>
        <v>30</v>
      </c>
      <c r="S110" s="66">
        <f t="shared" si="17"/>
        <v>33</v>
      </c>
      <c r="T110" s="67">
        <f t="shared" si="18"/>
        <v>33.299999999999997</v>
      </c>
      <c r="U110" s="165">
        <f t="shared" si="19"/>
        <v>22</v>
      </c>
      <c r="V110" s="67">
        <f t="shared" si="20"/>
        <v>22.2</v>
      </c>
      <c r="W110" s="67">
        <v>20</v>
      </c>
      <c r="X110" s="66"/>
      <c r="Y110" s="63">
        <v>22</v>
      </c>
      <c r="Z110" s="103">
        <f t="shared" si="22"/>
        <v>0</v>
      </c>
    </row>
    <row r="111" spans="1:26" s="33" customFormat="1" ht="47.25" x14ac:dyDescent="0.25">
      <c r="A111" s="60"/>
      <c r="B111" s="161" t="s">
        <v>529</v>
      </c>
      <c r="C111" s="161" t="s">
        <v>159</v>
      </c>
      <c r="D111" s="160">
        <v>10.849</v>
      </c>
      <c r="E111" s="115"/>
      <c r="F111" s="115">
        <v>22</v>
      </c>
      <c r="G111" s="67">
        <f t="shared" si="14"/>
        <v>2.0299999999999998</v>
      </c>
      <c r="H111" s="63">
        <v>3</v>
      </c>
      <c r="I111" s="64" t="e">
        <f t="shared" si="15"/>
        <v>#DIV/0!</v>
      </c>
      <c r="J111" s="62"/>
      <c r="K111" s="62"/>
      <c r="L111" s="62"/>
      <c r="M111" s="63">
        <v>1</v>
      </c>
      <c r="N111" s="62"/>
      <c r="O111" s="62"/>
      <c r="P111" s="62"/>
      <c r="Q111" s="63">
        <f t="shared" si="16"/>
        <v>33</v>
      </c>
      <c r="R111" s="65">
        <f>IF(F111&lt;VLOOKUP(G111,$Q$310:$U$320,2),0,VLOOKUP(G111,$Q$310:$U$320,3))</f>
        <v>30</v>
      </c>
      <c r="S111" s="66">
        <f t="shared" si="17"/>
        <v>6</v>
      </c>
      <c r="T111" s="67">
        <f t="shared" si="18"/>
        <v>6.6</v>
      </c>
      <c r="U111" s="165">
        <f t="shared" si="19"/>
        <v>6</v>
      </c>
      <c r="V111" s="67">
        <f t="shared" si="20"/>
        <v>6.6</v>
      </c>
      <c r="W111" s="67">
        <v>30</v>
      </c>
      <c r="X111" s="66"/>
      <c r="Y111" s="63">
        <v>6</v>
      </c>
      <c r="Z111" s="103">
        <f t="shared" si="22"/>
        <v>0</v>
      </c>
    </row>
    <row r="112" spans="1:26" s="33" customFormat="1" ht="47.25" x14ac:dyDescent="0.25">
      <c r="A112" s="60"/>
      <c r="B112" s="161" t="s">
        <v>530</v>
      </c>
      <c r="C112" s="161" t="s">
        <v>159</v>
      </c>
      <c r="D112" s="160">
        <v>4.5810000000000004</v>
      </c>
      <c r="E112" s="115"/>
      <c r="F112" s="115">
        <v>5</v>
      </c>
      <c r="G112" s="67">
        <f t="shared" si="14"/>
        <v>1.0900000000000001</v>
      </c>
      <c r="H112" s="63">
        <v>0</v>
      </c>
      <c r="I112" s="64" t="e">
        <f t="shared" si="15"/>
        <v>#DIV/0!</v>
      </c>
      <c r="J112" s="62"/>
      <c r="K112" s="62"/>
      <c r="L112" s="62"/>
      <c r="M112" s="63">
        <v>0</v>
      </c>
      <c r="N112" s="62"/>
      <c r="O112" s="62"/>
      <c r="P112" s="62"/>
      <c r="Q112" s="63" t="e">
        <f t="shared" si="16"/>
        <v>#DIV/0!</v>
      </c>
      <c r="R112" s="65">
        <f>IF(F112&lt;VLOOKUP(G112,$Q$310:$U$320,2),0,VLOOKUP(G112,$Q$310:$U$320,3))</f>
        <v>30</v>
      </c>
      <c r="S112" s="66">
        <f t="shared" si="17"/>
        <v>1</v>
      </c>
      <c r="T112" s="67">
        <f t="shared" si="18"/>
        <v>1.5</v>
      </c>
      <c r="U112" s="165">
        <f t="shared" si="19"/>
        <v>1</v>
      </c>
      <c r="V112" s="67">
        <f t="shared" si="20"/>
        <v>1.5</v>
      </c>
      <c r="W112" s="67">
        <v>30</v>
      </c>
      <c r="X112" s="66"/>
      <c r="Y112" s="63">
        <v>1</v>
      </c>
      <c r="Z112" s="103">
        <f t="shared" si="22"/>
        <v>0</v>
      </c>
    </row>
    <row r="113" spans="1:26" s="33" customFormat="1" ht="47.25" x14ac:dyDescent="0.25">
      <c r="A113" s="60"/>
      <c r="B113" s="161" t="s">
        <v>531</v>
      </c>
      <c r="C113" s="161" t="s">
        <v>159</v>
      </c>
      <c r="D113" s="160">
        <v>10.375999999999999</v>
      </c>
      <c r="E113" s="115"/>
      <c r="F113" s="115">
        <v>12</v>
      </c>
      <c r="G113" s="67">
        <f t="shared" si="14"/>
        <v>1.1599999999999999</v>
      </c>
      <c r="H113" s="63">
        <v>1</v>
      </c>
      <c r="I113" s="64" t="e">
        <f t="shared" si="15"/>
        <v>#DIV/0!</v>
      </c>
      <c r="J113" s="62"/>
      <c r="K113" s="62"/>
      <c r="L113" s="62"/>
      <c r="M113" s="63">
        <v>0</v>
      </c>
      <c r="N113" s="62"/>
      <c r="O113" s="62"/>
      <c r="P113" s="62"/>
      <c r="Q113" s="63">
        <f t="shared" si="16"/>
        <v>0</v>
      </c>
      <c r="R113" s="65">
        <f>IF(F113&lt;VLOOKUP(G113,$Q$310:$U$320,2),0,VLOOKUP(G113,$Q$310:$U$320,3))</f>
        <v>30</v>
      </c>
      <c r="S113" s="66">
        <f t="shared" si="17"/>
        <v>3</v>
      </c>
      <c r="T113" s="67">
        <f t="shared" si="18"/>
        <v>3.6</v>
      </c>
      <c r="U113" s="165">
        <f t="shared" si="19"/>
        <v>3</v>
      </c>
      <c r="V113" s="67">
        <f t="shared" si="20"/>
        <v>3.6</v>
      </c>
      <c r="W113" s="67">
        <v>30</v>
      </c>
      <c r="X113" s="66"/>
      <c r="Y113" s="63">
        <v>3</v>
      </c>
      <c r="Z113" s="103">
        <f t="shared" si="22"/>
        <v>0</v>
      </c>
    </row>
    <row r="114" spans="1:26" s="33" customFormat="1" ht="47.25" x14ac:dyDescent="0.25">
      <c r="A114" s="60"/>
      <c r="B114" s="161" t="s">
        <v>532</v>
      </c>
      <c r="C114" s="161" t="s">
        <v>159</v>
      </c>
      <c r="D114" s="160">
        <v>15.803000000000001</v>
      </c>
      <c r="E114" s="115"/>
      <c r="F114" s="115">
        <v>32</v>
      </c>
      <c r="G114" s="67">
        <f t="shared" si="14"/>
        <v>2.02</v>
      </c>
      <c r="H114" s="63">
        <v>7</v>
      </c>
      <c r="I114" s="64" t="e">
        <f t="shared" si="15"/>
        <v>#DIV/0!</v>
      </c>
      <c r="J114" s="62"/>
      <c r="K114" s="62"/>
      <c r="L114" s="62"/>
      <c r="M114" s="63">
        <v>0</v>
      </c>
      <c r="N114" s="62"/>
      <c r="O114" s="62"/>
      <c r="P114" s="62"/>
      <c r="Q114" s="63">
        <f t="shared" si="16"/>
        <v>0</v>
      </c>
      <c r="R114" s="65">
        <f>IF(F114&lt;VLOOKUP(G114,$Q$310:$U$320,2),0,VLOOKUP(G114,$Q$310:$U$320,3))</f>
        <v>30</v>
      </c>
      <c r="S114" s="66">
        <f t="shared" si="17"/>
        <v>9</v>
      </c>
      <c r="T114" s="67">
        <f t="shared" si="18"/>
        <v>9.6</v>
      </c>
      <c r="U114" s="165">
        <f t="shared" si="19"/>
        <v>9</v>
      </c>
      <c r="V114" s="67">
        <f t="shared" si="20"/>
        <v>9.6</v>
      </c>
      <c r="W114" s="67">
        <v>30</v>
      </c>
      <c r="X114" s="66"/>
      <c r="Y114" s="63">
        <v>9</v>
      </c>
      <c r="Z114" s="103">
        <f t="shared" si="22"/>
        <v>0</v>
      </c>
    </row>
    <row r="115" spans="1:26" s="33" customFormat="1" ht="47.25" x14ac:dyDescent="0.25">
      <c r="A115" s="60"/>
      <c r="B115" s="161" t="s">
        <v>765</v>
      </c>
      <c r="C115" s="161" t="s">
        <v>159</v>
      </c>
      <c r="D115" s="160">
        <v>197.6</v>
      </c>
      <c r="E115" s="115"/>
      <c r="F115" s="115">
        <v>204</v>
      </c>
      <c r="G115" s="67">
        <f t="shared" si="14"/>
        <v>1.03</v>
      </c>
      <c r="H115" s="63">
        <v>5</v>
      </c>
      <c r="I115" s="64" t="e">
        <f t="shared" si="15"/>
        <v>#DIV/0!</v>
      </c>
      <c r="J115" s="62"/>
      <c r="K115" s="62"/>
      <c r="L115" s="62"/>
      <c r="M115" s="63">
        <v>0</v>
      </c>
      <c r="N115" s="62"/>
      <c r="O115" s="62"/>
      <c r="P115" s="62"/>
      <c r="Q115" s="63">
        <f t="shared" si="16"/>
        <v>0</v>
      </c>
      <c r="R115" s="65">
        <f>IF(F115&lt;VLOOKUP(G115,$Q$310:$U$320,2),0,VLOOKUP(G115,$Q$310:$U$320,3))</f>
        <v>30</v>
      </c>
      <c r="S115" s="66">
        <f t="shared" si="17"/>
        <v>61</v>
      </c>
      <c r="T115" s="67">
        <f t="shared" si="18"/>
        <v>61.2</v>
      </c>
      <c r="U115" s="165">
        <f t="shared" si="19"/>
        <v>10</v>
      </c>
      <c r="V115" s="67">
        <f t="shared" si="20"/>
        <v>10.199999999999999</v>
      </c>
      <c r="W115" s="562">
        <v>5</v>
      </c>
      <c r="X115" s="66"/>
      <c r="Y115" s="63">
        <v>5</v>
      </c>
      <c r="Z115" s="103">
        <f t="shared" si="22"/>
        <v>5</v>
      </c>
    </row>
    <row r="116" spans="1:26" s="33" customFormat="1" ht="47.25" x14ac:dyDescent="0.25">
      <c r="A116" s="60"/>
      <c r="B116" s="161" t="s">
        <v>766</v>
      </c>
      <c r="C116" s="161" t="s">
        <v>159</v>
      </c>
      <c r="D116" s="160">
        <v>13.315</v>
      </c>
      <c r="E116" s="115"/>
      <c r="F116" s="115">
        <v>14</v>
      </c>
      <c r="G116" s="67">
        <f t="shared" si="14"/>
        <v>1.05</v>
      </c>
      <c r="H116" s="63">
        <v>0</v>
      </c>
      <c r="I116" s="64" t="e">
        <f t="shared" si="15"/>
        <v>#DIV/0!</v>
      </c>
      <c r="J116" s="62"/>
      <c r="K116" s="62"/>
      <c r="L116" s="62"/>
      <c r="M116" s="63">
        <v>0</v>
      </c>
      <c r="N116" s="62"/>
      <c r="O116" s="62"/>
      <c r="P116" s="62"/>
      <c r="Q116" s="63" t="e">
        <f t="shared" si="16"/>
        <v>#DIV/0!</v>
      </c>
      <c r="R116" s="65">
        <f>IF(F116&lt;VLOOKUP(G116,$Q$310:$U$320,2),0,VLOOKUP(G116,$Q$310:$U$320,3))</f>
        <v>30</v>
      </c>
      <c r="S116" s="66">
        <f t="shared" si="17"/>
        <v>4</v>
      </c>
      <c r="T116" s="67">
        <f t="shared" si="18"/>
        <v>4.2</v>
      </c>
      <c r="U116" s="165">
        <f t="shared" si="19"/>
        <v>1</v>
      </c>
      <c r="V116" s="67">
        <f t="shared" si="20"/>
        <v>1.4</v>
      </c>
      <c r="W116" s="67">
        <v>10</v>
      </c>
      <c r="X116" s="66"/>
      <c r="Y116" s="63">
        <v>1</v>
      </c>
      <c r="Z116" s="103">
        <f t="shared" si="22"/>
        <v>0</v>
      </c>
    </row>
    <row r="117" spans="1:26" s="33" customFormat="1" ht="47.25" x14ac:dyDescent="0.25">
      <c r="A117" s="60"/>
      <c r="B117" s="161" t="s">
        <v>767</v>
      </c>
      <c r="C117" s="161" t="s">
        <v>159</v>
      </c>
      <c r="D117" s="160">
        <v>9</v>
      </c>
      <c r="E117" s="115"/>
      <c r="F117" s="115">
        <v>12</v>
      </c>
      <c r="G117" s="67">
        <f t="shared" si="14"/>
        <v>1.33</v>
      </c>
      <c r="H117" s="63">
        <v>2</v>
      </c>
      <c r="I117" s="64" t="e">
        <f t="shared" si="15"/>
        <v>#DIV/0!</v>
      </c>
      <c r="J117" s="62"/>
      <c r="K117" s="62"/>
      <c r="L117" s="62"/>
      <c r="M117" s="63">
        <v>0</v>
      </c>
      <c r="N117" s="62"/>
      <c r="O117" s="62"/>
      <c r="P117" s="62"/>
      <c r="Q117" s="63">
        <f t="shared" si="16"/>
        <v>0</v>
      </c>
      <c r="R117" s="65">
        <f>IF(F117&lt;VLOOKUP(G117,$Q$310:$U$320,2),0,VLOOKUP(G117,$Q$310:$U$320,3))</f>
        <v>30</v>
      </c>
      <c r="S117" s="66">
        <f t="shared" si="17"/>
        <v>3</v>
      </c>
      <c r="T117" s="67">
        <f t="shared" si="18"/>
        <v>3.6</v>
      </c>
      <c r="U117" s="165">
        <f t="shared" si="19"/>
        <v>2</v>
      </c>
      <c r="V117" s="67">
        <f t="shared" si="20"/>
        <v>2.4</v>
      </c>
      <c r="W117" s="67">
        <v>20</v>
      </c>
      <c r="X117" s="66"/>
      <c r="Y117" s="63">
        <v>2</v>
      </c>
      <c r="Z117" s="103">
        <f t="shared" si="22"/>
        <v>0</v>
      </c>
    </row>
    <row r="118" spans="1:26" s="33" customFormat="1" ht="47.25" x14ac:dyDescent="0.25">
      <c r="A118" s="60"/>
      <c r="B118" s="161" t="s">
        <v>533</v>
      </c>
      <c r="C118" s="161" t="s">
        <v>159</v>
      </c>
      <c r="D118" s="160">
        <v>60.246000000000002</v>
      </c>
      <c r="E118" s="115"/>
      <c r="F118" s="115">
        <v>90</v>
      </c>
      <c r="G118" s="67">
        <f t="shared" si="14"/>
        <v>1.49</v>
      </c>
      <c r="H118" s="63">
        <v>15</v>
      </c>
      <c r="I118" s="64" t="e">
        <f t="shared" si="15"/>
        <v>#DIV/0!</v>
      </c>
      <c r="J118" s="62"/>
      <c r="K118" s="62"/>
      <c r="L118" s="62"/>
      <c r="M118" s="63">
        <v>1</v>
      </c>
      <c r="N118" s="62"/>
      <c r="O118" s="62"/>
      <c r="P118" s="62"/>
      <c r="Q118" s="63">
        <f t="shared" si="16"/>
        <v>7</v>
      </c>
      <c r="R118" s="65">
        <f>IF(F118&lt;VLOOKUP(G118,$Q$310:$U$320,2),0,VLOOKUP(G118,$Q$310:$U$320,3))</f>
        <v>30</v>
      </c>
      <c r="S118" s="66">
        <f t="shared" si="17"/>
        <v>27</v>
      </c>
      <c r="T118" s="67">
        <f t="shared" si="18"/>
        <v>27</v>
      </c>
      <c r="U118" s="165">
        <f t="shared" si="19"/>
        <v>20</v>
      </c>
      <c r="V118" s="67">
        <f t="shared" si="20"/>
        <v>20.7</v>
      </c>
      <c r="W118" s="67">
        <v>23</v>
      </c>
      <c r="X118" s="66"/>
      <c r="Y118" s="63">
        <v>20</v>
      </c>
      <c r="Z118" s="103">
        <f t="shared" si="22"/>
        <v>0</v>
      </c>
    </row>
    <row r="119" spans="1:26" s="33" customFormat="1" x14ac:dyDescent="0.25">
      <c r="A119" s="60"/>
      <c r="B119" s="161" t="s">
        <v>768</v>
      </c>
      <c r="C119" s="161" t="s">
        <v>159</v>
      </c>
      <c r="D119" s="160">
        <v>269.5</v>
      </c>
      <c r="E119" s="115"/>
      <c r="F119" s="115">
        <v>270</v>
      </c>
      <c r="G119" s="67">
        <f t="shared" si="14"/>
        <v>1</v>
      </c>
      <c r="H119" s="63">
        <v>40</v>
      </c>
      <c r="I119" s="64" t="e">
        <f t="shared" si="15"/>
        <v>#DIV/0!</v>
      </c>
      <c r="J119" s="62"/>
      <c r="K119" s="62"/>
      <c r="L119" s="62"/>
      <c r="M119" s="63">
        <v>1</v>
      </c>
      <c r="N119" s="62"/>
      <c r="O119" s="62"/>
      <c r="P119" s="62"/>
      <c r="Q119" s="63">
        <f t="shared" si="16"/>
        <v>3</v>
      </c>
      <c r="R119" s="65">
        <f>IF(F119&lt;VLOOKUP(G119,$Q$310:$U$320,2),0,VLOOKUP(G119,$Q$310:$U$320,3))</f>
        <v>30</v>
      </c>
      <c r="S119" s="66">
        <f t="shared" si="17"/>
        <v>81</v>
      </c>
      <c r="T119" s="67">
        <f t="shared" si="18"/>
        <v>81</v>
      </c>
      <c r="U119" s="165">
        <f t="shared" si="19"/>
        <v>53</v>
      </c>
      <c r="V119" s="67">
        <f t="shared" si="20"/>
        <v>53.19</v>
      </c>
      <c r="W119" s="67">
        <v>19.7</v>
      </c>
      <c r="X119" s="66"/>
      <c r="Y119" s="63">
        <v>53</v>
      </c>
      <c r="Z119" s="103">
        <f t="shared" si="22"/>
        <v>0</v>
      </c>
    </row>
    <row r="120" spans="1:26" s="33" customFormat="1" x14ac:dyDescent="0.25">
      <c r="A120" s="60"/>
      <c r="B120" s="161" t="s">
        <v>239</v>
      </c>
      <c r="C120" s="161" t="s">
        <v>159</v>
      </c>
      <c r="D120" s="160">
        <v>14.414</v>
      </c>
      <c r="E120" s="115"/>
      <c r="F120" s="115">
        <v>12</v>
      </c>
      <c r="G120" s="67">
        <f t="shared" si="14"/>
        <v>0.83</v>
      </c>
      <c r="H120" s="63">
        <v>3</v>
      </c>
      <c r="I120" s="64" t="e">
        <f t="shared" si="15"/>
        <v>#DIV/0!</v>
      </c>
      <c r="J120" s="62"/>
      <c r="K120" s="62"/>
      <c r="L120" s="62"/>
      <c r="M120" s="63">
        <v>0</v>
      </c>
      <c r="N120" s="62"/>
      <c r="O120" s="62"/>
      <c r="P120" s="62"/>
      <c r="Q120" s="63">
        <f t="shared" si="16"/>
        <v>0</v>
      </c>
      <c r="R120" s="65">
        <f>IF(F120&lt;VLOOKUP(G120,$Q$310:$U$320,2),0,VLOOKUP(G120,$Q$310:$U$320,3))</f>
        <v>30</v>
      </c>
      <c r="S120" s="66">
        <f t="shared" si="17"/>
        <v>3</v>
      </c>
      <c r="T120" s="67">
        <f t="shared" si="18"/>
        <v>3.6</v>
      </c>
      <c r="U120" s="165">
        <f t="shared" ref="U120" si="25">ROUNDDOWN(V120,0)</f>
        <v>3</v>
      </c>
      <c r="V120" s="67">
        <f t="shared" ref="V120" si="26">F120*W120/100</f>
        <v>3.6</v>
      </c>
      <c r="W120" s="67">
        <v>30</v>
      </c>
      <c r="X120" s="66"/>
      <c r="Y120" s="187">
        <v>4</v>
      </c>
      <c r="Z120" s="103">
        <f t="shared" si="22"/>
        <v>-1</v>
      </c>
    </row>
    <row r="121" spans="1:26" s="33" customFormat="1" ht="47.25" x14ac:dyDescent="0.25">
      <c r="A121" s="60"/>
      <c r="B121" s="161" t="s">
        <v>534</v>
      </c>
      <c r="C121" s="161" t="s">
        <v>160</v>
      </c>
      <c r="D121" s="160">
        <v>349.38</v>
      </c>
      <c r="E121" s="115"/>
      <c r="F121" s="115">
        <v>236</v>
      </c>
      <c r="G121" s="67">
        <f t="shared" si="14"/>
        <v>0.68</v>
      </c>
      <c r="H121" s="63">
        <v>25</v>
      </c>
      <c r="I121" s="64" t="e">
        <f t="shared" si="15"/>
        <v>#DIV/0!</v>
      </c>
      <c r="J121" s="62"/>
      <c r="K121" s="62"/>
      <c r="L121" s="62"/>
      <c r="M121" s="63">
        <v>0</v>
      </c>
      <c r="N121" s="62"/>
      <c r="O121" s="62"/>
      <c r="P121" s="62"/>
      <c r="Q121" s="63">
        <f t="shared" si="16"/>
        <v>0</v>
      </c>
      <c r="R121" s="65">
        <f>IF(F121&lt;VLOOKUP(G121,$Q$310:$U$320,2),0,VLOOKUP(G121,$Q$310:$U$320,3))</f>
        <v>30</v>
      </c>
      <c r="S121" s="66">
        <f t="shared" si="17"/>
        <v>70</v>
      </c>
      <c r="T121" s="67">
        <f t="shared" si="18"/>
        <v>70.8</v>
      </c>
      <c r="U121" s="165">
        <f t="shared" si="19"/>
        <v>23</v>
      </c>
      <c r="V121" s="67">
        <f t="shared" si="20"/>
        <v>23.6</v>
      </c>
      <c r="W121" s="67">
        <v>10</v>
      </c>
      <c r="X121" s="66"/>
      <c r="Y121" s="63">
        <v>23</v>
      </c>
      <c r="Z121" s="103">
        <f t="shared" si="22"/>
        <v>0</v>
      </c>
    </row>
    <row r="122" spans="1:26" s="33" customFormat="1" ht="31.5" x14ac:dyDescent="0.25">
      <c r="A122" s="60"/>
      <c r="B122" s="161" t="s">
        <v>873</v>
      </c>
      <c r="C122" s="161" t="s">
        <v>160</v>
      </c>
      <c r="D122" s="160">
        <v>22.375</v>
      </c>
      <c r="E122" s="115"/>
      <c r="F122" s="115">
        <v>22</v>
      </c>
      <c r="G122" s="67">
        <f t="shared" si="14"/>
        <v>0.98</v>
      </c>
      <c r="H122" s="63">
        <v>5</v>
      </c>
      <c r="I122" s="64" t="e">
        <f t="shared" si="15"/>
        <v>#DIV/0!</v>
      </c>
      <c r="J122" s="62"/>
      <c r="K122" s="62"/>
      <c r="L122" s="62"/>
      <c r="M122" s="63">
        <v>0</v>
      </c>
      <c r="N122" s="62"/>
      <c r="O122" s="62"/>
      <c r="P122" s="62"/>
      <c r="Q122" s="63">
        <f t="shared" si="16"/>
        <v>0</v>
      </c>
      <c r="R122" s="65">
        <f>IF(F122&lt;VLOOKUP(G122,$Q$310:$U$320,2),0,VLOOKUP(G122,$Q$310:$U$320,3))</f>
        <v>30</v>
      </c>
      <c r="S122" s="66">
        <f t="shared" si="17"/>
        <v>6</v>
      </c>
      <c r="T122" s="67">
        <f t="shared" si="18"/>
        <v>6.6</v>
      </c>
      <c r="U122" s="165">
        <f t="shared" si="19"/>
        <v>4</v>
      </c>
      <c r="V122" s="67">
        <f t="shared" si="20"/>
        <v>4.4000000000000004</v>
      </c>
      <c r="W122" s="67">
        <v>20</v>
      </c>
      <c r="X122" s="66"/>
      <c r="Y122" s="63">
        <v>4</v>
      </c>
      <c r="Z122" s="103">
        <f t="shared" si="22"/>
        <v>0</v>
      </c>
    </row>
    <row r="123" spans="1:26" s="33" customFormat="1" ht="47.25" x14ac:dyDescent="0.25">
      <c r="A123" s="60"/>
      <c r="B123" s="161" t="s">
        <v>536</v>
      </c>
      <c r="C123" s="161" t="s">
        <v>160</v>
      </c>
      <c r="D123" s="160">
        <v>31.161999999999999</v>
      </c>
      <c r="E123" s="115"/>
      <c r="F123" s="115">
        <v>25</v>
      </c>
      <c r="G123" s="67">
        <f t="shared" si="14"/>
        <v>0.8</v>
      </c>
      <c r="H123" s="63">
        <v>8</v>
      </c>
      <c r="I123" s="64" t="e">
        <f t="shared" si="15"/>
        <v>#DIV/0!</v>
      </c>
      <c r="J123" s="62"/>
      <c r="K123" s="62"/>
      <c r="L123" s="62"/>
      <c r="M123" s="63">
        <v>0</v>
      </c>
      <c r="N123" s="62"/>
      <c r="O123" s="62"/>
      <c r="P123" s="62"/>
      <c r="Q123" s="63">
        <f t="shared" si="16"/>
        <v>0</v>
      </c>
      <c r="R123" s="65">
        <f>IF(F123&lt;VLOOKUP(G123,$Q$310:$U$320,2),0,VLOOKUP(G123,$Q$310:$U$320,3))</f>
        <v>30</v>
      </c>
      <c r="S123" s="66">
        <f t="shared" si="17"/>
        <v>7</v>
      </c>
      <c r="T123" s="67">
        <f t="shared" si="18"/>
        <v>7.5</v>
      </c>
      <c r="U123" s="165">
        <f t="shared" si="19"/>
        <v>7</v>
      </c>
      <c r="V123" s="67">
        <f t="shared" si="20"/>
        <v>7.5</v>
      </c>
      <c r="W123" s="67">
        <v>30</v>
      </c>
      <c r="X123" s="66"/>
      <c r="Y123" s="63">
        <v>7</v>
      </c>
      <c r="Z123" s="103">
        <f t="shared" si="22"/>
        <v>0</v>
      </c>
    </row>
    <row r="124" spans="1:26" s="33" customFormat="1" ht="31.5" x14ac:dyDescent="0.25">
      <c r="A124" s="60"/>
      <c r="B124" s="161" t="s">
        <v>896</v>
      </c>
      <c r="C124" s="161" t="s">
        <v>161</v>
      </c>
      <c r="D124" s="160">
        <v>99.05</v>
      </c>
      <c r="E124" s="115"/>
      <c r="F124" s="115">
        <v>63</v>
      </c>
      <c r="G124" s="67">
        <f t="shared" si="14"/>
        <v>0.64</v>
      </c>
      <c r="H124" s="63"/>
      <c r="I124" s="64" t="e">
        <f t="shared" si="15"/>
        <v>#DIV/0!</v>
      </c>
      <c r="J124" s="62"/>
      <c r="K124" s="62"/>
      <c r="L124" s="62"/>
      <c r="M124" s="63"/>
      <c r="N124" s="62"/>
      <c r="O124" s="62"/>
      <c r="P124" s="62"/>
      <c r="Q124" s="63" t="e">
        <f t="shared" si="16"/>
        <v>#DIV/0!</v>
      </c>
      <c r="R124" s="65">
        <f>IF(F124&lt;VLOOKUP(G124,$Q$310:$U$320,2),0,VLOOKUP(G124,$Q$310:$U$320,3))</f>
        <v>30</v>
      </c>
      <c r="S124" s="66">
        <f t="shared" si="17"/>
        <v>18</v>
      </c>
      <c r="T124" s="67">
        <f t="shared" si="18"/>
        <v>18.899999999999999</v>
      </c>
      <c r="U124" s="165">
        <f t="shared" si="19"/>
        <v>18</v>
      </c>
      <c r="V124" s="67">
        <f t="shared" si="20"/>
        <v>18.899999999999999</v>
      </c>
      <c r="W124" s="67">
        <v>30</v>
      </c>
      <c r="X124" s="66"/>
      <c r="Y124" s="63"/>
    </row>
    <row r="125" spans="1:26" s="33" customFormat="1" ht="47.25" x14ac:dyDescent="0.25">
      <c r="A125" s="60"/>
      <c r="B125" s="161" t="s">
        <v>537</v>
      </c>
      <c r="C125" s="161" t="s">
        <v>161</v>
      </c>
      <c r="D125" s="160">
        <v>165.233</v>
      </c>
      <c r="E125" s="115"/>
      <c r="F125" s="115">
        <v>48</v>
      </c>
      <c r="G125" s="67">
        <f t="shared" si="14"/>
        <v>0.28999999999999998</v>
      </c>
      <c r="H125" s="63">
        <v>11</v>
      </c>
      <c r="I125" s="64" t="e">
        <f t="shared" si="15"/>
        <v>#DIV/0!</v>
      </c>
      <c r="J125" s="62"/>
      <c r="K125" s="62"/>
      <c r="L125" s="62"/>
      <c r="M125" s="63">
        <v>1</v>
      </c>
      <c r="N125" s="62"/>
      <c r="O125" s="62"/>
      <c r="P125" s="62"/>
      <c r="Q125" s="63">
        <f t="shared" si="16"/>
        <v>9</v>
      </c>
      <c r="R125" s="65">
        <f>IF(F125&lt;VLOOKUP(G125,$Q$310:$U$320,2),0,VLOOKUP(G125,$Q$310:$U$320,3))</f>
        <v>30</v>
      </c>
      <c r="S125" s="66">
        <f t="shared" si="17"/>
        <v>14</v>
      </c>
      <c r="T125" s="67">
        <f t="shared" si="18"/>
        <v>14.4</v>
      </c>
      <c r="U125" s="165">
        <f t="shared" si="19"/>
        <v>14</v>
      </c>
      <c r="V125" s="67">
        <f t="shared" si="20"/>
        <v>14.4</v>
      </c>
      <c r="W125" s="67">
        <v>30</v>
      </c>
      <c r="X125" s="66"/>
      <c r="Y125" s="63">
        <v>14</v>
      </c>
      <c r="Z125" s="103">
        <f t="shared" ref="Z125:Z134" si="27">U125-Y125</f>
        <v>0</v>
      </c>
    </row>
    <row r="126" spans="1:26" s="33" customFormat="1" ht="47.25" x14ac:dyDescent="0.25">
      <c r="A126" s="60"/>
      <c r="B126" s="161" t="s">
        <v>539</v>
      </c>
      <c r="C126" s="161" t="s">
        <v>162</v>
      </c>
      <c r="D126" s="160">
        <v>205.96799999999999</v>
      </c>
      <c r="E126" s="115"/>
      <c r="F126" s="115">
        <v>94</v>
      </c>
      <c r="G126" s="67">
        <f t="shared" si="14"/>
        <v>0.46</v>
      </c>
      <c r="H126" s="63">
        <v>27</v>
      </c>
      <c r="I126" s="64" t="e">
        <f t="shared" si="15"/>
        <v>#DIV/0!</v>
      </c>
      <c r="J126" s="62"/>
      <c r="K126" s="62"/>
      <c r="L126" s="62"/>
      <c r="M126" s="63">
        <v>0</v>
      </c>
      <c r="N126" s="62"/>
      <c r="O126" s="62"/>
      <c r="P126" s="62"/>
      <c r="Q126" s="63">
        <f t="shared" si="16"/>
        <v>0</v>
      </c>
      <c r="R126" s="65">
        <f>IF(F126&lt;VLOOKUP(G126,$Q$310:$U$320,2),0,VLOOKUP(G126,$Q$310:$U$320,3))</f>
        <v>30</v>
      </c>
      <c r="S126" s="66">
        <f t="shared" si="17"/>
        <v>28</v>
      </c>
      <c r="T126" s="67">
        <f t="shared" si="18"/>
        <v>28.2</v>
      </c>
      <c r="U126" s="165">
        <f t="shared" si="19"/>
        <v>15</v>
      </c>
      <c r="V126" s="67">
        <f t="shared" si="20"/>
        <v>15.04</v>
      </c>
      <c r="W126" s="67">
        <v>16</v>
      </c>
      <c r="X126" s="66"/>
      <c r="Y126" s="63">
        <v>15</v>
      </c>
      <c r="Z126" s="103">
        <f t="shared" si="27"/>
        <v>0</v>
      </c>
    </row>
    <row r="127" spans="1:26" s="33" customFormat="1" ht="47.25" x14ac:dyDescent="0.25">
      <c r="A127" s="60"/>
      <c r="B127" s="161" t="s">
        <v>540</v>
      </c>
      <c r="C127" s="161" t="s">
        <v>162</v>
      </c>
      <c r="D127" s="160">
        <v>27.239000000000001</v>
      </c>
      <c r="E127" s="115"/>
      <c r="F127" s="115">
        <v>22</v>
      </c>
      <c r="G127" s="67">
        <f t="shared" si="14"/>
        <v>0.81</v>
      </c>
      <c r="H127" s="63">
        <v>6</v>
      </c>
      <c r="I127" s="64" t="e">
        <f t="shared" si="15"/>
        <v>#DIV/0!</v>
      </c>
      <c r="J127" s="62"/>
      <c r="K127" s="62"/>
      <c r="L127" s="62"/>
      <c r="M127" s="63">
        <v>0</v>
      </c>
      <c r="N127" s="62"/>
      <c r="O127" s="62"/>
      <c r="P127" s="62"/>
      <c r="Q127" s="63">
        <f t="shared" si="16"/>
        <v>0</v>
      </c>
      <c r="R127" s="65">
        <f>IF(F127&lt;VLOOKUP(G127,$Q$310:$U$320,2),0,VLOOKUP(G127,$Q$310:$U$320,3))</f>
        <v>30</v>
      </c>
      <c r="S127" s="66">
        <f t="shared" si="17"/>
        <v>6</v>
      </c>
      <c r="T127" s="67">
        <f t="shared" si="18"/>
        <v>6.6</v>
      </c>
      <c r="U127" s="165">
        <f t="shared" si="19"/>
        <v>6</v>
      </c>
      <c r="V127" s="67">
        <f t="shared" si="20"/>
        <v>6.6</v>
      </c>
      <c r="W127" s="67">
        <v>30</v>
      </c>
      <c r="X127" s="66"/>
      <c r="Y127" s="63">
        <v>6</v>
      </c>
      <c r="Z127" s="103">
        <f t="shared" si="27"/>
        <v>0</v>
      </c>
    </row>
    <row r="128" spans="1:26" s="33" customFormat="1" ht="47.25" x14ac:dyDescent="0.25">
      <c r="A128" s="60"/>
      <c r="B128" s="161" t="s">
        <v>541</v>
      </c>
      <c r="C128" s="161" t="s">
        <v>162</v>
      </c>
      <c r="D128" s="160">
        <v>69.263999999999996</v>
      </c>
      <c r="E128" s="115"/>
      <c r="F128" s="115">
        <v>38</v>
      </c>
      <c r="G128" s="67">
        <f t="shared" si="14"/>
        <v>0.55000000000000004</v>
      </c>
      <c r="H128" s="63">
        <v>6</v>
      </c>
      <c r="I128" s="64" t="e">
        <f t="shared" si="15"/>
        <v>#DIV/0!</v>
      </c>
      <c r="J128" s="62"/>
      <c r="K128" s="62"/>
      <c r="L128" s="62"/>
      <c r="M128" s="63">
        <v>0</v>
      </c>
      <c r="N128" s="62"/>
      <c r="O128" s="62"/>
      <c r="P128" s="62"/>
      <c r="Q128" s="63">
        <f t="shared" si="16"/>
        <v>0</v>
      </c>
      <c r="R128" s="65">
        <f>IF(F128&lt;VLOOKUP(G128,$Q$310:$U$320,2),0,VLOOKUP(G128,$Q$310:$U$320,3))</f>
        <v>30</v>
      </c>
      <c r="S128" s="66">
        <f t="shared" si="17"/>
        <v>11</v>
      </c>
      <c r="T128" s="67">
        <f t="shared" si="18"/>
        <v>11.4</v>
      </c>
      <c r="U128" s="165">
        <f t="shared" si="19"/>
        <v>11</v>
      </c>
      <c r="V128" s="67">
        <f t="shared" si="20"/>
        <v>11.4</v>
      </c>
      <c r="W128" s="67">
        <v>30</v>
      </c>
      <c r="X128" s="66"/>
      <c r="Y128" s="63">
        <v>11</v>
      </c>
      <c r="Z128" s="103">
        <f t="shared" si="27"/>
        <v>0</v>
      </c>
    </row>
    <row r="129" spans="1:26" s="33" customFormat="1" ht="47.25" x14ac:dyDescent="0.25">
      <c r="A129" s="60"/>
      <c r="B129" s="161" t="s">
        <v>542</v>
      </c>
      <c r="C129" s="161" t="s">
        <v>162</v>
      </c>
      <c r="D129" s="160">
        <v>73.512</v>
      </c>
      <c r="E129" s="115"/>
      <c r="F129" s="115">
        <v>59</v>
      </c>
      <c r="G129" s="67">
        <f t="shared" si="14"/>
        <v>0.8</v>
      </c>
      <c r="H129" s="63">
        <v>16</v>
      </c>
      <c r="I129" s="64" t="e">
        <f t="shared" si="15"/>
        <v>#DIV/0!</v>
      </c>
      <c r="J129" s="62"/>
      <c r="K129" s="62"/>
      <c r="L129" s="62"/>
      <c r="M129" s="63">
        <v>0</v>
      </c>
      <c r="N129" s="62"/>
      <c r="O129" s="62"/>
      <c r="P129" s="62"/>
      <c r="Q129" s="63">
        <f t="shared" si="16"/>
        <v>0</v>
      </c>
      <c r="R129" s="65">
        <f>IF(F129&lt;VLOOKUP(G129,$Q$310:$U$320,2),0,VLOOKUP(G129,$Q$310:$U$320,3))</f>
        <v>30</v>
      </c>
      <c r="S129" s="66">
        <f t="shared" si="17"/>
        <v>17</v>
      </c>
      <c r="T129" s="67">
        <f t="shared" si="18"/>
        <v>17.7</v>
      </c>
      <c r="U129" s="165">
        <f t="shared" si="19"/>
        <v>17</v>
      </c>
      <c r="V129" s="67">
        <f t="shared" si="20"/>
        <v>17.7</v>
      </c>
      <c r="W129" s="67">
        <v>30</v>
      </c>
      <c r="X129" s="66"/>
      <c r="Y129" s="63">
        <v>17</v>
      </c>
      <c r="Z129" s="103">
        <f t="shared" si="27"/>
        <v>0</v>
      </c>
    </row>
    <row r="130" spans="1:26" s="33" customFormat="1" ht="47.25" x14ac:dyDescent="0.25">
      <c r="A130" s="60"/>
      <c r="B130" s="161" t="s">
        <v>543</v>
      </c>
      <c r="C130" s="161" t="s">
        <v>162</v>
      </c>
      <c r="D130" s="160">
        <v>56.061</v>
      </c>
      <c r="E130" s="115"/>
      <c r="F130" s="115">
        <v>40</v>
      </c>
      <c r="G130" s="67">
        <f t="shared" si="14"/>
        <v>0.71</v>
      </c>
      <c r="H130" s="63">
        <v>11</v>
      </c>
      <c r="I130" s="64" t="e">
        <f t="shared" si="15"/>
        <v>#DIV/0!</v>
      </c>
      <c r="J130" s="62"/>
      <c r="K130" s="62"/>
      <c r="L130" s="62"/>
      <c r="M130" s="63">
        <v>0</v>
      </c>
      <c r="N130" s="62"/>
      <c r="O130" s="62"/>
      <c r="P130" s="62"/>
      <c r="Q130" s="63">
        <f t="shared" si="16"/>
        <v>0</v>
      </c>
      <c r="R130" s="65">
        <f>IF(F130&lt;VLOOKUP(G130,$Q$310:$U$320,2),0,VLOOKUP(G130,$Q$310:$U$320,3))</f>
        <v>30</v>
      </c>
      <c r="S130" s="66">
        <f t="shared" si="17"/>
        <v>12</v>
      </c>
      <c r="T130" s="67">
        <f t="shared" si="18"/>
        <v>12</v>
      </c>
      <c r="U130" s="165">
        <f t="shared" si="19"/>
        <v>12</v>
      </c>
      <c r="V130" s="67">
        <f t="shared" si="20"/>
        <v>12</v>
      </c>
      <c r="W130" s="67">
        <v>30</v>
      </c>
      <c r="X130" s="66"/>
      <c r="Y130" s="63">
        <v>12</v>
      </c>
      <c r="Z130" s="103">
        <f t="shared" si="27"/>
        <v>0</v>
      </c>
    </row>
    <row r="131" spans="1:26" s="33" customFormat="1" ht="47.25" x14ac:dyDescent="0.25">
      <c r="A131" s="60"/>
      <c r="B131" s="161" t="s">
        <v>544</v>
      </c>
      <c r="C131" s="161" t="s">
        <v>162</v>
      </c>
      <c r="D131" s="160">
        <v>76.882999999999996</v>
      </c>
      <c r="E131" s="115"/>
      <c r="F131" s="115">
        <v>48</v>
      </c>
      <c r="G131" s="67">
        <f t="shared" si="14"/>
        <v>0.62</v>
      </c>
      <c r="H131" s="63">
        <v>13</v>
      </c>
      <c r="I131" s="64" t="e">
        <f t="shared" si="15"/>
        <v>#DIV/0!</v>
      </c>
      <c r="J131" s="62"/>
      <c r="K131" s="62"/>
      <c r="L131" s="62"/>
      <c r="M131" s="63">
        <v>0</v>
      </c>
      <c r="N131" s="62"/>
      <c r="O131" s="62"/>
      <c r="P131" s="62"/>
      <c r="Q131" s="63">
        <f t="shared" si="16"/>
        <v>0</v>
      </c>
      <c r="R131" s="65">
        <f>IF(F131&lt;VLOOKUP(G131,$Q$310:$U$320,2),0,VLOOKUP(G131,$Q$310:$U$320,3))</f>
        <v>30</v>
      </c>
      <c r="S131" s="66">
        <f t="shared" si="17"/>
        <v>14</v>
      </c>
      <c r="T131" s="67">
        <f t="shared" si="18"/>
        <v>14.4</v>
      </c>
      <c r="U131" s="165">
        <f t="shared" si="19"/>
        <v>14</v>
      </c>
      <c r="V131" s="67">
        <f t="shared" si="20"/>
        <v>14.4</v>
      </c>
      <c r="W131" s="67">
        <v>30</v>
      </c>
      <c r="X131" s="66"/>
      <c r="Y131" s="63">
        <v>14</v>
      </c>
      <c r="Z131" s="103">
        <f t="shared" si="27"/>
        <v>0</v>
      </c>
    </row>
    <row r="132" spans="1:26" s="33" customFormat="1" ht="47.25" x14ac:dyDescent="0.25">
      <c r="A132" s="60"/>
      <c r="B132" s="161" t="s">
        <v>545</v>
      </c>
      <c r="C132" s="161" t="s">
        <v>162</v>
      </c>
      <c r="D132" s="160">
        <v>68.709999999999994</v>
      </c>
      <c r="E132" s="115"/>
      <c r="F132" s="115">
        <v>52</v>
      </c>
      <c r="G132" s="67">
        <f t="shared" si="14"/>
        <v>0.76</v>
      </c>
      <c r="H132" s="63">
        <v>15</v>
      </c>
      <c r="I132" s="64" t="e">
        <f t="shared" si="15"/>
        <v>#DIV/0!</v>
      </c>
      <c r="J132" s="62"/>
      <c r="K132" s="62"/>
      <c r="L132" s="62"/>
      <c r="M132" s="63">
        <v>2</v>
      </c>
      <c r="N132" s="62"/>
      <c r="O132" s="62"/>
      <c r="P132" s="62"/>
      <c r="Q132" s="63">
        <f t="shared" si="16"/>
        <v>13</v>
      </c>
      <c r="R132" s="65">
        <f>IF(F132&lt;VLOOKUP(G132,$Q$310:$U$320,2),0,VLOOKUP(G132,$Q$310:$U$320,3))</f>
        <v>30</v>
      </c>
      <c r="S132" s="66">
        <f t="shared" si="17"/>
        <v>15</v>
      </c>
      <c r="T132" s="67">
        <f t="shared" si="18"/>
        <v>15.6</v>
      </c>
      <c r="U132" s="165">
        <f t="shared" si="19"/>
        <v>15</v>
      </c>
      <c r="V132" s="67">
        <f t="shared" si="20"/>
        <v>15.6</v>
      </c>
      <c r="W132" s="67">
        <v>30</v>
      </c>
      <c r="X132" s="66"/>
      <c r="Y132" s="63">
        <v>15</v>
      </c>
      <c r="Z132" s="103">
        <f t="shared" si="27"/>
        <v>0</v>
      </c>
    </row>
    <row r="133" spans="1:26" s="33" customFormat="1" ht="47.25" x14ac:dyDescent="0.25">
      <c r="A133" s="60"/>
      <c r="B133" s="161" t="s">
        <v>546</v>
      </c>
      <c r="C133" s="161" t="s">
        <v>162</v>
      </c>
      <c r="D133" s="160">
        <v>66.501000000000005</v>
      </c>
      <c r="E133" s="115"/>
      <c r="F133" s="115">
        <v>37</v>
      </c>
      <c r="G133" s="67">
        <f t="shared" si="14"/>
        <v>0.56000000000000005</v>
      </c>
      <c r="H133" s="63">
        <v>8</v>
      </c>
      <c r="I133" s="64" t="e">
        <f t="shared" si="15"/>
        <v>#DIV/0!</v>
      </c>
      <c r="J133" s="62"/>
      <c r="K133" s="62"/>
      <c r="L133" s="62"/>
      <c r="M133" s="63">
        <v>0</v>
      </c>
      <c r="N133" s="62"/>
      <c r="O133" s="62"/>
      <c r="P133" s="62"/>
      <c r="Q133" s="63">
        <f t="shared" si="16"/>
        <v>0</v>
      </c>
      <c r="R133" s="65">
        <f>IF(F133&lt;VLOOKUP(G133,$Q$310:$U$320,2),0,VLOOKUP(G133,$Q$310:$U$320,3))</f>
        <v>30</v>
      </c>
      <c r="S133" s="66">
        <f t="shared" si="17"/>
        <v>11</v>
      </c>
      <c r="T133" s="67">
        <f t="shared" si="18"/>
        <v>11.1</v>
      </c>
      <c r="U133" s="165">
        <f t="shared" si="19"/>
        <v>11</v>
      </c>
      <c r="V133" s="67">
        <f t="shared" si="20"/>
        <v>11.1</v>
      </c>
      <c r="W133" s="67">
        <v>30</v>
      </c>
      <c r="X133" s="66"/>
      <c r="Y133" s="63">
        <v>11</v>
      </c>
      <c r="Z133" s="103">
        <f t="shared" si="27"/>
        <v>0</v>
      </c>
    </row>
    <row r="134" spans="1:26" s="33" customFormat="1" ht="47.25" x14ac:dyDescent="0.25">
      <c r="A134" s="60"/>
      <c r="B134" s="161" t="s">
        <v>547</v>
      </c>
      <c r="C134" s="161" t="s">
        <v>162</v>
      </c>
      <c r="D134" s="160">
        <v>73.858999999999995</v>
      </c>
      <c r="E134" s="115"/>
      <c r="F134" s="115">
        <v>44</v>
      </c>
      <c r="G134" s="67">
        <f t="shared" si="14"/>
        <v>0.6</v>
      </c>
      <c r="H134" s="63">
        <v>10</v>
      </c>
      <c r="I134" s="64" t="e">
        <f t="shared" si="15"/>
        <v>#DIV/0!</v>
      </c>
      <c r="J134" s="62"/>
      <c r="K134" s="62"/>
      <c r="L134" s="62"/>
      <c r="M134" s="63">
        <v>0</v>
      </c>
      <c r="N134" s="62"/>
      <c r="O134" s="62"/>
      <c r="P134" s="62"/>
      <c r="Q134" s="63">
        <f t="shared" si="16"/>
        <v>0</v>
      </c>
      <c r="R134" s="65">
        <f>IF(F134&lt;VLOOKUP(G134,$Q$310:$U$320,2),0,VLOOKUP(G134,$Q$310:$U$320,3))</f>
        <v>30</v>
      </c>
      <c r="S134" s="66">
        <f t="shared" si="17"/>
        <v>13</v>
      </c>
      <c r="T134" s="67">
        <f t="shared" si="18"/>
        <v>13.2</v>
      </c>
      <c r="U134" s="165">
        <f t="shared" si="19"/>
        <v>10</v>
      </c>
      <c r="V134" s="67">
        <f t="shared" si="20"/>
        <v>10.119999999999999</v>
      </c>
      <c r="W134" s="67">
        <v>23</v>
      </c>
      <c r="X134" s="66"/>
      <c r="Y134" s="63">
        <v>10</v>
      </c>
      <c r="Z134" s="103">
        <f t="shared" si="27"/>
        <v>0</v>
      </c>
    </row>
    <row r="135" spans="1:26" s="33" customFormat="1" ht="31.5" x14ac:dyDescent="0.25">
      <c r="A135" s="60"/>
      <c r="B135" s="161" t="s">
        <v>548</v>
      </c>
      <c r="C135" s="161" t="s">
        <v>163</v>
      </c>
      <c r="D135" s="160">
        <v>40.088999999999999</v>
      </c>
      <c r="E135" s="115"/>
      <c r="F135" s="115">
        <v>36</v>
      </c>
      <c r="G135" s="67">
        <f t="shared" si="14"/>
        <v>0.9</v>
      </c>
      <c r="H135" s="63"/>
      <c r="I135" s="64" t="e">
        <f t="shared" si="15"/>
        <v>#DIV/0!</v>
      </c>
      <c r="J135" s="62"/>
      <c r="K135" s="62"/>
      <c r="L135" s="62"/>
      <c r="M135" s="63"/>
      <c r="N135" s="62"/>
      <c r="O135" s="62"/>
      <c r="P135" s="62"/>
      <c r="Q135" s="63" t="e">
        <f t="shared" si="16"/>
        <v>#DIV/0!</v>
      </c>
      <c r="R135" s="65">
        <f>IF(F135&lt;VLOOKUP(G135,$Q$310:$U$320,2),0,VLOOKUP(G135,$Q$310:$U$320,3))</f>
        <v>30</v>
      </c>
      <c r="S135" s="66">
        <f t="shared" si="17"/>
        <v>10</v>
      </c>
      <c r="T135" s="67">
        <f t="shared" si="18"/>
        <v>10.8</v>
      </c>
      <c r="U135" s="165">
        <f t="shared" si="19"/>
        <v>10</v>
      </c>
      <c r="V135" s="67">
        <f t="shared" si="20"/>
        <v>10.8</v>
      </c>
      <c r="W135" s="67">
        <v>30</v>
      </c>
      <c r="X135" s="66"/>
      <c r="Y135" s="63"/>
    </row>
    <row r="136" spans="1:26" s="33" customFormat="1" ht="31.5" x14ac:dyDescent="0.25">
      <c r="A136" s="60"/>
      <c r="B136" s="161" t="s">
        <v>549</v>
      </c>
      <c r="C136" s="161" t="s">
        <v>163</v>
      </c>
      <c r="D136" s="160">
        <v>12.391999999999999</v>
      </c>
      <c r="E136" s="115"/>
      <c r="F136" s="115">
        <v>4</v>
      </c>
      <c r="G136" s="67">
        <f t="shared" si="14"/>
        <v>0.32</v>
      </c>
      <c r="H136" s="63"/>
      <c r="I136" s="64" t="e">
        <f t="shared" si="15"/>
        <v>#DIV/0!</v>
      </c>
      <c r="J136" s="62"/>
      <c r="K136" s="62"/>
      <c r="L136" s="62"/>
      <c r="M136" s="63"/>
      <c r="N136" s="62"/>
      <c r="O136" s="62"/>
      <c r="P136" s="62"/>
      <c r="Q136" s="63" t="e">
        <f t="shared" si="16"/>
        <v>#DIV/0!</v>
      </c>
      <c r="R136" s="65">
        <f>IF(F136&lt;VLOOKUP(G136,$Q$310:$U$320,2),0,VLOOKUP(G136,$Q$310:$U$320,3))</f>
        <v>30</v>
      </c>
      <c r="S136" s="66">
        <f t="shared" si="17"/>
        <v>1</v>
      </c>
      <c r="T136" s="67">
        <f t="shared" si="18"/>
        <v>1.2</v>
      </c>
      <c r="U136" s="165">
        <f t="shared" si="19"/>
        <v>1</v>
      </c>
      <c r="V136" s="67">
        <f t="shared" si="20"/>
        <v>1.2</v>
      </c>
      <c r="W136" s="67">
        <v>30</v>
      </c>
      <c r="X136" s="66"/>
      <c r="Y136" s="63"/>
    </row>
    <row r="137" spans="1:26" s="33" customFormat="1" ht="47.25" x14ac:dyDescent="0.25">
      <c r="A137" s="60"/>
      <c r="B137" s="161" t="s">
        <v>551</v>
      </c>
      <c r="C137" s="161" t="s">
        <v>163</v>
      </c>
      <c r="D137" s="160">
        <v>8.7279999999999998</v>
      </c>
      <c r="E137" s="115"/>
      <c r="F137" s="115">
        <v>8</v>
      </c>
      <c r="G137" s="67">
        <f t="shared" si="14"/>
        <v>0.92</v>
      </c>
      <c r="H137" s="63">
        <v>0</v>
      </c>
      <c r="I137" s="64" t="e">
        <f t="shared" si="15"/>
        <v>#DIV/0!</v>
      </c>
      <c r="J137" s="62"/>
      <c r="K137" s="62"/>
      <c r="L137" s="62"/>
      <c r="M137" s="63">
        <v>0</v>
      </c>
      <c r="N137" s="62"/>
      <c r="O137" s="62"/>
      <c r="P137" s="62"/>
      <c r="Q137" s="63" t="e">
        <f t="shared" ref="Q137" si="28">M137*100/H137</f>
        <v>#DIV/0!</v>
      </c>
      <c r="R137" s="65">
        <f>IF(F137&lt;VLOOKUP(G137,$Q$310:$U$320,2),0,VLOOKUP(G137,$Q$310:$U$320,3))</f>
        <v>30</v>
      </c>
      <c r="S137" s="66">
        <f t="shared" si="17"/>
        <v>2</v>
      </c>
      <c r="T137" s="67">
        <f t="shared" si="18"/>
        <v>2.4</v>
      </c>
      <c r="U137" s="165">
        <f t="shared" ref="U137" si="29">ROUNDDOWN(V137,0)</f>
        <v>2</v>
      </c>
      <c r="V137" s="67">
        <f t="shared" ref="V137" si="30">F137*W137/100</f>
        <v>2.4</v>
      </c>
      <c r="W137" s="67">
        <v>30</v>
      </c>
      <c r="X137" s="66"/>
      <c r="Y137" s="63">
        <v>2</v>
      </c>
      <c r="Z137" s="103">
        <f t="shared" ref="Z137:Z154" si="31">U137-Y137</f>
        <v>0</v>
      </c>
    </row>
    <row r="138" spans="1:26" s="33" customFormat="1" ht="47.25" x14ac:dyDescent="0.25">
      <c r="A138" s="60"/>
      <c r="B138" s="161" t="s">
        <v>552</v>
      </c>
      <c r="C138" s="161" t="s">
        <v>163</v>
      </c>
      <c r="D138" s="160">
        <v>70.534000000000006</v>
      </c>
      <c r="E138" s="115"/>
      <c r="F138" s="115">
        <v>25</v>
      </c>
      <c r="G138" s="67">
        <f t="shared" si="14"/>
        <v>0.35</v>
      </c>
      <c r="H138" s="63">
        <v>5</v>
      </c>
      <c r="I138" s="64" t="e">
        <f t="shared" si="15"/>
        <v>#DIV/0!</v>
      </c>
      <c r="J138" s="62"/>
      <c r="K138" s="62"/>
      <c r="L138" s="62"/>
      <c r="M138" s="63">
        <v>0</v>
      </c>
      <c r="N138" s="62"/>
      <c r="O138" s="62"/>
      <c r="P138" s="62"/>
      <c r="Q138" s="63">
        <f t="shared" si="16"/>
        <v>0</v>
      </c>
      <c r="R138" s="65">
        <f>IF(F138&lt;VLOOKUP(G138,$Q$310:$U$320,2),0,VLOOKUP(G138,$Q$310:$U$320,3))</f>
        <v>30</v>
      </c>
      <c r="S138" s="66">
        <f t="shared" si="17"/>
        <v>7</v>
      </c>
      <c r="T138" s="67">
        <f t="shared" si="18"/>
        <v>7.5</v>
      </c>
      <c r="U138" s="165">
        <f t="shared" si="19"/>
        <v>5</v>
      </c>
      <c r="V138" s="67">
        <f t="shared" si="20"/>
        <v>5</v>
      </c>
      <c r="W138" s="67">
        <v>20</v>
      </c>
      <c r="X138" s="66"/>
      <c r="Y138" s="63">
        <v>5</v>
      </c>
      <c r="Z138" s="103">
        <f t="shared" si="31"/>
        <v>0</v>
      </c>
    </row>
    <row r="139" spans="1:26" s="33" customFormat="1" ht="63" x14ac:dyDescent="0.25">
      <c r="A139" s="60"/>
      <c r="B139" s="161" t="s">
        <v>553</v>
      </c>
      <c r="C139" s="161" t="s">
        <v>163</v>
      </c>
      <c r="D139" s="160">
        <v>55.276000000000003</v>
      </c>
      <c r="E139" s="115"/>
      <c r="F139" s="115">
        <v>45</v>
      </c>
      <c r="G139" s="67">
        <f t="shared" si="14"/>
        <v>0.81</v>
      </c>
      <c r="H139" s="63">
        <v>11</v>
      </c>
      <c r="I139" s="64" t="e">
        <f t="shared" si="15"/>
        <v>#DIV/0!</v>
      </c>
      <c r="J139" s="62"/>
      <c r="K139" s="62"/>
      <c r="L139" s="62"/>
      <c r="M139" s="63">
        <v>2</v>
      </c>
      <c r="N139" s="62"/>
      <c r="O139" s="62"/>
      <c r="P139" s="62"/>
      <c r="Q139" s="63">
        <f t="shared" si="16"/>
        <v>18</v>
      </c>
      <c r="R139" s="65">
        <f>IF(F139&lt;VLOOKUP(G139,$Q$310:$U$320,2),0,VLOOKUP(G139,$Q$310:$U$320,3))</f>
        <v>30</v>
      </c>
      <c r="S139" s="66">
        <f t="shared" si="17"/>
        <v>13</v>
      </c>
      <c r="T139" s="67">
        <f t="shared" si="18"/>
        <v>13.5</v>
      </c>
      <c r="U139" s="165">
        <f t="shared" si="19"/>
        <v>11</v>
      </c>
      <c r="V139" s="67">
        <f t="shared" si="20"/>
        <v>11.7</v>
      </c>
      <c r="W139" s="67">
        <v>26</v>
      </c>
      <c r="X139" s="66"/>
      <c r="Y139" s="63">
        <v>11</v>
      </c>
      <c r="Z139" s="103">
        <f t="shared" si="31"/>
        <v>0</v>
      </c>
    </row>
    <row r="140" spans="1:26" s="33" customFormat="1" ht="47.25" x14ac:dyDescent="0.25">
      <c r="A140" s="60"/>
      <c r="B140" s="161" t="s">
        <v>554</v>
      </c>
      <c r="C140" s="161" t="s">
        <v>163</v>
      </c>
      <c r="D140" s="160">
        <v>56.82</v>
      </c>
      <c r="E140" s="115"/>
      <c r="F140" s="115">
        <v>43</v>
      </c>
      <c r="G140" s="67">
        <f t="shared" si="14"/>
        <v>0.76</v>
      </c>
      <c r="H140" s="63">
        <v>12</v>
      </c>
      <c r="I140" s="64" t="e">
        <f t="shared" si="15"/>
        <v>#DIV/0!</v>
      </c>
      <c r="J140" s="62"/>
      <c r="K140" s="62"/>
      <c r="L140" s="62"/>
      <c r="M140" s="63">
        <v>0</v>
      </c>
      <c r="N140" s="62"/>
      <c r="O140" s="62"/>
      <c r="P140" s="62"/>
      <c r="Q140" s="63">
        <f t="shared" si="16"/>
        <v>0</v>
      </c>
      <c r="R140" s="65">
        <f>IF(F140&lt;VLOOKUP(G140,$Q$310:$U$320,2),0,VLOOKUP(G140,$Q$310:$U$320,3))</f>
        <v>30</v>
      </c>
      <c r="S140" s="66">
        <f t="shared" si="17"/>
        <v>12</v>
      </c>
      <c r="T140" s="67">
        <f t="shared" si="18"/>
        <v>12.9</v>
      </c>
      <c r="U140" s="165">
        <f t="shared" si="19"/>
        <v>10</v>
      </c>
      <c r="V140" s="67">
        <f t="shared" si="20"/>
        <v>10.75</v>
      </c>
      <c r="W140" s="67">
        <v>25</v>
      </c>
      <c r="X140" s="66"/>
      <c r="Y140" s="63">
        <v>10</v>
      </c>
      <c r="Z140" s="103">
        <f t="shared" si="31"/>
        <v>0</v>
      </c>
    </row>
    <row r="141" spans="1:26" s="33" customFormat="1" ht="63" x14ac:dyDescent="0.25">
      <c r="A141" s="60"/>
      <c r="B141" s="161" t="s">
        <v>821</v>
      </c>
      <c r="C141" s="161" t="s">
        <v>163</v>
      </c>
      <c r="D141" s="160">
        <v>251.715</v>
      </c>
      <c r="E141" s="115"/>
      <c r="F141" s="115">
        <v>97</v>
      </c>
      <c r="G141" s="67">
        <f t="shared" si="14"/>
        <v>0.39</v>
      </c>
      <c r="H141" s="63">
        <v>16</v>
      </c>
      <c r="I141" s="64" t="e">
        <f t="shared" si="15"/>
        <v>#DIV/0!</v>
      </c>
      <c r="J141" s="62"/>
      <c r="K141" s="62"/>
      <c r="L141" s="62"/>
      <c r="M141" s="63">
        <v>0</v>
      </c>
      <c r="N141" s="62"/>
      <c r="O141" s="62"/>
      <c r="P141" s="62"/>
      <c r="Q141" s="63">
        <f t="shared" si="16"/>
        <v>0</v>
      </c>
      <c r="R141" s="65">
        <f>IF(F141&lt;VLOOKUP(G141,$Q$310:$U$320,2),0,VLOOKUP(G141,$Q$310:$U$320,3))</f>
        <v>30</v>
      </c>
      <c r="S141" s="66">
        <f t="shared" si="17"/>
        <v>29</v>
      </c>
      <c r="T141" s="67">
        <f t="shared" si="18"/>
        <v>29.1</v>
      </c>
      <c r="U141" s="165">
        <f t="shared" si="19"/>
        <v>29</v>
      </c>
      <c r="V141" s="67">
        <f t="shared" si="20"/>
        <v>29.1</v>
      </c>
      <c r="W141" s="67">
        <v>30</v>
      </c>
      <c r="X141" s="66"/>
      <c r="Y141" s="63">
        <v>29</v>
      </c>
      <c r="Z141" s="103">
        <f t="shared" si="31"/>
        <v>0</v>
      </c>
    </row>
    <row r="142" spans="1:26" s="33" customFormat="1" ht="47.25" x14ac:dyDescent="0.25">
      <c r="A142" s="60"/>
      <c r="B142" s="161" t="s">
        <v>555</v>
      </c>
      <c r="C142" s="161" t="s">
        <v>164</v>
      </c>
      <c r="D142" s="160">
        <v>152.07</v>
      </c>
      <c r="E142" s="115"/>
      <c r="F142" s="115">
        <v>30</v>
      </c>
      <c r="G142" s="67">
        <f t="shared" si="14"/>
        <v>0.2</v>
      </c>
      <c r="H142" s="63">
        <v>9</v>
      </c>
      <c r="I142" s="64" t="e">
        <f t="shared" si="15"/>
        <v>#DIV/0!</v>
      </c>
      <c r="J142" s="62"/>
      <c r="K142" s="62"/>
      <c r="L142" s="62"/>
      <c r="M142" s="63">
        <v>0</v>
      </c>
      <c r="N142" s="62"/>
      <c r="O142" s="62"/>
      <c r="P142" s="62"/>
      <c r="Q142" s="63">
        <f t="shared" si="16"/>
        <v>0</v>
      </c>
      <c r="R142" s="65">
        <f>IF(F142&lt;VLOOKUP(G142,$Q$310:$U$320,2),0,VLOOKUP(G142,$Q$310:$U$320,3))</f>
        <v>30</v>
      </c>
      <c r="S142" s="66">
        <f t="shared" si="17"/>
        <v>9</v>
      </c>
      <c r="T142" s="67">
        <f t="shared" si="18"/>
        <v>9</v>
      </c>
      <c r="U142" s="165">
        <f t="shared" si="19"/>
        <v>9</v>
      </c>
      <c r="V142" s="67">
        <f t="shared" si="20"/>
        <v>9</v>
      </c>
      <c r="W142" s="67">
        <v>30</v>
      </c>
      <c r="X142" s="66"/>
      <c r="Y142" s="63">
        <v>9</v>
      </c>
      <c r="Z142" s="103">
        <f t="shared" si="31"/>
        <v>0</v>
      </c>
    </row>
    <row r="143" spans="1:26" s="33" customFormat="1" ht="47.25" x14ac:dyDescent="0.25">
      <c r="A143" s="60"/>
      <c r="B143" s="161" t="s">
        <v>819</v>
      </c>
      <c r="C143" s="161" t="s">
        <v>164</v>
      </c>
      <c r="D143" s="160">
        <v>164.98</v>
      </c>
      <c r="E143" s="115"/>
      <c r="F143" s="115">
        <v>53</v>
      </c>
      <c r="G143" s="67">
        <f t="shared" si="14"/>
        <v>0.32</v>
      </c>
      <c r="H143" s="63">
        <v>6</v>
      </c>
      <c r="I143" s="64" t="e">
        <f t="shared" si="15"/>
        <v>#DIV/0!</v>
      </c>
      <c r="J143" s="62"/>
      <c r="K143" s="62"/>
      <c r="L143" s="62"/>
      <c r="M143" s="63">
        <v>4</v>
      </c>
      <c r="N143" s="62"/>
      <c r="O143" s="62"/>
      <c r="P143" s="62"/>
      <c r="Q143" s="63">
        <f t="shared" si="16"/>
        <v>67</v>
      </c>
      <c r="R143" s="65">
        <f>IF(F143&lt;VLOOKUP(G143,$Q$310:$U$320,2),0,VLOOKUP(G143,$Q$310:$U$320,3))</f>
        <v>30</v>
      </c>
      <c r="S143" s="66">
        <f t="shared" si="17"/>
        <v>15</v>
      </c>
      <c r="T143" s="67">
        <f t="shared" si="18"/>
        <v>15.9</v>
      </c>
      <c r="U143" s="165">
        <f t="shared" si="19"/>
        <v>10</v>
      </c>
      <c r="V143" s="67">
        <f t="shared" si="20"/>
        <v>10.6</v>
      </c>
      <c r="W143" s="67">
        <v>20</v>
      </c>
      <c r="X143" s="66"/>
      <c r="Y143" s="63">
        <v>10</v>
      </c>
      <c r="Z143" s="103">
        <f t="shared" si="31"/>
        <v>0</v>
      </c>
    </row>
    <row r="144" spans="1:26" s="33" customFormat="1" ht="47.25" x14ac:dyDescent="0.25">
      <c r="A144" s="60"/>
      <c r="B144" s="161" t="s">
        <v>559</v>
      </c>
      <c r="C144" s="161" t="s">
        <v>165</v>
      </c>
      <c r="D144" s="160">
        <v>147.81100000000001</v>
      </c>
      <c r="E144" s="115"/>
      <c r="F144" s="115">
        <v>536</v>
      </c>
      <c r="G144" s="67">
        <f t="shared" si="14"/>
        <v>3.63</v>
      </c>
      <c r="H144" s="63">
        <v>22</v>
      </c>
      <c r="I144" s="64" t="e">
        <f t="shared" si="15"/>
        <v>#DIV/0!</v>
      </c>
      <c r="J144" s="62"/>
      <c r="K144" s="62"/>
      <c r="L144" s="62"/>
      <c r="M144" s="63">
        <v>22</v>
      </c>
      <c r="N144" s="62"/>
      <c r="O144" s="62"/>
      <c r="P144" s="62"/>
      <c r="Q144" s="63">
        <f t="shared" si="16"/>
        <v>100</v>
      </c>
      <c r="R144" s="65">
        <f>IF(F144&lt;VLOOKUP(G144,$Q$310:$U$320,2),0,VLOOKUP(G144,$Q$310:$U$320,3))</f>
        <v>30</v>
      </c>
      <c r="S144" s="66">
        <f t="shared" ref="S144:S145" si="32">ROUNDDOWN(T144,0)</f>
        <v>160</v>
      </c>
      <c r="T144" s="67">
        <f t="shared" ref="T144:T145" si="33">F144*R144/100</f>
        <v>160.80000000000001</v>
      </c>
      <c r="U144" s="165">
        <f t="shared" ref="U144:U145" si="34">ROUNDDOWN(V144,0)</f>
        <v>48</v>
      </c>
      <c r="V144" s="67">
        <f t="shared" ref="V144:V145" si="35">F144*W144/100</f>
        <v>48.24</v>
      </c>
      <c r="W144" s="67">
        <v>9</v>
      </c>
      <c r="X144" s="66"/>
      <c r="Y144" s="63">
        <v>48</v>
      </c>
      <c r="Z144" s="103">
        <f t="shared" si="31"/>
        <v>0</v>
      </c>
    </row>
    <row r="145" spans="1:26" s="33" customFormat="1" ht="47.25" x14ac:dyDescent="0.25">
      <c r="A145" s="60"/>
      <c r="B145" s="161" t="s">
        <v>561</v>
      </c>
      <c r="C145" s="161" t="s">
        <v>165</v>
      </c>
      <c r="D145" s="160">
        <v>227.88</v>
      </c>
      <c r="E145" s="115"/>
      <c r="F145" s="115">
        <v>216</v>
      </c>
      <c r="G145" s="67">
        <f t="shared" si="14"/>
        <v>0.95</v>
      </c>
      <c r="H145" s="63">
        <v>19</v>
      </c>
      <c r="I145" s="64" t="e">
        <f t="shared" si="15"/>
        <v>#DIV/0!</v>
      </c>
      <c r="J145" s="62"/>
      <c r="K145" s="62"/>
      <c r="L145" s="62"/>
      <c r="M145" s="63">
        <v>19</v>
      </c>
      <c r="N145" s="62"/>
      <c r="O145" s="62"/>
      <c r="P145" s="62"/>
      <c r="Q145" s="63">
        <f t="shared" si="16"/>
        <v>100</v>
      </c>
      <c r="R145" s="65">
        <f>IF(F145&lt;VLOOKUP(G145,$Q$310:$U$320,2),0,VLOOKUP(G145,$Q$310:$U$320,3))</f>
        <v>30</v>
      </c>
      <c r="S145" s="66">
        <f t="shared" si="32"/>
        <v>64</v>
      </c>
      <c r="T145" s="67">
        <f t="shared" si="33"/>
        <v>64.8</v>
      </c>
      <c r="U145" s="165">
        <f t="shared" si="34"/>
        <v>19</v>
      </c>
      <c r="V145" s="67">
        <f t="shared" si="35"/>
        <v>19.440000000000001</v>
      </c>
      <c r="W145" s="67">
        <v>9</v>
      </c>
      <c r="X145" s="66"/>
      <c r="Y145" s="63">
        <v>19</v>
      </c>
      <c r="Z145" s="103">
        <f t="shared" si="31"/>
        <v>0</v>
      </c>
    </row>
    <row r="146" spans="1:26" s="33" customFormat="1" ht="47.25" x14ac:dyDescent="0.25">
      <c r="A146" s="60"/>
      <c r="B146" s="161" t="s">
        <v>562</v>
      </c>
      <c r="C146" s="161" t="s">
        <v>165</v>
      </c>
      <c r="D146" s="160">
        <v>61.555999999999997</v>
      </c>
      <c r="E146" s="115"/>
      <c r="F146" s="115">
        <v>82</v>
      </c>
      <c r="G146" s="67">
        <f t="shared" si="14"/>
        <v>1.33</v>
      </c>
      <c r="H146" s="63">
        <v>25</v>
      </c>
      <c r="I146" s="64" t="e">
        <f t="shared" si="15"/>
        <v>#DIV/0!</v>
      </c>
      <c r="J146" s="62"/>
      <c r="K146" s="62"/>
      <c r="L146" s="62"/>
      <c r="M146" s="63">
        <v>0</v>
      </c>
      <c r="N146" s="62"/>
      <c r="O146" s="62"/>
      <c r="P146" s="62"/>
      <c r="Q146" s="63">
        <f t="shared" si="16"/>
        <v>0</v>
      </c>
      <c r="R146" s="65">
        <f>IF(F146&lt;VLOOKUP(G146,$Q$310:$U$320,2),0,VLOOKUP(G146,$Q$310:$U$320,3))</f>
        <v>30</v>
      </c>
      <c r="S146" s="66">
        <f t="shared" si="17"/>
        <v>24</v>
      </c>
      <c r="T146" s="67">
        <f t="shared" si="18"/>
        <v>24.6</v>
      </c>
      <c r="U146" s="165">
        <f t="shared" si="19"/>
        <v>24</v>
      </c>
      <c r="V146" s="67">
        <f t="shared" si="20"/>
        <v>24.6</v>
      </c>
      <c r="W146" s="67">
        <v>30</v>
      </c>
      <c r="X146" s="66"/>
      <c r="Y146" s="63">
        <v>24</v>
      </c>
      <c r="Z146" s="103">
        <f t="shared" si="31"/>
        <v>0</v>
      </c>
    </row>
    <row r="147" spans="1:26" s="33" customFormat="1" ht="47.25" x14ac:dyDescent="0.25">
      <c r="A147" s="60"/>
      <c r="B147" s="161" t="s">
        <v>566</v>
      </c>
      <c r="C147" s="161" t="s">
        <v>563</v>
      </c>
      <c r="D147" s="160">
        <v>817.69</v>
      </c>
      <c r="E147" s="115"/>
      <c r="F147" s="115">
        <v>327</v>
      </c>
      <c r="G147" s="67">
        <f t="shared" si="14"/>
        <v>0.4</v>
      </c>
      <c r="H147" s="63">
        <v>67</v>
      </c>
      <c r="I147" s="64" t="e">
        <f t="shared" si="15"/>
        <v>#DIV/0!</v>
      </c>
      <c r="J147" s="62"/>
      <c r="K147" s="62"/>
      <c r="L147" s="62"/>
      <c r="M147" s="63">
        <v>4</v>
      </c>
      <c r="N147" s="62"/>
      <c r="O147" s="62"/>
      <c r="P147" s="62"/>
      <c r="Q147" s="63">
        <f t="shared" si="16"/>
        <v>6</v>
      </c>
      <c r="R147" s="65">
        <f>IF(F147&lt;VLOOKUP(G147,$Q$310:$U$320,2),0,VLOOKUP(G147,$Q$310:$U$320,3))</f>
        <v>30</v>
      </c>
      <c r="S147" s="66">
        <f t="shared" si="17"/>
        <v>98</v>
      </c>
      <c r="T147" s="67">
        <f t="shared" si="18"/>
        <v>98.1</v>
      </c>
      <c r="U147" s="165">
        <f t="shared" si="19"/>
        <v>91</v>
      </c>
      <c r="V147" s="67">
        <f t="shared" si="20"/>
        <v>91.56</v>
      </c>
      <c r="W147" s="67">
        <v>28</v>
      </c>
      <c r="X147" s="66"/>
      <c r="Y147" s="63">
        <v>91</v>
      </c>
      <c r="Z147" s="103">
        <f t="shared" si="31"/>
        <v>0</v>
      </c>
    </row>
    <row r="148" spans="1:26" s="33" customFormat="1" ht="63" x14ac:dyDescent="0.25">
      <c r="A148" s="60"/>
      <c r="B148" s="161" t="s">
        <v>567</v>
      </c>
      <c r="C148" s="161" t="s">
        <v>563</v>
      </c>
      <c r="D148" s="160">
        <v>1700.165</v>
      </c>
      <c r="E148" s="115"/>
      <c r="F148" s="115">
        <v>691</v>
      </c>
      <c r="G148" s="67">
        <f t="shared" si="14"/>
        <v>0.41</v>
      </c>
      <c r="H148" s="63">
        <v>26</v>
      </c>
      <c r="I148" s="64" t="e">
        <f t="shared" si="15"/>
        <v>#DIV/0!</v>
      </c>
      <c r="J148" s="62"/>
      <c r="K148" s="62"/>
      <c r="L148" s="62"/>
      <c r="M148" s="63">
        <v>8</v>
      </c>
      <c r="N148" s="62"/>
      <c r="O148" s="62"/>
      <c r="P148" s="62"/>
      <c r="Q148" s="63">
        <f t="shared" si="16"/>
        <v>31</v>
      </c>
      <c r="R148" s="65">
        <f>IF(F148&lt;VLOOKUP(G148,$Q$310:$U$320,2),0,VLOOKUP(G148,$Q$310:$U$320,3))</f>
        <v>30</v>
      </c>
      <c r="S148" s="66">
        <f t="shared" si="17"/>
        <v>207</v>
      </c>
      <c r="T148" s="67">
        <f t="shared" si="18"/>
        <v>207.3</v>
      </c>
      <c r="U148" s="165">
        <f t="shared" si="19"/>
        <v>34</v>
      </c>
      <c r="V148" s="67">
        <f t="shared" si="20"/>
        <v>34.549999999999997</v>
      </c>
      <c r="W148" s="562">
        <v>5</v>
      </c>
      <c r="X148" s="66"/>
      <c r="Y148" s="63">
        <v>27</v>
      </c>
      <c r="Z148" s="103">
        <f t="shared" si="31"/>
        <v>7</v>
      </c>
    </row>
    <row r="149" spans="1:26" s="33" customFormat="1" ht="47.25" x14ac:dyDescent="0.25">
      <c r="A149" s="60"/>
      <c r="B149" s="161" t="s">
        <v>570</v>
      </c>
      <c r="C149" s="161" t="s">
        <v>166</v>
      </c>
      <c r="D149" s="160">
        <v>297.57</v>
      </c>
      <c r="E149" s="115"/>
      <c r="F149" s="115">
        <v>85</v>
      </c>
      <c r="G149" s="67">
        <f t="shared" si="14"/>
        <v>0.28999999999999998</v>
      </c>
      <c r="H149" s="63">
        <v>22</v>
      </c>
      <c r="I149" s="64" t="e">
        <f t="shared" si="15"/>
        <v>#DIV/0!</v>
      </c>
      <c r="J149" s="62"/>
      <c r="K149" s="62"/>
      <c r="L149" s="62"/>
      <c r="M149" s="63">
        <v>1</v>
      </c>
      <c r="N149" s="62"/>
      <c r="O149" s="62"/>
      <c r="P149" s="62"/>
      <c r="Q149" s="63">
        <f t="shared" si="16"/>
        <v>5</v>
      </c>
      <c r="R149" s="65">
        <f>IF(F149&lt;VLOOKUP(G149,$Q$310:$U$320,2),0,VLOOKUP(G149,$Q$310:$U$320,3))</f>
        <v>30</v>
      </c>
      <c r="S149" s="66">
        <f t="shared" si="17"/>
        <v>25</v>
      </c>
      <c r="T149" s="67">
        <f t="shared" si="18"/>
        <v>25.5</v>
      </c>
      <c r="U149" s="165">
        <f t="shared" si="19"/>
        <v>25</v>
      </c>
      <c r="V149" s="67">
        <f t="shared" si="20"/>
        <v>25.5</v>
      </c>
      <c r="W149" s="67">
        <v>30</v>
      </c>
      <c r="X149" s="66"/>
      <c r="Y149" s="63">
        <v>25</v>
      </c>
      <c r="Z149" s="103">
        <f t="shared" si="31"/>
        <v>0</v>
      </c>
    </row>
    <row r="150" spans="1:26" s="33" customFormat="1" ht="47.25" x14ac:dyDescent="0.25">
      <c r="A150" s="60"/>
      <c r="B150" s="161" t="s">
        <v>571</v>
      </c>
      <c r="C150" s="161" t="s">
        <v>166</v>
      </c>
      <c r="D150" s="160">
        <v>60.77</v>
      </c>
      <c r="E150" s="115"/>
      <c r="F150" s="115">
        <v>46</v>
      </c>
      <c r="G150" s="67">
        <f t="shared" si="14"/>
        <v>0.76</v>
      </c>
      <c r="H150" s="63">
        <v>11</v>
      </c>
      <c r="I150" s="64" t="e">
        <f t="shared" si="15"/>
        <v>#DIV/0!</v>
      </c>
      <c r="J150" s="62"/>
      <c r="K150" s="62"/>
      <c r="L150" s="62"/>
      <c r="M150" s="63">
        <v>0</v>
      </c>
      <c r="N150" s="62"/>
      <c r="O150" s="62"/>
      <c r="P150" s="62"/>
      <c r="Q150" s="63">
        <f t="shared" si="16"/>
        <v>0</v>
      </c>
      <c r="R150" s="65">
        <f>IF(F150&lt;VLOOKUP(G150,$Q$310:$U$320,2),0,VLOOKUP(G150,$Q$310:$U$320,3))</f>
        <v>30</v>
      </c>
      <c r="S150" s="66">
        <f t="shared" si="17"/>
        <v>13</v>
      </c>
      <c r="T150" s="67">
        <f t="shared" si="18"/>
        <v>13.8</v>
      </c>
      <c r="U150" s="165">
        <f t="shared" si="19"/>
        <v>13</v>
      </c>
      <c r="V150" s="67">
        <f t="shared" si="20"/>
        <v>13.8</v>
      </c>
      <c r="W150" s="67">
        <v>30</v>
      </c>
      <c r="X150" s="66"/>
      <c r="Y150" s="63">
        <v>13</v>
      </c>
      <c r="Z150" s="103">
        <f t="shared" si="31"/>
        <v>0</v>
      </c>
    </row>
    <row r="151" spans="1:26" s="33" customFormat="1" ht="47.25" x14ac:dyDescent="0.25">
      <c r="A151" s="60"/>
      <c r="B151" s="161" t="s">
        <v>572</v>
      </c>
      <c r="C151" s="161" t="s">
        <v>166</v>
      </c>
      <c r="D151" s="160">
        <v>17.855</v>
      </c>
      <c r="E151" s="115"/>
      <c r="F151" s="115">
        <v>24</v>
      </c>
      <c r="G151" s="67">
        <f t="shared" si="14"/>
        <v>1.34</v>
      </c>
      <c r="H151" s="63"/>
      <c r="I151" s="64" t="e">
        <f t="shared" si="15"/>
        <v>#DIV/0!</v>
      </c>
      <c r="J151" s="62"/>
      <c r="K151" s="62"/>
      <c r="L151" s="62"/>
      <c r="M151" s="63"/>
      <c r="N151" s="62"/>
      <c r="O151" s="62"/>
      <c r="P151" s="62"/>
      <c r="Q151" s="63" t="e">
        <f t="shared" si="16"/>
        <v>#DIV/0!</v>
      </c>
      <c r="R151" s="65">
        <f>IF(F151&lt;VLOOKUP(G151,$Q$310:$U$320,2),0,VLOOKUP(G151,$Q$310:$U$320,3))</f>
        <v>30</v>
      </c>
      <c r="S151" s="66">
        <f t="shared" si="17"/>
        <v>7</v>
      </c>
      <c r="T151" s="67">
        <f t="shared" si="18"/>
        <v>7.2</v>
      </c>
      <c r="U151" s="165">
        <f t="shared" si="19"/>
        <v>3</v>
      </c>
      <c r="V151" s="67">
        <f t="shared" si="20"/>
        <v>3.84</v>
      </c>
      <c r="W151" s="67">
        <v>16</v>
      </c>
      <c r="X151" s="66"/>
      <c r="Y151" s="63">
        <v>3</v>
      </c>
      <c r="Z151" s="103">
        <f t="shared" si="31"/>
        <v>0</v>
      </c>
    </row>
    <row r="152" spans="1:26" s="33" customFormat="1" ht="47.25" x14ac:dyDescent="0.25">
      <c r="A152" s="60"/>
      <c r="B152" s="161" t="s">
        <v>573</v>
      </c>
      <c r="C152" s="161" t="s">
        <v>167</v>
      </c>
      <c r="D152" s="160">
        <v>18.38</v>
      </c>
      <c r="E152" s="115"/>
      <c r="F152" s="115">
        <v>28</v>
      </c>
      <c r="G152" s="67">
        <f t="shared" si="14"/>
        <v>1.52</v>
      </c>
      <c r="H152" s="63">
        <v>6</v>
      </c>
      <c r="I152" s="64" t="e">
        <f t="shared" si="15"/>
        <v>#DIV/0!</v>
      </c>
      <c r="J152" s="62"/>
      <c r="K152" s="62"/>
      <c r="L152" s="62"/>
      <c r="M152" s="63">
        <v>1</v>
      </c>
      <c r="N152" s="62"/>
      <c r="O152" s="62"/>
      <c r="P152" s="62"/>
      <c r="Q152" s="63">
        <f t="shared" si="16"/>
        <v>17</v>
      </c>
      <c r="R152" s="65">
        <f>IF(F152&lt;VLOOKUP(G152,$Q$310:$U$320,2),0,VLOOKUP(G152,$Q$310:$U$320,3))</f>
        <v>30</v>
      </c>
      <c r="S152" s="66">
        <f t="shared" si="17"/>
        <v>8</v>
      </c>
      <c r="T152" s="67">
        <f t="shared" si="18"/>
        <v>8.4</v>
      </c>
      <c r="U152" s="165">
        <f t="shared" si="19"/>
        <v>6</v>
      </c>
      <c r="V152" s="67">
        <f t="shared" si="20"/>
        <v>6.44</v>
      </c>
      <c r="W152" s="67">
        <v>23</v>
      </c>
      <c r="X152" s="66"/>
      <c r="Y152" s="63">
        <v>6</v>
      </c>
      <c r="Z152" s="103">
        <f t="shared" si="31"/>
        <v>0</v>
      </c>
    </row>
    <row r="153" spans="1:26" s="33" customFormat="1" ht="47.25" x14ac:dyDescent="0.25">
      <c r="A153" s="60"/>
      <c r="B153" s="161" t="s">
        <v>865</v>
      </c>
      <c r="C153" s="161" t="s">
        <v>167</v>
      </c>
      <c r="D153" s="160">
        <v>91.06</v>
      </c>
      <c r="E153" s="115"/>
      <c r="F153" s="115">
        <v>58</v>
      </c>
      <c r="G153" s="67">
        <f t="shared" ref="G153" si="36">F153/D153</f>
        <v>0.64</v>
      </c>
      <c r="H153" s="63">
        <v>12</v>
      </c>
      <c r="I153" s="64" t="e">
        <f t="shared" ref="I153:I221" si="37">($H153*100)/$E153</f>
        <v>#DIV/0!</v>
      </c>
      <c r="J153" s="62"/>
      <c r="K153" s="62"/>
      <c r="L153" s="62"/>
      <c r="M153" s="63">
        <v>0</v>
      </c>
      <c r="N153" s="62"/>
      <c r="O153" s="62"/>
      <c r="P153" s="62"/>
      <c r="Q153" s="63">
        <f t="shared" ref="Q153" si="38">M153*100/H153</f>
        <v>0</v>
      </c>
      <c r="R153" s="65">
        <f>IF(F153&lt;VLOOKUP(G153,$Q$310:$U$320,2),0,VLOOKUP(G153,$Q$310:$U$320,3))</f>
        <v>30</v>
      </c>
      <c r="S153" s="66">
        <f t="shared" ref="S153" si="39">ROUNDDOWN(T153,0)</f>
        <v>17</v>
      </c>
      <c r="T153" s="67">
        <f t="shared" ref="T153" si="40">F153*R153/100</f>
        <v>17.399999999999999</v>
      </c>
      <c r="U153" s="165">
        <f t="shared" ref="U153" si="41">ROUNDDOWN(V153,0)</f>
        <v>17</v>
      </c>
      <c r="V153" s="67">
        <f t="shared" ref="V153" si="42">F153*W153/100</f>
        <v>17.399999999999999</v>
      </c>
      <c r="W153" s="67">
        <v>30</v>
      </c>
      <c r="X153" s="66"/>
      <c r="Y153" s="63">
        <v>17</v>
      </c>
      <c r="Z153" s="103">
        <f t="shared" si="31"/>
        <v>0</v>
      </c>
    </row>
    <row r="154" spans="1:26" s="33" customFormat="1" ht="47.25" x14ac:dyDescent="0.25">
      <c r="A154" s="60"/>
      <c r="B154" s="161" t="s">
        <v>574</v>
      </c>
      <c r="C154" s="161" t="s">
        <v>167</v>
      </c>
      <c r="D154" s="160">
        <v>20.38</v>
      </c>
      <c r="E154" s="115"/>
      <c r="F154" s="115">
        <v>31</v>
      </c>
      <c r="G154" s="67">
        <f t="shared" ref="G154:G221" si="43">F154/D154</f>
        <v>1.52</v>
      </c>
      <c r="H154" s="63">
        <v>9</v>
      </c>
      <c r="I154" s="64" t="e">
        <f t="shared" si="37"/>
        <v>#DIV/0!</v>
      </c>
      <c r="J154" s="62"/>
      <c r="K154" s="62"/>
      <c r="L154" s="62"/>
      <c r="M154" s="63">
        <v>1</v>
      </c>
      <c r="N154" s="62"/>
      <c r="O154" s="62"/>
      <c r="P154" s="62"/>
      <c r="Q154" s="63">
        <f t="shared" ref="Q154:Q221" si="44">M154*100/H154</f>
        <v>11</v>
      </c>
      <c r="R154" s="65">
        <f>IF(F154&lt;VLOOKUP(G154,$Q$310:$U$320,2),0,VLOOKUP(G154,$Q$310:$U$320,3))</f>
        <v>30</v>
      </c>
      <c r="S154" s="66">
        <f t="shared" ref="S154:S221" si="45">ROUNDDOWN(T154,0)</f>
        <v>9</v>
      </c>
      <c r="T154" s="67">
        <f t="shared" ref="T154:T221" si="46">F154*R154/100</f>
        <v>9.3000000000000007</v>
      </c>
      <c r="U154" s="165">
        <f t="shared" ref="U154:U221" si="47">ROUNDDOWN(V154,0)</f>
        <v>9</v>
      </c>
      <c r="V154" s="67">
        <f t="shared" ref="V154:V221" si="48">F154*W154/100</f>
        <v>9.3000000000000007</v>
      </c>
      <c r="W154" s="67">
        <v>30</v>
      </c>
      <c r="X154" s="66"/>
      <c r="Y154" s="63">
        <v>9</v>
      </c>
      <c r="Z154" s="103">
        <f t="shared" si="31"/>
        <v>0</v>
      </c>
    </row>
    <row r="155" spans="1:26" s="33" customFormat="1" ht="31.5" x14ac:dyDescent="0.25">
      <c r="A155" s="60"/>
      <c r="B155" s="161" t="s">
        <v>575</v>
      </c>
      <c r="C155" s="161" t="s">
        <v>168</v>
      </c>
      <c r="D155" s="160">
        <v>13.65</v>
      </c>
      <c r="E155" s="115"/>
      <c r="F155" s="115">
        <v>9</v>
      </c>
      <c r="G155" s="67">
        <f t="shared" si="43"/>
        <v>0.66</v>
      </c>
      <c r="H155" s="63"/>
      <c r="I155" s="64" t="e">
        <f t="shared" si="37"/>
        <v>#DIV/0!</v>
      </c>
      <c r="J155" s="62"/>
      <c r="K155" s="62"/>
      <c r="L155" s="62"/>
      <c r="M155" s="63"/>
      <c r="N155" s="62"/>
      <c r="O155" s="62"/>
      <c r="P155" s="62"/>
      <c r="Q155" s="63" t="e">
        <f t="shared" si="44"/>
        <v>#DIV/0!</v>
      </c>
      <c r="R155" s="65">
        <f>IF(F155&lt;VLOOKUP(G155,$Q$310:$U$320,2),0,VLOOKUP(G155,$Q$310:$U$320,3))</f>
        <v>30</v>
      </c>
      <c r="S155" s="66">
        <f t="shared" si="45"/>
        <v>2</v>
      </c>
      <c r="T155" s="67">
        <f t="shared" si="46"/>
        <v>2.7</v>
      </c>
      <c r="U155" s="165">
        <f t="shared" si="47"/>
        <v>2</v>
      </c>
      <c r="V155" s="67">
        <f t="shared" si="48"/>
        <v>2.7</v>
      </c>
      <c r="W155" s="67">
        <v>30</v>
      </c>
      <c r="X155" s="66"/>
      <c r="Y155" s="63"/>
    </row>
    <row r="156" spans="1:26" s="33" customFormat="1" ht="31.5" x14ac:dyDescent="0.25">
      <c r="A156" s="60"/>
      <c r="B156" s="161" t="s">
        <v>576</v>
      </c>
      <c r="C156" s="161" t="s">
        <v>168</v>
      </c>
      <c r="D156" s="160">
        <v>19.989999999999998</v>
      </c>
      <c r="E156" s="115"/>
      <c r="F156" s="115">
        <v>13</v>
      </c>
      <c r="G156" s="67">
        <f t="shared" si="43"/>
        <v>0.65</v>
      </c>
      <c r="H156" s="63"/>
      <c r="I156" s="64" t="e">
        <f t="shared" si="37"/>
        <v>#DIV/0!</v>
      </c>
      <c r="J156" s="62"/>
      <c r="K156" s="62"/>
      <c r="L156" s="62"/>
      <c r="M156" s="63"/>
      <c r="N156" s="62"/>
      <c r="O156" s="62"/>
      <c r="P156" s="62"/>
      <c r="Q156" s="63" t="e">
        <f t="shared" si="44"/>
        <v>#DIV/0!</v>
      </c>
      <c r="R156" s="65">
        <f>IF(F156&lt;VLOOKUP(G156,$Q$310:$U$320,2),0,VLOOKUP(G156,$Q$310:$U$320,3))</f>
        <v>30</v>
      </c>
      <c r="S156" s="66">
        <f t="shared" si="45"/>
        <v>3</v>
      </c>
      <c r="T156" s="67">
        <f t="shared" si="46"/>
        <v>3.9</v>
      </c>
      <c r="U156" s="165">
        <f t="shared" si="47"/>
        <v>3</v>
      </c>
      <c r="V156" s="67">
        <f t="shared" si="48"/>
        <v>3.9</v>
      </c>
      <c r="W156" s="67">
        <v>30</v>
      </c>
      <c r="X156" s="66"/>
      <c r="Y156" s="63"/>
    </row>
    <row r="157" spans="1:26" s="33" customFormat="1" ht="31.5" x14ac:dyDescent="0.25">
      <c r="A157" s="60"/>
      <c r="B157" s="161" t="s">
        <v>577</v>
      </c>
      <c r="C157" s="161" t="s">
        <v>168</v>
      </c>
      <c r="D157" s="160">
        <v>44.701000000000001</v>
      </c>
      <c r="E157" s="115"/>
      <c r="F157" s="115">
        <v>36</v>
      </c>
      <c r="G157" s="67">
        <f t="shared" si="43"/>
        <v>0.81</v>
      </c>
      <c r="H157" s="63"/>
      <c r="I157" s="64" t="e">
        <f t="shared" si="37"/>
        <v>#DIV/0!</v>
      </c>
      <c r="J157" s="62"/>
      <c r="K157" s="62"/>
      <c r="L157" s="62"/>
      <c r="M157" s="63"/>
      <c r="N157" s="62"/>
      <c r="O157" s="62"/>
      <c r="P157" s="62"/>
      <c r="Q157" s="63" t="e">
        <f t="shared" si="44"/>
        <v>#DIV/0!</v>
      </c>
      <c r="R157" s="65">
        <f>IF(F157&lt;VLOOKUP(G157,$Q$310:$U$320,2),0,VLOOKUP(G157,$Q$310:$U$320,3))</f>
        <v>30</v>
      </c>
      <c r="S157" s="66">
        <f t="shared" si="45"/>
        <v>10</v>
      </c>
      <c r="T157" s="67">
        <f t="shared" si="46"/>
        <v>10.8</v>
      </c>
      <c r="U157" s="165">
        <f t="shared" si="47"/>
        <v>10</v>
      </c>
      <c r="V157" s="67">
        <f t="shared" si="48"/>
        <v>10.8</v>
      </c>
      <c r="W157" s="67">
        <v>30</v>
      </c>
      <c r="X157" s="66"/>
      <c r="Y157" s="63"/>
    </row>
    <row r="158" spans="1:26" s="33" customFormat="1" ht="31.5" x14ac:dyDescent="0.25">
      <c r="A158" s="60"/>
      <c r="B158" s="161" t="s">
        <v>578</v>
      </c>
      <c r="C158" s="161" t="s">
        <v>168</v>
      </c>
      <c r="D158" s="160">
        <v>9.7140000000000004</v>
      </c>
      <c r="E158" s="115"/>
      <c r="F158" s="115">
        <v>8</v>
      </c>
      <c r="G158" s="67">
        <f t="shared" si="43"/>
        <v>0.82</v>
      </c>
      <c r="H158" s="63"/>
      <c r="I158" s="64" t="e">
        <f t="shared" si="37"/>
        <v>#DIV/0!</v>
      </c>
      <c r="J158" s="62"/>
      <c r="K158" s="62"/>
      <c r="L158" s="62"/>
      <c r="M158" s="63"/>
      <c r="N158" s="62"/>
      <c r="O158" s="62"/>
      <c r="P158" s="62"/>
      <c r="Q158" s="63" t="e">
        <f t="shared" si="44"/>
        <v>#DIV/0!</v>
      </c>
      <c r="R158" s="65">
        <f>IF(F158&lt;VLOOKUP(G158,$Q$310:$U$320,2),0,VLOOKUP(G158,$Q$310:$U$320,3))</f>
        <v>30</v>
      </c>
      <c r="S158" s="66">
        <f t="shared" si="45"/>
        <v>2</v>
      </c>
      <c r="T158" s="67">
        <f t="shared" si="46"/>
        <v>2.4</v>
      </c>
      <c r="U158" s="165">
        <f t="shared" si="47"/>
        <v>2</v>
      </c>
      <c r="V158" s="67">
        <f t="shared" si="48"/>
        <v>2.4</v>
      </c>
      <c r="W158" s="67">
        <v>30</v>
      </c>
      <c r="X158" s="66"/>
      <c r="Y158" s="63"/>
    </row>
    <row r="159" spans="1:26" s="33" customFormat="1" ht="31.5" x14ac:dyDescent="0.25">
      <c r="A159" s="60"/>
      <c r="B159" s="161" t="s">
        <v>579</v>
      </c>
      <c r="C159" s="161" t="s">
        <v>168</v>
      </c>
      <c r="D159" s="160">
        <v>35.646999999999998</v>
      </c>
      <c r="E159" s="115"/>
      <c r="F159" s="115">
        <v>18</v>
      </c>
      <c r="G159" s="67">
        <f t="shared" si="43"/>
        <v>0.5</v>
      </c>
      <c r="H159" s="63"/>
      <c r="I159" s="64" t="e">
        <f t="shared" si="37"/>
        <v>#DIV/0!</v>
      </c>
      <c r="J159" s="62"/>
      <c r="K159" s="62"/>
      <c r="L159" s="62"/>
      <c r="M159" s="63"/>
      <c r="N159" s="62"/>
      <c r="O159" s="62"/>
      <c r="P159" s="62"/>
      <c r="Q159" s="63" t="e">
        <f t="shared" si="44"/>
        <v>#DIV/0!</v>
      </c>
      <c r="R159" s="65">
        <f>IF(F159&lt;VLOOKUP(G159,$Q$310:$U$320,2),0,VLOOKUP(G159,$Q$310:$U$320,3))</f>
        <v>30</v>
      </c>
      <c r="S159" s="66">
        <f t="shared" si="45"/>
        <v>5</v>
      </c>
      <c r="T159" s="67">
        <f t="shared" si="46"/>
        <v>5.4</v>
      </c>
      <c r="U159" s="165">
        <f t="shared" si="47"/>
        <v>5</v>
      </c>
      <c r="V159" s="67">
        <f t="shared" si="48"/>
        <v>5.4</v>
      </c>
      <c r="W159" s="67">
        <v>30</v>
      </c>
      <c r="X159" s="66"/>
      <c r="Y159" s="63"/>
    </row>
    <row r="160" spans="1:26" s="33" customFormat="1" ht="47.25" x14ac:dyDescent="0.25">
      <c r="A160" s="60"/>
      <c r="B160" s="161" t="s">
        <v>872</v>
      </c>
      <c r="C160" s="161" t="s">
        <v>168</v>
      </c>
      <c r="D160" s="160">
        <v>96.33</v>
      </c>
      <c r="E160" s="115"/>
      <c r="F160" s="115">
        <v>50</v>
      </c>
      <c r="G160" s="67">
        <f t="shared" si="43"/>
        <v>0.52</v>
      </c>
      <c r="H160" s="63">
        <v>2</v>
      </c>
      <c r="I160" s="64" t="e">
        <f t="shared" si="37"/>
        <v>#DIV/0!</v>
      </c>
      <c r="J160" s="62"/>
      <c r="K160" s="62"/>
      <c r="L160" s="62"/>
      <c r="M160" s="63">
        <v>2</v>
      </c>
      <c r="N160" s="62"/>
      <c r="O160" s="62"/>
      <c r="P160" s="62"/>
      <c r="Q160" s="63">
        <f t="shared" si="44"/>
        <v>100</v>
      </c>
      <c r="R160" s="65">
        <f>IF(F160&lt;VLOOKUP(G160,$Q$310:$U$320,2),0,VLOOKUP(G160,$Q$310:$U$320,3))</f>
        <v>30</v>
      </c>
      <c r="S160" s="66">
        <f t="shared" si="45"/>
        <v>15</v>
      </c>
      <c r="T160" s="67">
        <f t="shared" si="46"/>
        <v>15</v>
      </c>
      <c r="U160" s="165">
        <f t="shared" si="47"/>
        <v>2</v>
      </c>
      <c r="V160" s="67">
        <f t="shared" si="48"/>
        <v>2.5</v>
      </c>
      <c r="W160" s="67">
        <v>5</v>
      </c>
      <c r="X160" s="66"/>
      <c r="Y160" s="63">
        <v>2</v>
      </c>
      <c r="Z160" s="103">
        <f t="shared" ref="Z160:Z163" si="49">U160-Y160</f>
        <v>0</v>
      </c>
    </row>
    <row r="161" spans="1:26" s="33" customFormat="1" ht="47.25" x14ac:dyDescent="0.25">
      <c r="A161" s="60"/>
      <c r="B161" s="161" t="s">
        <v>871</v>
      </c>
      <c r="C161" s="161" t="s">
        <v>168</v>
      </c>
      <c r="D161" s="160">
        <v>103.49</v>
      </c>
      <c r="E161" s="115"/>
      <c r="F161" s="115">
        <v>169</v>
      </c>
      <c r="G161" s="67">
        <f t="shared" si="43"/>
        <v>1.63</v>
      </c>
      <c r="H161" s="63">
        <v>8</v>
      </c>
      <c r="I161" s="64" t="e">
        <f t="shared" si="37"/>
        <v>#DIV/0!</v>
      </c>
      <c r="J161" s="62"/>
      <c r="K161" s="62"/>
      <c r="L161" s="62"/>
      <c r="M161" s="63">
        <v>4</v>
      </c>
      <c r="N161" s="62"/>
      <c r="O161" s="62"/>
      <c r="P161" s="62"/>
      <c r="Q161" s="63">
        <f t="shared" si="44"/>
        <v>50</v>
      </c>
      <c r="R161" s="65">
        <f>IF(F161&lt;VLOOKUP(G161,$Q$310:$U$320,2),0,VLOOKUP(G161,$Q$310:$U$320,3))</f>
        <v>30</v>
      </c>
      <c r="S161" s="66">
        <f t="shared" si="45"/>
        <v>50</v>
      </c>
      <c r="T161" s="67">
        <f t="shared" si="46"/>
        <v>50.7</v>
      </c>
      <c r="U161" s="165">
        <f t="shared" si="47"/>
        <v>10</v>
      </c>
      <c r="V161" s="67">
        <f t="shared" si="48"/>
        <v>10.14</v>
      </c>
      <c r="W161" s="67">
        <v>6</v>
      </c>
      <c r="X161" s="66"/>
      <c r="Y161" s="63">
        <v>10</v>
      </c>
      <c r="Z161" s="103">
        <f t="shared" si="49"/>
        <v>0</v>
      </c>
    </row>
    <row r="162" spans="1:26" s="33" customFormat="1" ht="63" x14ac:dyDescent="0.25">
      <c r="A162" s="60"/>
      <c r="B162" s="161" t="s">
        <v>580</v>
      </c>
      <c r="C162" s="161" t="s">
        <v>168</v>
      </c>
      <c r="D162" s="160">
        <v>1322.47</v>
      </c>
      <c r="E162" s="115"/>
      <c r="F162" s="115">
        <v>647</v>
      </c>
      <c r="G162" s="67">
        <f t="shared" si="43"/>
        <v>0.49</v>
      </c>
      <c r="H162" s="63">
        <v>56</v>
      </c>
      <c r="I162" s="64" t="e">
        <f t="shared" si="37"/>
        <v>#DIV/0!</v>
      </c>
      <c r="J162" s="62"/>
      <c r="K162" s="62"/>
      <c r="L162" s="62"/>
      <c r="M162" s="63">
        <v>2</v>
      </c>
      <c r="N162" s="62"/>
      <c r="O162" s="62"/>
      <c r="P162" s="62"/>
      <c r="Q162" s="63">
        <f t="shared" si="44"/>
        <v>4</v>
      </c>
      <c r="R162" s="65">
        <f>IF(F162&lt;VLOOKUP(G162,$Q$310:$U$320,2),0,VLOOKUP(G162,$Q$310:$U$320,3))</f>
        <v>30</v>
      </c>
      <c r="S162" s="66">
        <f t="shared" si="45"/>
        <v>194</v>
      </c>
      <c r="T162" s="67">
        <f t="shared" si="46"/>
        <v>194.1</v>
      </c>
      <c r="U162" s="165">
        <f t="shared" si="47"/>
        <v>78</v>
      </c>
      <c r="V162" s="67">
        <f t="shared" si="48"/>
        <v>78.930000000000007</v>
      </c>
      <c r="W162" s="67">
        <v>12.2</v>
      </c>
      <c r="X162" s="66"/>
      <c r="Y162" s="63">
        <v>78</v>
      </c>
      <c r="Z162" s="103">
        <f t="shared" si="49"/>
        <v>0</v>
      </c>
    </row>
    <row r="163" spans="1:26" s="33" customFormat="1" ht="63" x14ac:dyDescent="0.25">
      <c r="A163" s="60"/>
      <c r="B163" s="161" t="s">
        <v>581</v>
      </c>
      <c r="C163" s="161" t="s">
        <v>168</v>
      </c>
      <c r="D163" s="160">
        <v>499.32799999999997</v>
      </c>
      <c r="E163" s="115"/>
      <c r="F163" s="115">
        <v>200</v>
      </c>
      <c r="G163" s="67">
        <f t="shared" si="43"/>
        <v>0.4</v>
      </c>
      <c r="H163" s="63">
        <v>34</v>
      </c>
      <c r="I163" s="64" t="e">
        <f t="shared" si="37"/>
        <v>#DIV/0!</v>
      </c>
      <c r="J163" s="62"/>
      <c r="K163" s="62"/>
      <c r="L163" s="62"/>
      <c r="M163" s="63">
        <v>2</v>
      </c>
      <c r="N163" s="62"/>
      <c r="O163" s="62"/>
      <c r="P163" s="62"/>
      <c r="Q163" s="63">
        <f t="shared" si="44"/>
        <v>6</v>
      </c>
      <c r="R163" s="65">
        <f>IF(F163&lt;VLOOKUP(G163,$Q$310:$U$320,2),0,VLOOKUP(G163,$Q$310:$U$320,3))</f>
        <v>30</v>
      </c>
      <c r="S163" s="66">
        <f t="shared" si="45"/>
        <v>60</v>
      </c>
      <c r="T163" s="67">
        <f t="shared" si="46"/>
        <v>60</v>
      </c>
      <c r="U163" s="165">
        <f t="shared" si="47"/>
        <v>24</v>
      </c>
      <c r="V163" s="67">
        <f t="shared" si="48"/>
        <v>24.4</v>
      </c>
      <c r="W163" s="67">
        <v>12.2</v>
      </c>
      <c r="X163" s="66"/>
      <c r="Y163" s="63">
        <v>24</v>
      </c>
      <c r="Z163" s="103">
        <f t="shared" si="49"/>
        <v>0</v>
      </c>
    </row>
    <row r="164" spans="1:26" s="33" customFormat="1" ht="31.5" x14ac:dyDescent="0.25">
      <c r="A164" s="60"/>
      <c r="B164" s="161" t="s">
        <v>582</v>
      </c>
      <c r="C164" s="161" t="s">
        <v>169</v>
      </c>
      <c r="D164" s="160">
        <v>144.89500000000001</v>
      </c>
      <c r="E164" s="115"/>
      <c r="F164" s="115">
        <v>47</v>
      </c>
      <c r="G164" s="67">
        <f t="shared" si="43"/>
        <v>0.32</v>
      </c>
      <c r="H164" s="63"/>
      <c r="I164" s="64" t="e">
        <f t="shared" si="37"/>
        <v>#DIV/0!</v>
      </c>
      <c r="J164" s="62"/>
      <c r="K164" s="62"/>
      <c r="L164" s="62"/>
      <c r="M164" s="63"/>
      <c r="N164" s="62"/>
      <c r="O164" s="62"/>
      <c r="P164" s="62"/>
      <c r="Q164" s="63" t="e">
        <f t="shared" si="44"/>
        <v>#DIV/0!</v>
      </c>
      <c r="R164" s="65">
        <f>IF(F164&lt;VLOOKUP(G164,$Q$310:$U$320,2),0,VLOOKUP(G164,$Q$310:$U$320,3))</f>
        <v>30</v>
      </c>
      <c r="S164" s="66">
        <f t="shared" si="45"/>
        <v>14</v>
      </c>
      <c r="T164" s="67">
        <f t="shared" si="46"/>
        <v>14.1</v>
      </c>
      <c r="U164" s="165">
        <f t="shared" si="47"/>
        <v>14</v>
      </c>
      <c r="V164" s="67">
        <f t="shared" si="48"/>
        <v>14.1</v>
      </c>
      <c r="W164" s="67">
        <v>30</v>
      </c>
      <c r="X164" s="66"/>
      <c r="Y164" s="63"/>
    </row>
    <row r="165" spans="1:26" s="33" customFormat="1" ht="47.25" x14ac:dyDescent="0.25">
      <c r="A165" s="60"/>
      <c r="B165" s="161" t="s">
        <v>583</v>
      </c>
      <c r="C165" s="161" t="s">
        <v>169</v>
      </c>
      <c r="D165" s="160">
        <v>19.318999999999999</v>
      </c>
      <c r="E165" s="115"/>
      <c r="F165" s="115">
        <v>25</v>
      </c>
      <c r="G165" s="67">
        <f t="shared" si="43"/>
        <v>1.29</v>
      </c>
      <c r="H165" s="63">
        <v>7</v>
      </c>
      <c r="I165" s="64" t="e">
        <f t="shared" si="37"/>
        <v>#DIV/0!</v>
      </c>
      <c r="J165" s="62"/>
      <c r="K165" s="62"/>
      <c r="L165" s="62"/>
      <c r="M165" s="63">
        <v>0</v>
      </c>
      <c r="N165" s="62"/>
      <c r="O165" s="62"/>
      <c r="P165" s="62"/>
      <c r="Q165" s="63">
        <f t="shared" si="44"/>
        <v>0</v>
      </c>
      <c r="R165" s="65">
        <f>IF(F165&lt;VLOOKUP(G165,$Q$310:$U$320,2),0,VLOOKUP(G165,$Q$310:$U$320,3))</f>
        <v>30</v>
      </c>
      <c r="S165" s="66">
        <f t="shared" si="45"/>
        <v>7</v>
      </c>
      <c r="T165" s="67">
        <f t="shared" si="46"/>
        <v>7.5</v>
      </c>
      <c r="U165" s="165">
        <f t="shared" si="47"/>
        <v>7</v>
      </c>
      <c r="V165" s="67">
        <f t="shared" si="48"/>
        <v>7.5</v>
      </c>
      <c r="W165" s="67">
        <v>30</v>
      </c>
      <c r="X165" s="66"/>
      <c r="Y165" s="63">
        <v>7</v>
      </c>
      <c r="Z165" s="103">
        <f t="shared" ref="Z165:Z167" si="50">U165-Y165</f>
        <v>0</v>
      </c>
    </row>
    <row r="166" spans="1:26" s="33" customFormat="1" ht="47.25" x14ac:dyDescent="0.25">
      <c r="A166" s="60"/>
      <c r="B166" s="161" t="s">
        <v>584</v>
      </c>
      <c r="C166" s="161" t="s">
        <v>169</v>
      </c>
      <c r="D166" s="160">
        <v>245.29</v>
      </c>
      <c r="E166" s="115"/>
      <c r="F166" s="115">
        <v>132</v>
      </c>
      <c r="G166" s="67">
        <f t="shared" si="43"/>
        <v>0.54</v>
      </c>
      <c r="H166" s="63">
        <v>40</v>
      </c>
      <c r="I166" s="64" t="e">
        <f t="shared" si="37"/>
        <v>#DIV/0!</v>
      </c>
      <c r="J166" s="62"/>
      <c r="K166" s="62"/>
      <c r="L166" s="62"/>
      <c r="M166" s="63">
        <v>0</v>
      </c>
      <c r="N166" s="62"/>
      <c r="O166" s="62"/>
      <c r="P166" s="62"/>
      <c r="Q166" s="63">
        <f t="shared" si="44"/>
        <v>0</v>
      </c>
      <c r="R166" s="65">
        <f>IF(F166&lt;VLOOKUP(G166,$Q$310:$U$320,2),0,VLOOKUP(G166,$Q$310:$U$320,3))</f>
        <v>30</v>
      </c>
      <c r="S166" s="66">
        <f t="shared" si="45"/>
        <v>39</v>
      </c>
      <c r="T166" s="67">
        <f t="shared" si="46"/>
        <v>39.6</v>
      </c>
      <c r="U166" s="165">
        <f t="shared" si="47"/>
        <v>39</v>
      </c>
      <c r="V166" s="67">
        <f t="shared" si="48"/>
        <v>39.6</v>
      </c>
      <c r="W166" s="67">
        <v>30</v>
      </c>
      <c r="X166" s="66"/>
      <c r="Y166" s="63">
        <v>39</v>
      </c>
      <c r="Z166" s="103">
        <f t="shared" si="50"/>
        <v>0</v>
      </c>
    </row>
    <row r="167" spans="1:26" s="33" customFormat="1" ht="47.25" x14ac:dyDescent="0.25">
      <c r="A167" s="60"/>
      <c r="B167" s="161" t="s">
        <v>585</v>
      </c>
      <c r="C167" s="161" t="s">
        <v>169</v>
      </c>
      <c r="D167" s="160">
        <v>29.739000000000001</v>
      </c>
      <c r="E167" s="115"/>
      <c r="F167" s="115">
        <v>99</v>
      </c>
      <c r="G167" s="67">
        <f t="shared" si="43"/>
        <v>3.33</v>
      </c>
      <c r="H167" s="63">
        <v>24</v>
      </c>
      <c r="I167" s="64" t="e">
        <f t="shared" si="37"/>
        <v>#DIV/0!</v>
      </c>
      <c r="J167" s="62"/>
      <c r="K167" s="62"/>
      <c r="L167" s="62"/>
      <c r="M167" s="63">
        <v>0</v>
      </c>
      <c r="N167" s="62"/>
      <c r="O167" s="62"/>
      <c r="P167" s="62"/>
      <c r="Q167" s="63">
        <f t="shared" si="44"/>
        <v>0</v>
      </c>
      <c r="R167" s="65">
        <f>IF(F167&lt;VLOOKUP(G167,$Q$310:$U$320,2),0,VLOOKUP(G167,$Q$310:$U$320,3))</f>
        <v>30</v>
      </c>
      <c r="S167" s="66">
        <f t="shared" si="45"/>
        <v>29</v>
      </c>
      <c r="T167" s="67">
        <f t="shared" si="46"/>
        <v>29.7</v>
      </c>
      <c r="U167" s="165">
        <f t="shared" si="47"/>
        <v>29</v>
      </c>
      <c r="V167" s="67">
        <f t="shared" si="48"/>
        <v>29.7</v>
      </c>
      <c r="W167" s="67">
        <v>30</v>
      </c>
      <c r="X167" s="66"/>
      <c r="Y167" s="63">
        <v>29</v>
      </c>
      <c r="Z167" s="103">
        <f t="shared" si="50"/>
        <v>0</v>
      </c>
    </row>
    <row r="168" spans="1:26" s="33" customFormat="1" ht="31.5" x14ac:dyDescent="0.25">
      <c r="A168" s="60"/>
      <c r="B168" s="161" t="s">
        <v>587</v>
      </c>
      <c r="C168" s="161" t="s">
        <v>80</v>
      </c>
      <c r="D168" s="160">
        <v>61.12</v>
      </c>
      <c r="E168" s="115"/>
      <c r="F168" s="115">
        <v>34</v>
      </c>
      <c r="G168" s="67">
        <f t="shared" si="43"/>
        <v>0.56000000000000005</v>
      </c>
      <c r="H168" s="63"/>
      <c r="I168" s="64" t="e">
        <f t="shared" si="37"/>
        <v>#DIV/0!</v>
      </c>
      <c r="J168" s="62"/>
      <c r="K168" s="62"/>
      <c r="L168" s="62"/>
      <c r="M168" s="63"/>
      <c r="N168" s="62"/>
      <c r="O168" s="62"/>
      <c r="P168" s="62"/>
      <c r="Q168" s="63" t="e">
        <f t="shared" si="44"/>
        <v>#DIV/0!</v>
      </c>
      <c r="R168" s="65">
        <f>IF(F168&lt;VLOOKUP(G168,$Q$310:$U$320,2),0,VLOOKUP(G168,$Q$310:$U$320,3))</f>
        <v>30</v>
      </c>
      <c r="S168" s="66">
        <f t="shared" si="45"/>
        <v>10</v>
      </c>
      <c r="T168" s="67">
        <f t="shared" si="46"/>
        <v>10.199999999999999</v>
      </c>
      <c r="U168" s="165">
        <f t="shared" si="47"/>
        <v>10</v>
      </c>
      <c r="V168" s="67">
        <f t="shared" si="48"/>
        <v>10.199999999999999</v>
      </c>
      <c r="W168" s="67">
        <v>30</v>
      </c>
      <c r="X168" s="66"/>
      <c r="Y168" s="63"/>
    </row>
    <row r="169" spans="1:26" s="33" customFormat="1" ht="31.5" x14ac:dyDescent="0.25">
      <c r="A169" s="60"/>
      <c r="B169" s="161" t="s">
        <v>588</v>
      </c>
      <c r="C169" s="161" t="s">
        <v>80</v>
      </c>
      <c r="D169" s="160">
        <v>351.63</v>
      </c>
      <c r="E169" s="115"/>
      <c r="F169" s="115">
        <v>105</v>
      </c>
      <c r="G169" s="67">
        <f t="shared" si="43"/>
        <v>0.3</v>
      </c>
      <c r="H169" s="63"/>
      <c r="I169" s="64" t="e">
        <f t="shared" si="37"/>
        <v>#DIV/0!</v>
      </c>
      <c r="J169" s="62"/>
      <c r="K169" s="62"/>
      <c r="L169" s="62"/>
      <c r="M169" s="63"/>
      <c r="N169" s="62"/>
      <c r="O169" s="62"/>
      <c r="P169" s="62"/>
      <c r="Q169" s="63" t="e">
        <f t="shared" si="44"/>
        <v>#DIV/0!</v>
      </c>
      <c r="R169" s="65">
        <f>IF(F169&lt;VLOOKUP(G169,$Q$310:$U$320,2),0,VLOOKUP(G169,$Q$310:$U$320,3))</f>
        <v>30</v>
      </c>
      <c r="S169" s="66">
        <f t="shared" si="45"/>
        <v>31</v>
      </c>
      <c r="T169" s="67">
        <f t="shared" si="46"/>
        <v>31.5</v>
      </c>
      <c r="U169" s="165">
        <f t="shared" si="47"/>
        <v>31</v>
      </c>
      <c r="V169" s="67">
        <f t="shared" si="48"/>
        <v>31.5</v>
      </c>
      <c r="W169" s="67">
        <v>30</v>
      </c>
      <c r="X169" s="66"/>
      <c r="Y169" s="63"/>
    </row>
    <row r="170" spans="1:26" s="33" customFormat="1" ht="47.25" x14ac:dyDescent="0.25">
      <c r="A170" s="60"/>
      <c r="B170" s="161" t="s">
        <v>589</v>
      </c>
      <c r="C170" s="161" t="s">
        <v>80</v>
      </c>
      <c r="D170" s="160">
        <v>70.197999999999993</v>
      </c>
      <c r="E170" s="115"/>
      <c r="F170" s="115">
        <v>42</v>
      </c>
      <c r="G170" s="67">
        <f t="shared" si="43"/>
        <v>0.6</v>
      </c>
      <c r="H170" s="63">
        <v>10</v>
      </c>
      <c r="I170" s="64" t="e">
        <f t="shared" si="37"/>
        <v>#DIV/0!</v>
      </c>
      <c r="J170" s="62"/>
      <c r="K170" s="62"/>
      <c r="L170" s="62"/>
      <c r="M170" s="63">
        <v>0</v>
      </c>
      <c r="N170" s="62"/>
      <c r="O170" s="62"/>
      <c r="P170" s="62"/>
      <c r="Q170" s="63">
        <f t="shared" si="44"/>
        <v>0</v>
      </c>
      <c r="R170" s="65">
        <f>IF(F170&lt;VLOOKUP(G170,$Q$310:$U$320,2),0,VLOOKUP(G170,$Q$310:$U$320,3))</f>
        <v>30</v>
      </c>
      <c r="S170" s="66">
        <f t="shared" si="45"/>
        <v>12</v>
      </c>
      <c r="T170" s="67">
        <f t="shared" si="46"/>
        <v>12.6</v>
      </c>
      <c r="U170" s="165">
        <f t="shared" si="47"/>
        <v>12</v>
      </c>
      <c r="V170" s="67">
        <f t="shared" si="48"/>
        <v>12.6</v>
      </c>
      <c r="W170" s="67">
        <v>30</v>
      </c>
      <c r="X170" s="66"/>
      <c r="Y170" s="63">
        <v>12</v>
      </c>
      <c r="Z170" s="103">
        <f t="shared" ref="Z170:Z178" si="51">U170-Y170</f>
        <v>0</v>
      </c>
    </row>
    <row r="171" spans="1:26" s="33" customFormat="1" ht="47.25" x14ac:dyDescent="0.25">
      <c r="A171" s="60"/>
      <c r="B171" s="161" t="s">
        <v>590</v>
      </c>
      <c r="C171" s="161" t="s">
        <v>80</v>
      </c>
      <c r="D171" s="160">
        <v>40.343000000000004</v>
      </c>
      <c r="E171" s="115"/>
      <c r="F171" s="115">
        <v>32</v>
      </c>
      <c r="G171" s="67">
        <f t="shared" si="43"/>
        <v>0.79</v>
      </c>
      <c r="H171" s="63">
        <v>8</v>
      </c>
      <c r="I171" s="64" t="e">
        <f t="shared" si="37"/>
        <v>#DIV/0!</v>
      </c>
      <c r="J171" s="62"/>
      <c r="K171" s="62"/>
      <c r="L171" s="62"/>
      <c r="M171" s="63">
        <v>0</v>
      </c>
      <c r="N171" s="62"/>
      <c r="O171" s="62"/>
      <c r="P171" s="62"/>
      <c r="Q171" s="63">
        <f t="shared" si="44"/>
        <v>0</v>
      </c>
      <c r="R171" s="65">
        <f>IF(F171&lt;VLOOKUP(G171,$Q$310:$U$320,2),0,VLOOKUP(G171,$Q$310:$U$320,3))</f>
        <v>30</v>
      </c>
      <c r="S171" s="66">
        <f t="shared" si="45"/>
        <v>9</v>
      </c>
      <c r="T171" s="67">
        <f t="shared" si="46"/>
        <v>9.6</v>
      </c>
      <c r="U171" s="165">
        <f t="shared" si="47"/>
        <v>9</v>
      </c>
      <c r="V171" s="67">
        <f t="shared" si="48"/>
        <v>9.6</v>
      </c>
      <c r="W171" s="67">
        <v>30</v>
      </c>
      <c r="X171" s="66"/>
      <c r="Y171" s="63">
        <v>9</v>
      </c>
      <c r="Z171" s="103">
        <f t="shared" si="51"/>
        <v>0</v>
      </c>
    </row>
    <row r="172" spans="1:26" s="33" customFormat="1" ht="47.25" x14ac:dyDescent="0.25">
      <c r="A172" s="60"/>
      <c r="B172" s="161" t="s">
        <v>891</v>
      </c>
      <c r="C172" s="161" t="s">
        <v>80</v>
      </c>
      <c r="D172" s="160">
        <v>268.77999999999997</v>
      </c>
      <c r="E172" s="115"/>
      <c r="F172" s="115">
        <v>20</v>
      </c>
      <c r="G172" s="67">
        <f t="shared" si="43"/>
        <v>7.0000000000000007E-2</v>
      </c>
      <c r="H172" s="63">
        <v>16</v>
      </c>
      <c r="I172" s="64" t="e">
        <f t="shared" si="37"/>
        <v>#DIV/0!</v>
      </c>
      <c r="J172" s="62"/>
      <c r="K172" s="62"/>
      <c r="L172" s="62"/>
      <c r="M172" s="63">
        <v>0</v>
      </c>
      <c r="N172" s="62"/>
      <c r="O172" s="62"/>
      <c r="P172" s="62"/>
      <c r="Q172" s="63">
        <f t="shared" si="44"/>
        <v>0</v>
      </c>
      <c r="R172" s="65">
        <f>IF(F172&lt;VLOOKUP(G172,$Q$310:$U$320,2),0,VLOOKUP(G172,$Q$310:$U$320,3))</f>
        <v>30</v>
      </c>
      <c r="S172" s="66">
        <f t="shared" si="45"/>
        <v>6</v>
      </c>
      <c r="T172" s="67">
        <f t="shared" si="46"/>
        <v>6</v>
      </c>
      <c r="U172" s="165">
        <f t="shared" si="47"/>
        <v>6</v>
      </c>
      <c r="V172" s="67">
        <f t="shared" si="48"/>
        <v>6</v>
      </c>
      <c r="W172" s="67">
        <v>30</v>
      </c>
      <c r="X172" s="66"/>
      <c r="Y172" s="63">
        <v>6</v>
      </c>
      <c r="Z172" s="103">
        <f t="shared" si="51"/>
        <v>0</v>
      </c>
    </row>
    <row r="173" spans="1:26" s="33" customFormat="1" ht="47.25" x14ac:dyDescent="0.25">
      <c r="A173" s="60"/>
      <c r="B173" s="161" t="s">
        <v>591</v>
      </c>
      <c r="C173" s="161" t="s">
        <v>80</v>
      </c>
      <c r="D173" s="160">
        <v>87.748000000000005</v>
      </c>
      <c r="E173" s="115"/>
      <c r="F173" s="115">
        <v>39</v>
      </c>
      <c r="G173" s="67">
        <f t="shared" si="43"/>
        <v>0.44</v>
      </c>
      <c r="H173" s="63">
        <v>9</v>
      </c>
      <c r="I173" s="64" t="e">
        <f t="shared" si="37"/>
        <v>#DIV/0!</v>
      </c>
      <c r="J173" s="62"/>
      <c r="K173" s="62"/>
      <c r="L173" s="62"/>
      <c r="M173" s="63">
        <v>0</v>
      </c>
      <c r="N173" s="62"/>
      <c r="O173" s="62"/>
      <c r="P173" s="62"/>
      <c r="Q173" s="63">
        <f t="shared" si="44"/>
        <v>0</v>
      </c>
      <c r="R173" s="65">
        <f>IF(F173&lt;VLOOKUP(G173,$Q$310:$U$320,2),0,VLOOKUP(G173,$Q$310:$U$320,3))</f>
        <v>30</v>
      </c>
      <c r="S173" s="66">
        <f t="shared" si="45"/>
        <v>11</v>
      </c>
      <c r="T173" s="67">
        <f t="shared" si="46"/>
        <v>11.7</v>
      </c>
      <c r="U173" s="165">
        <f t="shared" si="47"/>
        <v>10</v>
      </c>
      <c r="V173" s="67">
        <f t="shared" si="48"/>
        <v>10.92</v>
      </c>
      <c r="W173" s="67">
        <v>28</v>
      </c>
      <c r="X173" s="66"/>
      <c r="Y173" s="63">
        <v>10</v>
      </c>
      <c r="Z173" s="103">
        <f t="shared" si="51"/>
        <v>0</v>
      </c>
    </row>
    <row r="174" spans="1:26" s="33" customFormat="1" ht="47.25" x14ac:dyDescent="0.25">
      <c r="A174" s="60"/>
      <c r="B174" s="161" t="s">
        <v>592</v>
      </c>
      <c r="C174" s="161" t="s">
        <v>80</v>
      </c>
      <c r="D174" s="160">
        <v>144.858</v>
      </c>
      <c r="E174" s="115"/>
      <c r="F174" s="115">
        <v>53</v>
      </c>
      <c r="G174" s="67">
        <f t="shared" si="43"/>
        <v>0.37</v>
      </c>
      <c r="H174" s="63">
        <v>11</v>
      </c>
      <c r="I174" s="64" t="e">
        <f t="shared" si="37"/>
        <v>#DIV/0!</v>
      </c>
      <c r="J174" s="62"/>
      <c r="K174" s="62"/>
      <c r="L174" s="62"/>
      <c r="M174" s="63">
        <v>0</v>
      </c>
      <c r="N174" s="62"/>
      <c r="O174" s="62"/>
      <c r="P174" s="62"/>
      <c r="Q174" s="63">
        <f t="shared" si="44"/>
        <v>0</v>
      </c>
      <c r="R174" s="65">
        <f>IF(F174&lt;VLOOKUP(G174,$Q$310:$U$320,2),0,VLOOKUP(G174,$Q$310:$U$320,3))</f>
        <v>30</v>
      </c>
      <c r="S174" s="66">
        <f t="shared" si="45"/>
        <v>15</v>
      </c>
      <c r="T174" s="67">
        <f t="shared" si="46"/>
        <v>15.9</v>
      </c>
      <c r="U174" s="165">
        <f t="shared" si="47"/>
        <v>12</v>
      </c>
      <c r="V174" s="67">
        <f t="shared" si="48"/>
        <v>12.72</v>
      </c>
      <c r="W174" s="67">
        <v>24</v>
      </c>
      <c r="X174" s="66"/>
      <c r="Y174" s="63">
        <v>12</v>
      </c>
      <c r="Z174" s="103">
        <f t="shared" si="51"/>
        <v>0</v>
      </c>
    </row>
    <row r="175" spans="1:26" s="33" customFormat="1" ht="47.25" x14ac:dyDescent="0.25">
      <c r="A175" s="60"/>
      <c r="B175" s="161" t="s">
        <v>593</v>
      </c>
      <c r="C175" s="161" t="s">
        <v>80</v>
      </c>
      <c r="D175" s="160">
        <v>148.09200000000001</v>
      </c>
      <c r="E175" s="115"/>
      <c r="F175" s="115">
        <v>40</v>
      </c>
      <c r="G175" s="67">
        <f t="shared" si="43"/>
        <v>0.27</v>
      </c>
      <c r="H175" s="63">
        <v>9</v>
      </c>
      <c r="I175" s="64" t="e">
        <f t="shared" si="37"/>
        <v>#DIV/0!</v>
      </c>
      <c r="J175" s="62"/>
      <c r="K175" s="62"/>
      <c r="L175" s="62"/>
      <c r="M175" s="63">
        <v>0</v>
      </c>
      <c r="N175" s="62"/>
      <c r="O175" s="62"/>
      <c r="P175" s="62"/>
      <c r="Q175" s="63">
        <f t="shared" si="44"/>
        <v>0</v>
      </c>
      <c r="R175" s="65">
        <f>IF(F175&lt;VLOOKUP(G175,$Q$310:$U$320,2),0,VLOOKUP(G175,$Q$310:$U$320,3))</f>
        <v>30</v>
      </c>
      <c r="S175" s="66">
        <f t="shared" si="45"/>
        <v>12</v>
      </c>
      <c r="T175" s="67">
        <f t="shared" si="46"/>
        <v>12</v>
      </c>
      <c r="U175" s="165">
        <f t="shared" si="47"/>
        <v>6</v>
      </c>
      <c r="V175" s="67">
        <f t="shared" si="48"/>
        <v>6</v>
      </c>
      <c r="W175" s="67">
        <v>15</v>
      </c>
      <c r="X175" s="66"/>
      <c r="Y175" s="63">
        <v>6</v>
      </c>
      <c r="Z175" s="103">
        <f t="shared" si="51"/>
        <v>0</v>
      </c>
    </row>
    <row r="176" spans="1:26" s="33" customFormat="1" ht="47.25" x14ac:dyDescent="0.25">
      <c r="A176" s="60"/>
      <c r="B176" s="161" t="s">
        <v>594</v>
      </c>
      <c r="C176" s="161" t="s">
        <v>80</v>
      </c>
      <c r="D176" s="160">
        <v>76.988</v>
      </c>
      <c r="E176" s="115"/>
      <c r="F176" s="115">
        <v>27</v>
      </c>
      <c r="G176" s="67">
        <f t="shared" si="43"/>
        <v>0.35</v>
      </c>
      <c r="H176" s="63">
        <v>6</v>
      </c>
      <c r="I176" s="64" t="e">
        <f t="shared" si="37"/>
        <v>#DIV/0!</v>
      </c>
      <c r="J176" s="62"/>
      <c r="K176" s="62"/>
      <c r="L176" s="62"/>
      <c r="M176" s="63">
        <v>0</v>
      </c>
      <c r="N176" s="62"/>
      <c r="O176" s="62"/>
      <c r="P176" s="62"/>
      <c r="Q176" s="63">
        <f t="shared" si="44"/>
        <v>0</v>
      </c>
      <c r="R176" s="65">
        <f>IF(F176&lt;VLOOKUP(G176,$Q$310:$U$320,2),0,VLOOKUP(G176,$Q$310:$U$320,3))</f>
        <v>30</v>
      </c>
      <c r="S176" s="66">
        <f t="shared" si="45"/>
        <v>8</v>
      </c>
      <c r="T176" s="67">
        <f t="shared" si="46"/>
        <v>8.1</v>
      </c>
      <c r="U176" s="165">
        <f t="shared" si="47"/>
        <v>3</v>
      </c>
      <c r="V176" s="67">
        <f t="shared" si="48"/>
        <v>3.24</v>
      </c>
      <c r="W176" s="67">
        <v>12</v>
      </c>
      <c r="X176" s="66"/>
      <c r="Y176" s="63">
        <v>3</v>
      </c>
      <c r="Z176" s="103">
        <f t="shared" si="51"/>
        <v>0</v>
      </c>
    </row>
    <row r="177" spans="1:26" s="33" customFormat="1" ht="47.25" x14ac:dyDescent="0.25">
      <c r="A177" s="60"/>
      <c r="B177" s="161" t="s">
        <v>597</v>
      </c>
      <c r="C177" s="161" t="s">
        <v>80</v>
      </c>
      <c r="D177" s="160">
        <v>10.736000000000001</v>
      </c>
      <c r="E177" s="115"/>
      <c r="F177" s="115">
        <v>11</v>
      </c>
      <c r="G177" s="67">
        <f t="shared" si="43"/>
        <v>1.02</v>
      </c>
      <c r="H177" s="63">
        <v>2</v>
      </c>
      <c r="I177" s="64" t="e">
        <f t="shared" si="37"/>
        <v>#DIV/0!</v>
      </c>
      <c r="J177" s="62"/>
      <c r="K177" s="62"/>
      <c r="L177" s="62"/>
      <c r="M177" s="63">
        <v>0</v>
      </c>
      <c r="N177" s="62"/>
      <c r="O177" s="62"/>
      <c r="P177" s="62"/>
      <c r="Q177" s="63">
        <f t="shared" si="44"/>
        <v>0</v>
      </c>
      <c r="R177" s="65">
        <f>IF(F177&lt;VLOOKUP(G177,$Q$310:$U$320,2),0,VLOOKUP(G177,$Q$310:$U$320,3))</f>
        <v>30</v>
      </c>
      <c r="S177" s="66">
        <f t="shared" si="45"/>
        <v>3</v>
      </c>
      <c r="T177" s="67">
        <f t="shared" si="46"/>
        <v>3.3</v>
      </c>
      <c r="U177" s="165">
        <f t="shared" si="47"/>
        <v>2</v>
      </c>
      <c r="V177" s="67">
        <f t="shared" si="48"/>
        <v>2.2000000000000002</v>
      </c>
      <c r="W177" s="67">
        <v>20</v>
      </c>
      <c r="X177" s="66"/>
      <c r="Y177" s="63">
        <v>2</v>
      </c>
      <c r="Z177" s="103">
        <f t="shared" si="51"/>
        <v>0</v>
      </c>
    </row>
    <row r="178" spans="1:26" s="33" customFormat="1" ht="47.25" x14ac:dyDescent="0.25">
      <c r="A178" s="60"/>
      <c r="B178" s="161" t="s">
        <v>598</v>
      </c>
      <c r="C178" s="161" t="s">
        <v>80</v>
      </c>
      <c r="D178" s="160">
        <v>50.83</v>
      </c>
      <c r="E178" s="115"/>
      <c r="F178" s="115">
        <v>34</v>
      </c>
      <c r="G178" s="67">
        <f t="shared" si="43"/>
        <v>0.67</v>
      </c>
      <c r="H178" s="63">
        <v>10</v>
      </c>
      <c r="I178" s="64" t="e">
        <f t="shared" si="37"/>
        <v>#DIV/0!</v>
      </c>
      <c r="J178" s="62"/>
      <c r="K178" s="62"/>
      <c r="L178" s="62"/>
      <c r="M178" s="63">
        <v>0</v>
      </c>
      <c r="N178" s="62"/>
      <c r="O178" s="62"/>
      <c r="P178" s="62"/>
      <c r="Q178" s="63">
        <f t="shared" si="44"/>
        <v>0</v>
      </c>
      <c r="R178" s="65">
        <f>IF(F178&lt;VLOOKUP(G178,$Q$310:$U$320,2),0,VLOOKUP(G178,$Q$310:$U$320,3))</f>
        <v>30</v>
      </c>
      <c r="S178" s="66">
        <f t="shared" si="45"/>
        <v>10</v>
      </c>
      <c r="T178" s="67">
        <f t="shared" si="46"/>
        <v>10.199999999999999</v>
      </c>
      <c r="U178" s="165">
        <f t="shared" si="47"/>
        <v>10</v>
      </c>
      <c r="V178" s="67">
        <f t="shared" si="48"/>
        <v>10.199999999999999</v>
      </c>
      <c r="W178" s="67">
        <v>30</v>
      </c>
      <c r="X178" s="66"/>
      <c r="Y178" s="63">
        <v>10</v>
      </c>
      <c r="Z178" s="103">
        <f t="shared" si="51"/>
        <v>0</v>
      </c>
    </row>
    <row r="179" spans="1:26" s="33" customFormat="1" ht="31.5" x14ac:dyDescent="0.25">
      <c r="A179" s="60"/>
      <c r="B179" s="161" t="s">
        <v>792</v>
      </c>
      <c r="C179" s="161" t="s">
        <v>182</v>
      </c>
      <c r="D179" s="160">
        <v>20.152999999999999</v>
      </c>
      <c r="E179" s="115"/>
      <c r="F179" s="115">
        <v>6</v>
      </c>
      <c r="G179" s="67">
        <f t="shared" si="43"/>
        <v>0.3</v>
      </c>
      <c r="H179" s="63"/>
      <c r="I179" s="64" t="e">
        <f t="shared" si="37"/>
        <v>#DIV/0!</v>
      </c>
      <c r="J179" s="62"/>
      <c r="K179" s="62"/>
      <c r="L179" s="62"/>
      <c r="M179" s="63"/>
      <c r="N179" s="62"/>
      <c r="O179" s="62"/>
      <c r="P179" s="62"/>
      <c r="Q179" s="63" t="e">
        <f t="shared" si="44"/>
        <v>#DIV/0!</v>
      </c>
      <c r="R179" s="65">
        <f>IF(F179&lt;VLOOKUP(G179,$Q$310:$U$320,2),0,VLOOKUP(G179,$Q$310:$U$320,3))</f>
        <v>30</v>
      </c>
      <c r="S179" s="66">
        <f t="shared" si="45"/>
        <v>1</v>
      </c>
      <c r="T179" s="67">
        <f t="shared" si="46"/>
        <v>1.8</v>
      </c>
      <c r="U179" s="165">
        <f t="shared" si="47"/>
        <v>1</v>
      </c>
      <c r="V179" s="67">
        <f t="shared" si="48"/>
        <v>1.8</v>
      </c>
      <c r="W179" s="67">
        <v>30</v>
      </c>
      <c r="X179" s="66"/>
      <c r="Y179" s="63"/>
    </row>
    <row r="180" spans="1:26" s="33" customFormat="1" ht="63" x14ac:dyDescent="0.25">
      <c r="A180" s="60"/>
      <c r="B180" s="161" t="s">
        <v>599</v>
      </c>
      <c r="C180" s="161" t="s">
        <v>182</v>
      </c>
      <c r="D180" s="160">
        <v>235.49199999999999</v>
      </c>
      <c r="E180" s="115"/>
      <c r="F180" s="115">
        <v>26</v>
      </c>
      <c r="G180" s="67">
        <f t="shared" si="43"/>
        <v>0.11</v>
      </c>
      <c r="H180" s="63">
        <v>7</v>
      </c>
      <c r="I180" s="64" t="e">
        <f t="shared" si="37"/>
        <v>#DIV/0!</v>
      </c>
      <c r="J180" s="62"/>
      <c r="K180" s="62"/>
      <c r="L180" s="62"/>
      <c r="M180" s="63">
        <v>2</v>
      </c>
      <c r="N180" s="62"/>
      <c r="O180" s="62"/>
      <c r="P180" s="62"/>
      <c r="Q180" s="63">
        <f t="shared" si="44"/>
        <v>29</v>
      </c>
      <c r="R180" s="65">
        <f>IF(F180&lt;VLOOKUP(G180,$Q$310:$U$320,2),0,VLOOKUP(G180,$Q$310:$U$320,3))</f>
        <v>30</v>
      </c>
      <c r="S180" s="66">
        <f t="shared" si="45"/>
        <v>7</v>
      </c>
      <c r="T180" s="67">
        <f t="shared" si="46"/>
        <v>7.8</v>
      </c>
      <c r="U180" s="165">
        <f t="shared" si="47"/>
        <v>7</v>
      </c>
      <c r="V180" s="67">
        <f t="shared" si="48"/>
        <v>7.8</v>
      </c>
      <c r="W180" s="67">
        <v>30</v>
      </c>
      <c r="X180" s="66"/>
      <c r="Y180" s="63">
        <v>7</v>
      </c>
      <c r="Z180" s="103">
        <f>U180-Y180</f>
        <v>0</v>
      </c>
    </row>
    <row r="181" spans="1:26" s="33" customFormat="1" ht="31.5" x14ac:dyDescent="0.25">
      <c r="A181" s="60"/>
      <c r="B181" s="161" t="s">
        <v>601</v>
      </c>
      <c r="C181" s="161" t="s">
        <v>170</v>
      </c>
      <c r="D181" s="160">
        <v>32.520000000000003</v>
      </c>
      <c r="E181" s="115"/>
      <c r="F181" s="115">
        <v>20</v>
      </c>
      <c r="G181" s="67">
        <f t="shared" si="43"/>
        <v>0.62</v>
      </c>
      <c r="H181" s="63"/>
      <c r="I181" s="64" t="e">
        <f t="shared" si="37"/>
        <v>#DIV/0!</v>
      </c>
      <c r="J181" s="62"/>
      <c r="K181" s="62"/>
      <c r="L181" s="62"/>
      <c r="M181" s="63"/>
      <c r="N181" s="62"/>
      <c r="O181" s="62"/>
      <c r="P181" s="62"/>
      <c r="Q181" s="63" t="e">
        <f t="shared" si="44"/>
        <v>#DIV/0!</v>
      </c>
      <c r="R181" s="65">
        <f>IF(F181&lt;VLOOKUP(G181,$Q$310:$U$320,2),0,VLOOKUP(G181,$Q$310:$U$320,3))</f>
        <v>30</v>
      </c>
      <c r="S181" s="66">
        <f t="shared" si="45"/>
        <v>6</v>
      </c>
      <c r="T181" s="67">
        <f t="shared" si="46"/>
        <v>6</v>
      </c>
      <c r="U181" s="165">
        <f t="shared" si="47"/>
        <v>6</v>
      </c>
      <c r="V181" s="67">
        <f t="shared" si="48"/>
        <v>6</v>
      </c>
      <c r="W181" s="67">
        <v>30</v>
      </c>
      <c r="X181" s="66"/>
      <c r="Y181" s="63"/>
    </row>
    <row r="182" spans="1:26" s="33" customFormat="1" ht="31.5" x14ac:dyDescent="0.25">
      <c r="A182" s="60"/>
      <c r="B182" s="161" t="s">
        <v>602</v>
      </c>
      <c r="C182" s="161" t="s">
        <v>170</v>
      </c>
      <c r="D182" s="160">
        <v>73.28</v>
      </c>
      <c r="E182" s="115"/>
      <c r="F182" s="115">
        <v>44</v>
      </c>
      <c r="G182" s="67">
        <f t="shared" si="43"/>
        <v>0.6</v>
      </c>
      <c r="H182" s="63"/>
      <c r="I182" s="64" t="e">
        <f t="shared" si="37"/>
        <v>#DIV/0!</v>
      </c>
      <c r="J182" s="62"/>
      <c r="K182" s="62"/>
      <c r="L182" s="62"/>
      <c r="M182" s="63"/>
      <c r="N182" s="62"/>
      <c r="O182" s="62"/>
      <c r="P182" s="62"/>
      <c r="Q182" s="63" t="e">
        <f t="shared" si="44"/>
        <v>#DIV/0!</v>
      </c>
      <c r="R182" s="65">
        <f>IF(F182&lt;VLOOKUP(G182,$Q$310:$U$320,2),0,VLOOKUP(G182,$Q$310:$U$320,3))</f>
        <v>30</v>
      </c>
      <c r="S182" s="66">
        <f t="shared" si="45"/>
        <v>13</v>
      </c>
      <c r="T182" s="67">
        <f t="shared" si="46"/>
        <v>13.2</v>
      </c>
      <c r="U182" s="165">
        <f t="shared" si="47"/>
        <v>13</v>
      </c>
      <c r="V182" s="67">
        <f t="shared" si="48"/>
        <v>13.2</v>
      </c>
      <c r="W182" s="67">
        <v>30</v>
      </c>
      <c r="X182" s="66"/>
      <c r="Y182" s="63"/>
    </row>
    <row r="183" spans="1:26" s="33" customFormat="1" ht="47.25" x14ac:dyDescent="0.25">
      <c r="A183" s="60"/>
      <c r="B183" s="161" t="s">
        <v>883</v>
      </c>
      <c r="C183" s="161" t="s">
        <v>170</v>
      </c>
      <c r="D183" s="160">
        <v>48.942999999999998</v>
      </c>
      <c r="E183" s="115"/>
      <c r="F183" s="115">
        <v>14</v>
      </c>
      <c r="G183" s="67">
        <f t="shared" si="43"/>
        <v>0.28999999999999998</v>
      </c>
      <c r="H183" s="63">
        <v>3</v>
      </c>
      <c r="I183" s="64" t="e">
        <f t="shared" si="37"/>
        <v>#DIV/0!</v>
      </c>
      <c r="J183" s="62"/>
      <c r="K183" s="62"/>
      <c r="L183" s="62"/>
      <c r="M183" s="63">
        <v>0</v>
      </c>
      <c r="N183" s="62"/>
      <c r="O183" s="62"/>
      <c r="P183" s="62"/>
      <c r="Q183" s="63">
        <f t="shared" si="44"/>
        <v>0</v>
      </c>
      <c r="R183" s="65">
        <f>IF(F183&lt;VLOOKUP(G183,$Q$310:$U$320,2),0,VLOOKUP(G183,$Q$310:$U$320,3))</f>
        <v>30</v>
      </c>
      <c r="S183" s="66">
        <f t="shared" si="45"/>
        <v>4</v>
      </c>
      <c r="T183" s="67">
        <f t="shared" si="46"/>
        <v>4.2</v>
      </c>
      <c r="U183" s="165">
        <f t="shared" si="47"/>
        <v>4</v>
      </c>
      <c r="V183" s="67">
        <f t="shared" si="48"/>
        <v>4.2</v>
      </c>
      <c r="W183" s="67">
        <v>30</v>
      </c>
      <c r="X183" s="66"/>
      <c r="Y183" s="63">
        <v>4</v>
      </c>
      <c r="Z183" s="103">
        <f t="shared" ref="Z183:Z189" si="52">U183-Y183</f>
        <v>0</v>
      </c>
    </row>
    <row r="184" spans="1:26" s="33" customFormat="1" ht="47.25" x14ac:dyDescent="0.25">
      <c r="A184" s="60"/>
      <c r="B184" s="161" t="s">
        <v>604</v>
      </c>
      <c r="C184" s="161" t="s">
        <v>170</v>
      </c>
      <c r="D184" s="160">
        <v>48.158000000000001</v>
      </c>
      <c r="E184" s="115"/>
      <c r="F184" s="115">
        <v>17</v>
      </c>
      <c r="G184" s="67">
        <f t="shared" si="43"/>
        <v>0.35</v>
      </c>
      <c r="H184" s="63">
        <v>4</v>
      </c>
      <c r="I184" s="64" t="e">
        <f t="shared" si="37"/>
        <v>#DIV/0!</v>
      </c>
      <c r="J184" s="62"/>
      <c r="K184" s="62"/>
      <c r="L184" s="62"/>
      <c r="M184" s="63">
        <v>0</v>
      </c>
      <c r="N184" s="62"/>
      <c r="O184" s="62"/>
      <c r="P184" s="62"/>
      <c r="Q184" s="63">
        <f t="shared" si="44"/>
        <v>0</v>
      </c>
      <c r="R184" s="65">
        <f>IF(F184&lt;VLOOKUP(G184,$Q$310:$U$320,2),0,VLOOKUP(G184,$Q$310:$U$320,3))</f>
        <v>30</v>
      </c>
      <c r="S184" s="66">
        <f t="shared" si="45"/>
        <v>5</v>
      </c>
      <c r="T184" s="67">
        <f t="shared" si="46"/>
        <v>5.0999999999999996</v>
      </c>
      <c r="U184" s="165">
        <f t="shared" si="47"/>
        <v>5</v>
      </c>
      <c r="V184" s="67">
        <f t="shared" si="48"/>
        <v>5.0999999999999996</v>
      </c>
      <c r="W184" s="67">
        <v>30</v>
      </c>
      <c r="X184" s="66"/>
      <c r="Y184" s="63">
        <v>5</v>
      </c>
      <c r="Z184" s="103">
        <f t="shared" si="52"/>
        <v>0</v>
      </c>
    </row>
    <row r="185" spans="1:26" s="33" customFormat="1" ht="47.25" x14ac:dyDescent="0.25">
      <c r="A185" s="60"/>
      <c r="B185" s="161" t="s">
        <v>605</v>
      </c>
      <c r="C185" s="161" t="s">
        <v>170</v>
      </c>
      <c r="D185" s="160">
        <v>24.899000000000001</v>
      </c>
      <c r="E185" s="115"/>
      <c r="F185" s="115">
        <v>25</v>
      </c>
      <c r="G185" s="67">
        <f t="shared" si="43"/>
        <v>1</v>
      </c>
      <c r="H185" s="63">
        <v>4</v>
      </c>
      <c r="I185" s="64" t="e">
        <f t="shared" si="37"/>
        <v>#DIV/0!</v>
      </c>
      <c r="J185" s="62"/>
      <c r="K185" s="62"/>
      <c r="L185" s="62"/>
      <c r="M185" s="63">
        <v>1</v>
      </c>
      <c r="N185" s="62"/>
      <c r="O185" s="62"/>
      <c r="P185" s="62"/>
      <c r="Q185" s="63">
        <f t="shared" si="44"/>
        <v>25</v>
      </c>
      <c r="R185" s="65">
        <f>IF(F185&lt;VLOOKUP(G185,$Q$310:$U$320,2),0,VLOOKUP(G185,$Q$310:$U$320,3))</f>
        <v>30</v>
      </c>
      <c r="S185" s="66">
        <f t="shared" si="45"/>
        <v>7</v>
      </c>
      <c r="T185" s="67">
        <f t="shared" si="46"/>
        <v>7.5</v>
      </c>
      <c r="U185" s="165">
        <f t="shared" si="47"/>
        <v>7</v>
      </c>
      <c r="V185" s="67">
        <f t="shared" si="48"/>
        <v>7.5</v>
      </c>
      <c r="W185" s="67">
        <v>30</v>
      </c>
      <c r="X185" s="66"/>
      <c r="Y185" s="63">
        <v>7</v>
      </c>
      <c r="Z185" s="103">
        <f t="shared" si="52"/>
        <v>0</v>
      </c>
    </row>
    <row r="186" spans="1:26" s="33" customFormat="1" ht="47.25" x14ac:dyDescent="0.25">
      <c r="A186" s="60"/>
      <c r="B186" s="161" t="s">
        <v>606</v>
      </c>
      <c r="C186" s="161" t="s">
        <v>170</v>
      </c>
      <c r="D186" s="160">
        <v>196.233</v>
      </c>
      <c r="E186" s="115"/>
      <c r="F186" s="115">
        <v>52</v>
      </c>
      <c r="G186" s="67">
        <f t="shared" si="43"/>
        <v>0.26</v>
      </c>
      <c r="H186" s="63">
        <v>16</v>
      </c>
      <c r="I186" s="64" t="e">
        <f t="shared" si="37"/>
        <v>#DIV/0!</v>
      </c>
      <c r="J186" s="62"/>
      <c r="K186" s="62"/>
      <c r="L186" s="62"/>
      <c r="M186" s="63">
        <v>2</v>
      </c>
      <c r="N186" s="62"/>
      <c r="O186" s="62"/>
      <c r="P186" s="62"/>
      <c r="Q186" s="63">
        <f t="shared" si="44"/>
        <v>13</v>
      </c>
      <c r="R186" s="65">
        <f>IF(F186&lt;VLOOKUP(G186,$Q$310:$U$320,2),0,VLOOKUP(G186,$Q$310:$U$320,3))</f>
        <v>30</v>
      </c>
      <c r="S186" s="66">
        <f t="shared" si="45"/>
        <v>15</v>
      </c>
      <c r="T186" s="67">
        <f t="shared" si="46"/>
        <v>15.6</v>
      </c>
      <c r="U186" s="165">
        <f t="shared" si="47"/>
        <v>15</v>
      </c>
      <c r="V186" s="67">
        <f t="shared" si="48"/>
        <v>15.6</v>
      </c>
      <c r="W186" s="67">
        <v>30</v>
      </c>
      <c r="X186" s="66"/>
      <c r="Y186" s="63">
        <v>15</v>
      </c>
      <c r="Z186" s="103">
        <f t="shared" si="52"/>
        <v>0</v>
      </c>
    </row>
    <row r="187" spans="1:26" s="33" customFormat="1" ht="47.25" x14ac:dyDescent="0.25">
      <c r="A187" s="60"/>
      <c r="B187" s="161" t="s">
        <v>608</v>
      </c>
      <c r="C187" s="161" t="s">
        <v>170</v>
      </c>
      <c r="D187" s="160">
        <v>29.260999999999999</v>
      </c>
      <c r="E187" s="115"/>
      <c r="F187" s="115">
        <v>17</v>
      </c>
      <c r="G187" s="67">
        <f t="shared" si="43"/>
        <v>0.57999999999999996</v>
      </c>
      <c r="H187" s="63">
        <v>4</v>
      </c>
      <c r="I187" s="64" t="e">
        <f t="shared" si="37"/>
        <v>#DIV/0!</v>
      </c>
      <c r="J187" s="62"/>
      <c r="K187" s="62"/>
      <c r="L187" s="62"/>
      <c r="M187" s="63">
        <v>0</v>
      </c>
      <c r="N187" s="62"/>
      <c r="O187" s="62"/>
      <c r="P187" s="62"/>
      <c r="Q187" s="63">
        <f t="shared" si="44"/>
        <v>0</v>
      </c>
      <c r="R187" s="65">
        <f>IF(F187&lt;VLOOKUP(G187,$Q$310:$U$320,2),0,VLOOKUP(G187,$Q$310:$U$320,3))</f>
        <v>30</v>
      </c>
      <c r="S187" s="66">
        <f t="shared" si="45"/>
        <v>5</v>
      </c>
      <c r="T187" s="67">
        <f t="shared" si="46"/>
        <v>5.0999999999999996</v>
      </c>
      <c r="U187" s="165">
        <f t="shared" si="47"/>
        <v>5</v>
      </c>
      <c r="V187" s="67">
        <f t="shared" si="48"/>
        <v>5.0999999999999996</v>
      </c>
      <c r="W187" s="67">
        <v>30</v>
      </c>
      <c r="X187" s="66"/>
      <c r="Y187" s="63">
        <v>5</v>
      </c>
      <c r="Z187" s="103">
        <f t="shared" si="52"/>
        <v>0</v>
      </c>
    </row>
    <row r="188" spans="1:26" s="33" customFormat="1" ht="47.25" x14ac:dyDescent="0.25">
      <c r="A188" s="60"/>
      <c r="B188" s="161" t="s">
        <v>609</v>
      </c>
      <c r="C188" s="161" t="s">
        <v>170</v>
      </c>
      <c r="D188" s="160">
        <v>35.893999999999998</v>
      </c>
      <c r="E188" s="115"/>
      <c r="F188" s="115">
        <v>11</v>
      </c>
      <c r="G188" s="67">
        <f t="shared" si="43"/>
        <v>0.31</v>
      </c>
      <c r="H188" s="63">
        <v>3</v>
      </c>
      <c r="I188" s="64" t="e">
        <f t="shared" si="37"/>
        <v>#DIV/0!</v>
      </c>
      <c r="J188" s="62"/>
      <c r="K188" s="62"/>
      <c r="L188" s="62"/>
      <c r="M188" s="63">
        <v>0</v>
      </c>
      <c r="N188" s="62"/>
      <c r="O188" s="62"/>
      <c r="P188" s="62"/>
      <c r="Q188" s="63">
        <f t="shared" si="44"/>
        <v>0</v>
      </c>
      <c r="R188" s="65">
        <f>IF(F188&lt;VLOOKUP(G188,$Q$310:$U$320,2),0,VLOOKUP(G188,$Q$310:$U$320,3))</f>
        <v>30</v>
      </c>
      <c r="S188" s="66">
        <f t="shared" si="45"/>
        <v>3</v>
      </c>
      <c r="T188" s="67">
        <f t="shared" si="46"/>
        <v>3.3</v>
      </c>
      <c r="U188" s="165">
        <f t="shared" si="47"/>
        <v>3</v>
      </c>
      <c r="V188" s="67">
        <f t="shared" si="48"/>
        <v>3.3</v>
      </c>
      <c r="W188" s="67">
        <v>30</v>
      </c>
      <c r="X188" s="66"/>
      <c r="Y188" s="63">
        <v>3</v>
      </c>
      <c r="Z188" s="103">
        <f t="shared" si="52"/>
        <v>0</v>
      </c>
    </row>
    <row r="189" spans="1:26" s="33" customFormat="1" ht="47.25" x14ac:dyDescent="0.25">
      <c r="A189" s="60"/>
      <c r="B189" s="161" t="s">
        <v>610</v>
      </c>
      <c r="C189" s="161" t="s">
        <v>170</v>
      </c>
      <c r="D189" s="160">
        <v>35.374000000000002</v>
      </c>
      <c r="E189" s="115"/>
      <c r="F189" s="115">
        <v>14</v>
      </c>
      <c r="G189" s="67">
        <f t="shared" si="43"/>
        <v>0.4</v>
      </c>
      <c r="H189" s="63">
        <v>4</v>
      </c>
      <c r="I189" s="64" t="e">
        <f t="shared" si="37"/>
        <v>#DIV/0!</v>
      </c>
      <c r="J189" s="62"/>
      <c r="K189" s="62"/>
      <c r="L189" s="62"/>
      <c r="M189" s="63">
        <v>0</v>
      </c>
      <c r="N189" s="62"/>
      <c r="O189" s="62"/>
      <c r="P189" s="62"/>
      <c r="Q189" s="63">
        <f t="shared" si="44"/>
        <v>0</v>
      </c>
      <c r="R189" s="65">
        <f>IF(F189&lt;VLOOKUP(G189,$Q$310:$U$320,2),0,VLOOKUP(G189,$Q$310:$U$320,3))</f>
        <v>30</v>
      </c>
      <c r="S189" s="66">
        <f t="shared" si="45"/>
        <v>4</v>
      </c>
      <c r="T189" s="67">
        <f t="shared" si="46"/>
        <v>4.2</v>
      </c>
      <c r="U189" s="165">
        <f t="shared" si="47"/>
        <v>4</v>
      </c>
      <c r="V189" s="67">
        <f t="shared" si="48"/>
        <v>4.2</v>
      </c>
      <c r="W189" s="67">
        <v>30</v>
      </c>
      <c r="X189" s="66"/>
      <c r="Y189" s="63">
        <v>4</v>
      </c>
      <c r="Z189" s="103">
        <f t="shared" si="52"/>
        <v>0</v>
      </c>
    </row>
    <row r="190" spans="1:26" s="33" customFormat="1" ht="31.5" x14ac:dyDescent="0.25">
      <c r="A190" s="60"/>
      <c r="B190" s="161" t="s">
        <v>769</v>
      </c>
      <c r="C190" s="161" t="s">
        <v>171</v>
      </c>
      <c r="D190" s="160">
        <v>148.69</v>
      </c>
      <c r="E190" s="115"/>
      <c r="F190" s="115">
        <v>7</v>
      </c>
      <c r="G190" s="67">
        <f t="shared" si="43"/>
        <v>0.05</v>
      </c>
      <c r="H190" s="63"/>
      <c r="I190" s="64" t="e">
        <f t="shared" si="37"/>
        <v>#DIV/0!</v>
      </c>
      <c r="J190" s="62"/>
      <c r="K190" s="62"/>
      <c r="L190" s="62"/>
      <c r="M190" s="63"/>
      <c r="N190" s="62"/>
      <c r="O190" s="62"/>
      <c r="P190" s="62"/>
      <c r="Q190" s="63" t="e">
        <f t="shared" si="44"/>
        <v>#DIV/0!</v>
      </c>
      <c r="R190" s="65">
        <f>IF(F190&lt;VLOOKUP(G190,$Q$310:$U$320,2),0,VLOOKUP(G190,$Q$310:$U$320,3))</f>
        <v>30</v>
      </c>
      <c r="S190" s="66">
        <f t="shared" si="45"/>
        <v>2</v>
      </c>
      <c r="T190" s="67">
        <f t="shared" si="46"/>
        <v>2.1</v>
      </c>
      <c r="U190" s="165">
        <f t="shared" si="47"/>
        <v>2</v>
      </c>
      <c r="V190" s="67">
        <f t="shared" si="48"/>
        <v>2.1</v>
      </c>
      <c r="W190" s="67">
        <v>30</v>
      </c>
      <c r="X190" s="66"/>
      <c r="Y190" s="63"/>
    </row>
    <row r="191" spans="1:26" s="33" customFormat="1" ht="47.25" x14ac:dyDescent="0.25">
      <c r="A191" s="60"/>
      <c r="B191" s="161" t="s">
        <v>611</v>
      </c>
      <c r="C191" s="161" t="s">
        <v>171</v>
      </c>
      <c r="D191" s="160">
        <v>13.125999999999999</v>
      </c>
      <c r="E191" s="115"/>
      <c r="F191" s="115">
        <v>5</v>
      </c>
      <c r="G191" s="67">
        <f t="shared" si="43"/>
        <v>0.38</v>
      </c>
      <c r="H191" s="63"/>
      <c r="I191" s="64" t="e">
        <f t="shared" si="37"/>
        <v>#DIV/0!</v>
      </c>
      <c r="J191" s="62"/>
      <c r="K191" s="62"/>
      <c r="L191" s="62"/>
      <c r="M191" s="63"/>
      <c r="N191" s="62"/>
      <c r="O191" s="62"/>
      <c r="P191" s="62"/>
      <c r="Q191" s="63" t="e">
        <f t="shared" si="44"/>
        <v>#DIV/0!</v>
      </c>
      <c r="R191" s="65">
        <f>IF(F191&lt;VLOOKUP(G191,$Q$310:$U$320,2),0,VLOOKUP(G191,$Q$310:$U$320,3))</f>
        <v>30</v>
      </c>
      <c r="S191" s="66">
        <f t="shared" si="45"/>
        <v>1</v>
      </c>
      <c r="T191" s="67">
        <f t="shared" si="46"/>
        <v>1.5</v>
      </c>
      <c r="U191" s="165">
        <f t="shared" si="47"/>
        <v>1</v>
      </c>
      <c r="V191" s="67">
        <f t="shared" si="48"/>
        <v>1.5</v>
      </c>
      <c r="W191" s="67">
        <v>30</v>
      </c>
      <c r="X191" s="66"/>
      <c r="Y191" s="63">
        <v>1</v>
      </c>
      <c r="Z191" s="103">
        <f t="shared" ref="Z191:Z197" si="53">U191-Y191</f>
        <v>0</v>
      </c>
    </row>
    <row r="192" spans="1:26" s="33" customFormat="1" ht="47.25" x14ac:dyDescent="0.25">
      <c r="A192" s="60"/>
      <c r="B192" s="161" t="s">
        <v>612</v>
      </c>
      <c r="C192" s="161" t="s">
        <v>171</v>
      </c>
      <c r="D192" s="160">
        <v>15.532999999999999</v>
      </c>
      <c r="E192" s="115"/>
      <c r="F192" s="115">
        <v>26</v>
      </c>
      <c r="G192" s="67">
        <f t="shared" si="43"/>
        <v>1.67</v>
      </c>
      <c r="H192" s="63">
        <v>6</v>
      </c>
      <c r="I192" s="64" t="e">
        <f t="shared" si="37"/>
        <v>#DIV/0!</v>
      </c>
      <c r="J192" s="62"/>
      <c r="K192" s="62"/>
      <c r="L192" s="62"/>
      <c r="M192" s="63">
        <v>0</v>
      </c>
      <c r="N192" s="62"/>
      <c r="O192" s="62"/>
      <c r="P192" s="62"/>
      <c r="Q192" s="63">
        <f t="shared" si="44"/>
        <v>0</v>
      </c>
      <c r="R192" s="65">
        <f>IF(F192&lt;VLOOKUP(G192,$Q$310:$U$320,2),0,VLOOKUP(G192,$Q$310:$U$320,3))</f>
        <v>30</v>
      </c>
      <c r="S192" s="66">
        <f t="shared" si="45"/>
        <v>7</v>
      </c>
      <c r="T192" s="67">
        <f t="shared" si="46"/>
        <v>7.8</v>
      </c>
      <c r="U192" s="165">
        <f t="shared" si="47"/>
        <v>7</v>
      </c>
      <c r="V192" s="67">
        <f t="shared" si="48"/>
        <v>7.8</v>
      </c>
      <c r="W192" s="67">
        <v>30</v>
      </c>
      <c r="X192" s="66"/>
      <c r="Y192" s="63">
        <v>7</v>
      </c>
      <c r="Z192" s="103">
        <f t="shared" si="53"/>
        <v>0</v>
      </c>
    </row>
    <row r="193" spans="1:26" s="33" customFormat="1" ht="47.25" x14ac:dyDescent="0.25">
      <c r="A193" s="60"/>
      <c r="B193" s="161" t="s">
        <v>613</v>
      </c>
      <c r="C193" s="161" t="s">
        <v>171</v>
      </c>
      <c r="D193" s="160">
        <v>23.283999999999999</v>
      </c>
      <c r="E193" s="115"/>
      <c r="F193" s="115">
        <v>20</v>
      </c>
      <c r="G193" s="67">
        <f t="shared" si="43"/>
        <v>0.86</v>
      </c>
      <c r="H193" s="63">
        <v>4</v>
      </c>
      <c r="I193" s="64" t="e">
        <f t="shared" si="37"/>
        <v>#DIV/0!</v>
      </c>
      <c r="J193" s="62"/>
      <c r="K193" s="62"/>
      <c r="L193" s="62"/>
      <c r="M193" s="63">
        <v>1</v>
      </c>
      <c r="N193" s="62"/>
      <c r="O193" s="62"/>
      <c r="P193" s="62"/>
      <c r="Q193" s="63">
        <f t="shared" si="44"/>
        <v>25</v>
      </c>
      <c r="R193" s="65">
        <f>IF(F193&lt;VLOOKUP(G193,$Q$310:$U$320,2),0,VLOOKUP(G193,$Q$310:$U$320,3))</f>
        <v>30</v>
      </c>
      <c r="S193" s="66">
        <f t="shared" si="45"/>
        <v>6</v>
      </c>
      <c r="T193" s="67">
        <f t="shared" si="46"/>
        <v>6</v>
      </c>
      <c r="U193" s="165">
        <f t="shared" si="47"/>
        <v>6</v>
      </c>
      <c r="V193" s="67">
        <f t="shared" si="48"/>
        <v>6</v>
      </c>
      <c r="W193" s="67">
        <v>30</v>
      </c>
      <c r="X193" s="66"/>
      <c r="Y193" s="63">
        <v>6</v>
      </c>
      <c r="Z193" s="103">
        <f t="shared" si="53"/>
        <v>0</v>
      </c>
    </row>
    <row r="194" spans="1:26" s="33" customFormat="1" ht="47.25" x14ac:dyDescent="0.25">
      <c r="A194" s="60"/>
      <c r="B194" s="161" t="s">
        <v>614</v>
      </c>
      <c r="C194" s="161" t="s">
        <v>171</v>
      </c>
      <c r="D194" s="160">
        <v>7.694</v>
      </c>
      <c r="E194" s="115"/>
      <c r="F194" s="115">
        <v>12</v>
      </c>
      <c r="G194" s="67">
        <f t="shared" si="43"/>
        <v>1.56</v>
      </c>
      <c r="H194" s="63">
        <v>2</v>
      </c>
      <c r="I194" s="64" t="e">
        <f t="shared" si="37"/>
        <v>#DIV/0!</v>
      </c>
      <c r="J194" s="62"/>
      <c r="K194" s="62"/>
      <c r="L194" s="62"/>
      <c r="M194" s="63">
        <v>0</v>
      </c>
      <c r="N194" s="62"/>
      <c r="O194" s="62"/>
      <c r="P194" s="62"/>
      <c r="Q194" s="63">
        <f t="shared" si="44"/>
        <v>0</v>
      </c>
      <c r="R194" s="65">
        <f>IF(F194&lt;VLOOKUP(G194,$Q$310:$U$320,2),0,VLOOKUP(G194,$Q$310:$U$320,3))</f>
        <v>30</v>
      </c>
      <c r="S194" s="66">
        <f t="shared" si="45"/>
        <v>3</v>
      </c>
      <c r="T194" s="67">
        <f t="shared" si="46"/>
        <v>3.6</v>
      </c>
      <c r="U194" s="165">
        <f t="shared" si="47"/>
        <v>3</v>
      </c>
      <c r="V194" s="67">
        <f t="shared" si="48"/>
        <v>3.6</v>
      </c>
      <c r="W194" s="67">
        <v>30</v>
      </c>
      <c r="X194" s="66"/>
      <c r="Y194" s="63">
        <v>3</v>
      </c>
      <c r="Z194" s="103">
        <f t="shared" si="53"/>
        <v>0</v>
      </c>
    </row>
    <row r="195" spans="1:26" s="33" customFormat="1" ht="47.25" x14ac:dyDescent="0.25">
      <c r="A195" s="60"/>
      <c r="B195" s="161" t="s">
        <v>795</v>
      </c>
      <c r="C195" s="161" t="s">
        <v>171</v>
      </c>
      <c r="D195" s="160">
        <v>8.9920000000000009</v>
      </c>
      <c r="E195" s="115"/>
      <c r="F195" s="115">
        <v>15</v>
      </c>
      <c r="G195" s="67">
        <f t="shared" si="43"/>
        <v>1.67</v>
      </c>
      <c r="H195" s="63">
        <v>2</v>
      </c>
      <c r="I195" s="64" t="e">
        <f t="shared" si="37"/>
        <v>#DIV/0!</v>
      </c>
      <c r="J195" s="62"/>
      <c r="K195" s="62"/>
      <c r="L195" s="62"/>
      <c r="M195" s="63">
        <v>0</v>
      </c>
      <c r="N195" s="62"/>
      <c r="O195" s="62"/>
      <c r="P195" s="62"/>
      <c r="Q195" s="63">
        <f t="shared" si="44"/>
        <v>0</v>
      </c>
      <c r="R195" s="65">
        <f>IF(F195&lt;VLOOKUP(G195,$Q$310:$U$320,2),0,VLOOKUP(G195,$Q$310:$U$320,3))</f>
        <v>30</v>
      </c>
      <c r="S195" s="66">
        <f t="shared" si="45"/>
        <v>4</v>
      </c>
      <c r="T195" s="67">
        <f t="shared" si="46"/>
        <v>4.5</v>
      </c>
      <c r="U195" s="165">
        <f t="shared" si="47"/>
        <v>4</v>
      </c>
      <c r="V195" s="67">
        <f t="shared" si="48"/>
        <v>4.5</v>
      </c>
      <c r="W195" s="67">
        <v>30</v>
      </c>
      <c r="X195" s="66"/>
      <c r="Y195" s="63">
        <v>4</v>
      </c>
      <c r="Z195" s="103">
        <f t="shared" si="53"/>
        <v>0</v>
      </c>
    </row>
    <row r="196" spans="1:26" s="33" customFormat="1" ht="47.25" x14ac:dyDescent="0.25">
      <c r="A196" s="60"/>
      <c r="B196" s="161" t="s">
        <v>615</v>
      </c>
      <c r="C196" s="161" t="s">
        <v>171</v>
      </c>
      <c r="D196" s="160">
        <v>6.2670000000000003</v>
      </c>
      <c r="E196" s="115"/>
      <c r="F196" s="115">
        <v>16</v>
      </c>
      <c r="G196" s="67">
        <f t="shared" si="43"/>
        <v>2.5499999999999998</v>
      </c>
      <c r="H196" s="63">
        <v>4</v>
      </c>
      <c r="I196" s="64" t="e">
        <f t="shared" si="37"/>
        <v>#DIV/0!</v>
      </c>
      <c r="J196" s="62"/>
      <c r="K196" s="62"/>
      <c r="L196" s="62"/>
      <c r="M196" s="63">
        <v>0</v>
      </c>
      <c r="N196" s="62"/>
      <c r="O196" s="62"/>
      <c r="P196" s="62"/>
      <c r="Q196" s="63">
        <f t="shared" si="44"/>
        <v>0</v>
      </c>
      <c r="R196" s="65">
        <f>IF(F196&lt;VLOOKUP(G196,$Q$310:$U$320,2),0,VLOOKUP(G196,$Q$310:$U$320,3))</f>
        <v>30</v>
      </c>
      <c r="S196" s="66">
        <f t="shared" si="45"/>
        <v>4</v>
      </c>
      <c r="T196" s="67">
        <f t="shared" si="46"/>
        <v>4.8</v>
      </c>
      <c r="U196" s="165">
        <f t="shared" si="47"/>
        <v>4</v>
      </c>
      <c r="V196" s="67">
        <f t="shared" si="48"/>
        <v>4.8</v>
      </c>
      <c r="W196" s="67">
        <v>30</v>
      </c>
      <c r="X196" s="66"/>
      <c r="Y196" s="63">
        <v>4</v>
      </c>
      <c r="Z196" s="103">
        <f t="shared" si="53"/>
        <v>0</v>
      </c>
    </row>
    <row r="197" spans="1:26" s="33" customFormat="1" ht="47.25" x14ac:dyDescent="0.25">
      <c r="A197" s="60"/>
      <c r="B197" s="161" t="s">
        <v>616</v>
      </c>
      <c r="C197" s="161" t="s">
        <v>171</v>
      </c>
      <c r="D197" s="160">
        <v>72.722999999999999</v>
      </c>
      <c r="E197" s="115"/>
      <c r="F197" s="115">
        <v>38</v>
      </c>
      <c r="G197" s="67">
        <f t="shared" si="43"/>
        <v>0.52</v>
      </c>
      <c r="H197" s="63">
        <v>9</v>
      </c>
      <c r="I197" s="64" t="e">
        <f t="shared" si="37"/>
        <v>#DIV/0!</v>
      </c>
      <c r="J197" s="62"/>
      <c r="K197" s="62"/>
      <c r="L197" s="62"/>
      <c r="M197" s="63">
        <v>0</v>
      </c>
      <c r="N197" s="62"/>
      <c r="O197" s="62"/>
      <c r="P197" s="62"/>
      <c r="Q197" s="63">
        <f t="shared" si="44"/>
        <v>0</v>
      </c>
      <c r="R197" s="65">
        <f>IF(F197&lt;VLOOKUP(G197,$Q$310:$U$320,2),0,VLOOKUP(G197,$Q$310:$U$320,3))</f>
        <v>30</v>
      </c>
      <c r="S197" s="66">
        <f t="shared" si="45"/>
        <v>11</v>
      </c>
      <c r="T197" s="67">
        <f t="shared" si="46"/>
        <v>11.4</v>
      </c>
      <c r="U197" s="165">
        <f t="shared" si="47"/>
        <v>8</v>
      </c>
      <c r="V197" s="67">
        <f t="shared" si="48"/>
        <v>8.74</v>
      </c>
      <c r="W197" s="67">
        <v>23</v>
      </c>
      <c r="X197" s="66"/>
      <c r="Y197" s="63">
        <v>8</v>
      </c>
      <c r="Z197" s="103">
        <f t="shared" si="53"/>
        <v>0</v>
      </c>
    </row>
    <row r="198" spans="1:26" s="33" customFormat="1" ht="31.5" x14ac:dyDescent="0.25">
      <c r="A198" s="60"/>
      <c r="B198" s="161" t="s">
        <v>797</v>
      </c>
      <c r="C198" s="161" t="s">
        <v>172</v>
      </c>
      <c r="D198" s="160">
        <v>40.645000000000003</v>
      </c>
      <c r="E198" s="115"/>
      <c r="F198" s="115">
        <v>69</v>
      </c>
      <c r="G198" s="67">
        <f t="shared" si="43"/>
        <v>1.7</v>
      </c>
      <c r="H198" s="63"/>
      <c r="I198" s="64" t="e">
        <f t="shared" si="37"/>
        <v>#DIV/0!</v>
      </c>
      <c r="J198" s="62"/>
      <c r="K198" s="62"/>
      <c r="L198" s="62"/>
      <c r="M198" s="63"/>
      <c r="N198" s="62"/>
      <c r="O198" s="62"/>
      <c r="P198" s="62"/>
      <c r="Q198" s="63" t="e">
        <f t="shared" si="44"/>
        <v>#DIV/0!</v>
      </c>
      <c r="R198" s="65">
        <f>IF(F198&lt;VLOOKUP(G198,$Q$310:$U$320,2),0,VLOOKUP(G198,$Q$310:$U$320,3))</f>
        <v>30</v>
      </c>
      <c r="S198" s="66">
        <f t="shared" si="45"/>
        <v>20</v>
      </c>
      <c r="T198" s="67">
        <f t="shared" si="46"/>
        <v>20.7</v>
      </c>
      <c r="U198" s="165">
        <f t="shared" si="47"/>
        <v>20</v>
      </c>
      <c r="V198" s="67">
        <f t="shared" si="48"/>
        <v>20.7</v>
      </c>
      <c r="W198" s="67">
        <v>30</v>
      </c>
      <c r="X198" s="66"/>
      <c r="Y198" s="63"/>
    </row>
    <row r="199" spans="1:26" s="33" customFormat="1" ht="47.25" x14ac:dyDescent="0.25">
      <c r="A199" s="60"/>
      <c r="B199" s="161" t="s">
        <v>617</v>
      </c>
      <c r="C199" s="161" t="s">
        <v>172</v>
      </c>
      <c r="D199" s="160">
        <v>12.25</v>
      </c>
      <c r="E199" s="115"/>
      <c r="F199" s="115">
        <v>10</v>
      </c>
      <c r="G199" s="67">
        <f t="shared" si="43"/>
        <v>0.82</v>
      </c>
      <c r="H199" s="63">
        <v>1</v>
      </c>
      <c r="I199" s="64" t="e">
        <f t="shared" si="37"/>
        <v>#DIV/0!</v>
      </c>
      <c r="J199" s="62"/>
      <c r="K199" s="62"/>
      <c r="L199" s="62"/>
      <c r="M199" s="63">
        <v>0</v>
      </c>
      <c r="N199" s="62"/>
      <c r="O199" s="62"/>
      <c r="P199" s="62"/>
      <c r="Q199" s="63">
        <f t="shared" si="44"/>
        <v>0</v>
      </c>
      <c r="R199" s="65">
        <f>IF(F199&lt;VLOOKUP(G199,$Q$310:$U$320,2),0,VLOOKUP(G199,$Q$310:$U$320,3))</f>
        <v>30</v>
      </c>
      <c r="S199" s="66">
        <f t="shared" si="45"/>
        <v>3</v>
      </c>
      <c r="T199" s="67">
        <f t="shared" si="46"/>
        <v>3</v>
      </c>
      <c r="U199" s="165">
        <f t="shared" si="47"/>
        <v>1</v>
      </c>
      <c r="V199" s="67">
        <f t="shared" si="48"/>
        <v>1</v>
      </c>
      <c r="W199" s="67">
        <v>10</v>
      </c>
      <c r="X199" s="66"/>
      <c r="Y199" s="63">
        <v>1</v>
      </c>
      <c r="Z199" s="103">
        <f t="shared" ref="Z199:Z210" si="54">U199-Y199</f>
        <v>0</v>
      </c>
    </row>
    <row r="200" spans="1:26" s="33" customFormat="1" ht="47.25" x14ac:dyDescent="0.25">
      <c r="A200" s="60"/>
      <c r="B200" s="161" t="s">
        <v>618</v>
      </c>
      <c r="C200" s="161" t="s">
        <v>172</v>
      </c>
      <c r="D200" s="160">
        <v>13.483000000000001</v>
      </c>
      <c r="E200" s="115"/>
      <c r="F200" s="115">
        <v>54</v>
      </c>
      <c r="G200" s="67">
        <f t="shared" si="43"/>
        <v>4.01</v>
      </c>
      <c r="H200" s="63">
        <v>15</v>
      </c>
      <c r="I200" s="64" t="e">
        <f t="shared" si="37"/>
        <v>#DIV/0!</v>
      </c>
      <c r="J200" s="62"/>
      <c r="K200" s="62"/>
      <c r="L200" s="62"/>
      <c r="M200" s="63">
        <v>1</v>
      </c>
      <c r="N200" s="62"/>
      <c r="O200" s="62"/>
      <c r="P200" s="62"/>
      <c r="Q200" s="63">
        <f t="shared" si="44"/>
        <v>7</v>
      </c>
      <c r="R200" s="65">
        <f>IF(F200&lt;VLOOKUP(G200,$Q$310:$U$320,2),0,VLOOKUP(G200,$Q$310:$U$320,3))</f>
        <v>30</v>
      </c>
      <c r="S200" s="66">
        <f t="shared" si="45"/>
        <v>16</v>
      </c>
      <c r="T200" s="67">
        <f t="shared" si="46"/>
        <v>16.2</v>
      </c>
      <c r="U200" s="165">
        <f t="shared" si="47"/>
        <v>16</v>
      </c>
      <c r="V200" s="67">
        <f t="shared" si="48"/>
        <v>16.2</v>
      </c>
      <c r="W200" s="67">
        <v>30</v>
      </c>
      <c r="X200" s="66"/>
      <c r="Y200" s="63">
        <v>16</v>
      </c>
      <c r="Z200" s="103">
        <f t="shared" si="54"/>
        <v>0</v>
      </c>
    </row>
    <row r="201" spans="1:26" s="33" customFormat="1" ht="47.25" x14ac:dyDescent="0.25">
      <c r="A201" s="60"/>
      <c r="B201" s="161" t="s">
        <v>619</v>
      </c>
      <c r="C201" s="161" t="s">
        <v>172</v>
      </c>
      <c r="D201" s="160">
        <v>8.5129999999999999</v>
      </c>
      <c r="E201" s="115"/>
      <c r="F201" s="115">
        <v>17</v>
      </c>
      <c r="G201" s="67">
        <f t="shared" si="43"/>
        <v>2</v>
      </c>
      <c r="H201" s="63">
        <v>5</v>
      </c>
      <c r="I201" s="64" t="e">
        <f t="shared" si="37"/>
        <v>#DIV/0!</v>
      </c>
      <c r="J201" s="62"/>
      <c r="K201" s="62"/>
      <c r="L201" s="62"/>
      <c r="M201" s="63">
        <v>0</v>
      </c>
      <c r="N201" s="62"/>
      <c r="O201" s="62"/>
      <c r="P201" s="62"/>
      <c r="Q201" s="63">
        <f t="shared" si="44"/>
        <v>0</v>
      </c>
      <c r="R201" s="65">
        <f>IF(F201&lt;VLOOKUP(G201,$Q$310:$U$320,2),0,VLOOKUP(G201,$Q$310:$U$320,3))</f>
        <v>30</v>
      </c>
      <c r="S201" s="66">
        <f t="shared" si="45"/>
        <v>5</v>
      </c>
      <c r="T201" s="67">
        <f t="shared" si="46"/>
        <v>5.0999999999999996</v>
      </c>
      <c r="U201" s="165">
        <f t="shared" si="47"/>
        <v>5</v>
      </c>
      <c r="V201" s="67">
        <f t="shared" si="48"/>
        <v>5.0999999999999996</v>
      </c>
      <c r="W201" s="67">
        <v>30</v>
      </c>
      <c r="X201" s="66"/>
      <c r="Y201" s="63">
        <v>5</v>
      </c>
      <c r="Z201" s="103">
        <f t="shared" si="54"/>
        <v>0</v>
      </c>
    </row>
    <row r="202" spans="1:26" s="33" customFormat="1" ht="47.25" x14ac:dyDescent="0.25">
      <c r="A202" s="60"/>
      <c r="B202" s="161" t="s">
        <v>620</v>
      </c>
      <c r="C202" s="161" t="s">
        <v>172</v>
      </c>
      <c r="D202" s="160">
        <v>12.313000000000001</v>
      </c>
      <c r="E202" s="115"/>
      <c r="F202" s="115">
        <v>23</v>
      </c>
      <c r="G202" s="67">
        <f t="shared" si="43"/>
        <v>1.87</v>
      </c>
      <c r="H202" s="63">
        <v>6</v>
      </c>
      <c r="I202" s="64" t="e">
        <f t="shared" si="37"/>
        <v>#DIV/0!</v>
      </c>
      <c r="J202" s="62"/>
      <c r="K202" s="62"/>
      <c r="L202" s="62"/>
      <c r="M202" s="63">
        <v>1</v>
      </c>
      <c r="N202" s="62"/>
      <c r="O202" s="62"/>
      <c r="P202" s="62"/>
      <c r="Q202" s="63">
        <f t="shared" si="44"/>
        <v>17</v>
      </c>
      <c r="R202" s="65">
        <f>IF(F202&lt;VLOOKUP(G202,$Q$310:$U$320,2),0,VLOOKUP(G202,$Q$310:$U$320,3))</f>
        <v>30</v>
      </c>
      <c r="S202" s="66">
        <f t="shared" si="45"/>
        <v>6</v>
      </c>
      <c r="T202" s="67">
        <f t="shared" si="46"/>
        <v>6.9</v>
      </c>
      <c r="U202" s="165">
        <f t="shared" si="47"/>
        <v>6</v>
      </c>
      <c r="V202" s="67">
        <f t="shared" si="48"/>
        <v>6.9</v>
      </c>
      <c r="W202" s="67">
        <v>30</v>
      </c>
      <c r="X202" s="66"/>
      <c r="Y202" s="63">
        <v>6</v>
      </c>
      <c r="Z202" s="103">
        <f t="shared" si="54"/>
        <v>0</v>
      </c>
    </row>
    <row r="203" spans="1:26" s="33" customFormat="1" ht="47.25" x14ac:dyDescent="0.25">
      <c r="A203" s="60"/>
      <c r="B203" s="161" t="s">
        <v>621</v>
      </c>
      <c r="C203" s="161" t="s">
        <v>172</v>
      </c>
      <c r="D203" s="160">
        <v>29.224</v>
      </c>
      <c r="E203" s="115"/>
      <c r="F203" s="115">
        <v>63</v>
      </c>
      <c r="G203" s="67">
        <f t="shared" si="43"/>
        <v>2.16</v>
      </c>
      <c r="H203" s="63">
        <v>15</v>
      </c>
      <c r="I203" s="64" t="e">
        <f t="shared" si="37"/>
        <v>#DIV/0!</v>
      </c>
      <c r="J203" s="62"/>
      <c r="K203" s="62"/>
      <c r="L203" s="62"/>
      <c r="M203" s="63">
        <v>0</v>
      </c>
      <c r="N203" s="62"/>
      <c r="O203" s="62"/>
      <c r="P203" s="62"/>
      <c r="Q203" s="63">
        <f t="shared" si="44"/>
        <v>0</v>
      </c>
      <c r="R203" s="65">
        <f>IF(F203&lt;VLOOKUP(G203,$Q$310:$U$320,2),0,VLOOKUP(G203,$Q$310:$U$320,3))</f>
        <v>30</v>
      </c>
      <c r="S203" s="66">
        <f t="shared" si="45"/>
        <v>18</v>
      </c>
      <c r="T203" s="67">
        <f t="shared" si="46"/>
        <v>18.899999999999999</v>
      </c>
      <c r="U203" s="165">
        <f t="shared" si="47"/>
        <v>18</v>
      </c>
      <c r="V203" s="67">
        <f t="shared" si="48"/>
        <v>18.899999999999999</v>
      </c>
      <c r="W203" s="67">
        <v>30</v>
      </c>
      <c r="X203" s="66"/>
      <c r="Y203" s="63">
        <v>18</v>
      </c>
      <c r="Z203" s="103">
        <f t="shared" si="54"/>
        <v>0</v>
      </c>
    </row>
    <row r="204" spans="1:26" s="33" customFormat="1" ht="47.25" x14ac:dyDescent="0.25">
      <c r="A204" s="60"/>
      <c r="B204" s="161" t="s">
        <v>622</v>
      </c>
      <c r="C204" s="161" t="s">
        <v>172</v>
      </c>
      <c r="D204" s="160">
        <v>12.96</v>
      </c>
      <c r="E204" s="115"/>
      <c r="F204" s="115">
        <v>16</v>
      </c>
      <c r="G204" s="67">
        <f t="shared" si="43"/>
        <v>1.23</v>
      </c>
      <c r="H204" s="63">
        <v>3</v>
      </c>
      <c r="I204" s="64" t="e">
        <f t="shared" si="37"/>
        <v>#DIV/0!</v>
      </c>
      <c r="J204" s="62"/>
      <c r="K204" s="62"/>
      <c r="L204" s="62"/>
      <c r="M204" s="63">
        <v>0</v>
      </c>
      <c r="N204" s="62"/>
      <c r="O204" s="62"/>
      <c r="P204" s="62"/>
      <c r="Q204" s="63">
        <f t="shared" si="44"/>
        <v>0</v>
      </c>
      <c r="R204" s="65">
        <f>IF(F204&lt;VLOOKUP(G204,$Q$310:$U$320,2),0,VLOOKUP(G204,$Q$310:$U$320,3))</f>
        <v>30</v>
      </c>
      <c r="S204" s="66">
        <f t="shared" si="45"/>
        <v>4</v>
      </c>
      <c r="T204" s="67">
        <f t="shared" si="46"/>
        <v>4.8</v>
      </c>
      <c r="U204" s="165">
        <f t="shared" si="47"/>
        <v>4</v>
      </c>
      <c r="V204" s="67">
        <f t="shared" si="48"/>
        <v>4.8</v>
      </c>
      <c r="W204" s="67">
        <v>30</v>
      </c>
      <c r="X204" s="66"/>
      <c r="Y204" s="63">
        <v>4</v>
      </c>
      <c r="Z204" s="103">
        <f t="shared" si="54"/>
        <v>0</v>
      </c>
    </row>
    <row r="205" spans="1:26" s="33" customFormat="1" ht="63" x14ac:dyDescent="0.25">
      <c r="A205" s="60"/>
      <c r="B205" s="161" t="s">
        <v>771</v>
      </c>
      <c r="C205" s="161" t="s">
        <v>172</v>
      </c>
      <c r="D205" s="160">
        <v>99.99</v>
      </c>
      <c r="E205" s="115"/>
      <c r="F205" s="115">
        <v>40</v>
      </c>
      <c r="G205" s="67">
        <f t="shared" si="43"/>
        <v>0.4</v>
      </c>
      <c r="H205" s="63">
        <v>8</v>
      </c>
      <c r="I205" s="64" t="e">
        <f t="shared" si="37"/>
        <v>#DIV/0!</v>
      </c>
      <c r="J205" s="62"/>
      <c r="K205" s="62"/>
      <c r="L205" s="62"/>
      <c r="M205" s="63">
        <v>0</v>
      </c>
      <c r="N205" s="62"/>
      <c r="O205" s="62"/>
      <c r="P205" s="62"/>
      <c r="Q205" s="63">
        <f t="shared" si="44"/>
        <v>0</v>
      </c>
      <c r="R205" s="65">
        <f>IF(F205&lt;VLOOKUP(G205,$Q$310:$U$320,2),0,VLOOKUP(G205,$Q$310:$U$320,3))</f>
        <v>30</v>
      </c>
      <c r="S205" s="66">
        <f t="shared" si="45"/>
        <v>12</v>
      </c>
      <c r="T205" s="67">
        <f t="shared" si="46"/>
        <v>12</v>
      </c>
      <c r="U205" s="165">
        <f t="shared" si="47"/>
        <v>10</v>
      </c>
      <c r="V205" s="67">
        <f t="shared" si="48"/>
        <v>10</v>
      </c>
      <c r="W205" s="67">
        <v>25</v>
      </c>
      <c r="X205" s="66"/>
      <c r="Y205" s="63">
        <v>10</v>
      </c>
      <c r="Z205" s="103">
        <f t="shared" si="54"/>
        <v>0</v>
      </c>
    </row>
    <row r="206" spans="1:26" s="33" customFormat="1" ht="63" x14ac:dyDescent="0.25">
      <c r="A206" s="60"/>
      <c r="B206" s="161" t="s">
        <v>623</v>
      </c>
      <c r="C206" s="161" t="s">
        <v>172</v>
      </c>
      <c r="D206" s="160">
        <v>54.46</v>
      </c>
      <c r="E206" s="115"/>
      <c r="F206" s="115">
        <v>36</v>
      </c>
      <c r="G206" s="67">
        <f t="shared" si="43"/>
        <v>0.66</v>
      </c>
      <c r="H206" s="63">
        <v>10</v>
      </c>
      <c r="I206" s="64" t="e">
        <f t="shared" si="37"/>
        <v>#DIV/0!</v>
      </c>
      <c r="J206" s="62"/>
      <c r="K206" s="62"/>
      <c r="L206" s="62"/>
      <c r="M206" s="63">
        <v>0</v>
      </c>
      <c r="N206" s="62"/>
      <c r="O206" s="62"/>
      <c r="P206" s="62"/>
      <c r="Q206" s="63">
        <f t="shared" si="44"/>
        <v>0</v>
      </c>
      <c r="R206" s="65">
        <f>IF(F206&lt;VLOOKUP(G206,$Q$310:$U$320,2),0,VLOOKUP(G206,$Q$310:$U$320,3))</f>
        <v>30</v>
      </c>
      <c r="S206" s="66">
        <f t="shared" si="45"/>
        <v>10</v>
      </c>
      <c r="T206" s="67">
        <f t="shared" si="46"/>
        <v>10.8</v>
      </c>
      <c r="U206" s="165">
        <f t="shared" si="47"/>
        <v>8</v>
      </c>
      <c r="V206" s="67">
        <f t="shared" si="48"/>
        <v>8.2799999999999994</v>
      </c>
      <c r="W206" s="67">
        <v>23</v>
      </c>
      <c r="X206" s="66"/>
      <c r="Y206" s="63">
        <v>8</v>
      </c>
      <c r="Z206" s="103">
        <f t="shared" si="54"/>
        <v>0</v>
      </c>
    </row>
    <row r="207" spans="1:26" s="33" customFormat="1" ht="47.25" x14ac:dyDescent="0.25">
      <c r="A207" s="60"/>
      <c r="B207" s="161" t="s">
        <v>624</v>
      </c>
      <c r="C207" s="161" t="s">
        <v>172</v>
      </c>
      <c r="D207" s="160">
        <v>31.809000000000001</v>
      </c>
      <c r="E207" s="115"/>
      <c r="F207" s="115">
        <v>42</v>
      </c>
      <c r="G207" s="67">
        <f t="shared" si="43"/>
        <v>1.32</v>
      </c>
      <c r="H207" s="63">
        <v>4</v>
      </c>
      <c r="I207" s="64" t="e">
        <f t="shared" si="37"/>
        <v>#DIV/0!</v>
      </c>
      <c r="J207" s="62"/>
      <c r="K207" s="62"/>
      <c r="L207" s="62"/>
      <c r="M207" s="63">
        <v>1</v>
      </c>
      <c r="N207" s="62"/>
      <c r="O207" s="62"/>
      <c r="P207" s="62"/>
      <c r="Q207" s="63">
        <f t="shared" si="44"/>
        <v>25</v>
      </c>
      <c r="R207" s="65">
        <f>IF(F207&lt;VLOOKUP(G207,$Q$310:$U$320,2),0,VLOOKUP(G207,$Q$310:$U$320,3))</f>
        <v>30</v>
      </c>
      <c r="S207" s="66">
        <f t="shared" si="45"/>
        <v>12</v>
      </c>
      <c r="T207" s="67">
        <f t="shared" si="46"/>
        <v>12.6</v>
      </c>
      <c r="U207" s="165">
        <f t="shared" si="47"/>
        <v>12</v>
      </c>
      <c r="V207" s="67">
        <f t="shared" si="48"/>
        <v>12.6</v>
      </c>
      <c r="W207" s="67">
        <v>30</v>
      </c>
      <c r="X207" s="66"/>
      <c r="Y207" s="63">
        <v>12</v>
      </c>
      <c r="Z207" s="103">
        <f t="shared" si="54"/>
        <v>0</v>
      </c>
    </row>
    <row r="208" spans="1:26" s="33" customFormat="1" ht="47.25" x14ac:dyDescent="0.25">
      <c r="A208" s="60"/>
      <c r="B208" s="161" t="s">
        <v>625</v>
      </c>
      <c r="C208" s="161" t="s">
        <v>172</v>
      </c>
      <c r="D208" s="160">
        <v>22.928999999999998</v>
      </c>
      <c r="E208" s="115"/>
      <c r="F208" s="115">
        <v>23</v>
      </c>
      <c r="G208" s="67">
        <f t="shared" si="43"/>
        <v>1</v>
      </c>
      <c r="H208" s="63">
        <v>2</v>
      </c>
      <c r="I208" s="64" t="e">
        <f t="shared" si="37"/>
        <v>#DIV/0!</v>
      </c>
      <c r="J208" s="62"/>
      <c r="K208" s="62"/>
      <c r="L208" s="62"/>
      <c r="M208" s="63">
        <v>0</v>
      </c>
      <c r="N208" s="62"/>
      <c r="O208" s="62"/>
      <c r="P208" s="62"/>
      <c r="Q208" s="63">
        <f t="shared" si="44"/>
        <v>0</v>
      </c>
      <c r="R208" s="65">
        <f>IF(F208&lt;VLOOKUP(G208,$Q$310:$U$320,2),0,VLOOKUP(G208,$Q$310:$U$320,3))</f>
        <v>30</v>
      </c>
      <c r="S208" s="66">
        <f t="shared" si="45"/>
        <v>6</v>
      </c>
      <c r="T208" s="67">
        <f t="shared" si="46"/>
        <v>6.9</v>
      </c>
      <c r="U208" s="165">
        <f t="shared" si="47"/>
        <v>6</v>
      </c>
      <c r="V208" s="67">
        <f t="shared" si="48"/>
        <v>6.9</v>
      </c>
      <c r="W208" s="67">
        <v>30</v>
      </c>
      <c r="X208" s="66"/>
      <c r="Y208" s="63">
        <v>6</v>
      </c>
      <c r="Z208" s="103">
        <f t="shared" si="54"/>
        <v>0</v>
      </c>
    </row>
    <row r="209" spans="1:26" s="33" customFormat="1" ht="31.5" x14ac:dyDescent="0.25">
      <c r="A209" s="60"/>
      <c r="B209" s="161" t="s">
        <v>626</v>
      </c>
      <c r="C209" s="161" t="s">
        <v>172</v>
      </c>
      <c r="D209" s="160">
        <v>37.094999999999999</v>
      </c>
      <c r="E209" s="115"/>
      <c r="F209" s="115">
        <v>48</v>
      </c>
      <c r="G209" s="67">
        <f t="shared" si="43"/>
        <v>1.29</v>
      </c>
      <c r="H209" s="63">
        <v>10</v>
      </c>
      <c r="I209" s="64" t="e">
        <f t="shared" si="37"/>
        <v>#DIV/0!</v>
      </c>
      <c r="J209" s="62"/>
      <c r="K209" s="62"/>
      <c r="L209" s="62"/>
      <c r="M209" s="63">
        <v>1</v>
      </c>
      <c r="N209" s="62"/>
      <c r="O209" s="62"/>
      <c r="P209" s="62"/>
      <c r="Q209" s="63">
        <f t="shared" si="44"/>
        <v>10</v>
      </c>
      <c r="R209" s="65">
        <f>IF(F209&lt;VLOOKUP(G209,$Q$310:$U$320,2),0,VLOOKUP(G209,$Q$310:$U$320,3))</f>
        <v>30</v>
      </c>
      <c r="S209" s="66">
        <f t="shared" si="45"/>
        <v>14</v>
      </c>
      <c r="T209" s="67">
        <f t="shared" si="46"/>
        <v>14.4</v>
      </c>
      <c r="U209" s="165">
        <f t="shared" si="47"/>
        <v>14</v>
      </c>
      <c r="V209" s="67">
        <f t="shared" si="48"/>
        <v>14.4</v>
      </c>
      <c r="W209" s="67">
        <v>30</v>
      </c>
      <c r="X209" s="66"/>
      <c r="Y209" s="63">
        <v>14</v>
      </c>
      <c r="Z209" s="103">
        <f t="shared" si="54"/>
        <v>0</v>
      </c>
    </row>
    <row r="210" spans="1:26" s="33" customFormat="1" ht="47.25" x14ac:dyDescent="0.25">
      <c r="A210" s="60"/>
      <c r="B210" s="161" t="s">
        <v>627</v>
      </c>
      <c r="C210" s="161" t="s">
        <v>172</v>
      </c>
      <c r="D210" s="160">
        <v>53.487000000000002</v>
      </c>
      <c r="E210" s="115"/>
      <c r="F210" s="115">
        <v>45</v>
      </c>
      <c r="G210" s="67">
        <f t="shared" si="43"/>
        <v>0.84</v>
      </c>
      <c r="H210" s="63">
        <v>12</v>
      </c>
      <c r="I210" s="64" t="e">
        <f t="shared" si="37"/>
        <v>#DIV/0!</v>
      </c>
      <c r="J210" s="62"/>
      <c r="K210" s="62"/>
      <c r="L210" s="62"/>
      <c r="M210" s="63">
        <v>0</v>
      </c>
      <c r="N210" s="62"/>
      <c r="O210" s="62"/>
      <c r="P210" s="62"/>
      <c r="Q210" s="63">
        <f t="shared" si="44"/>
        <v>0</v>
      </c>
      <c r="R210" s="65">
        <f>IF(F210&lt;VLOOKUP(G210,$Q$310:$U$320,2),0,VLOOKUP(G210,$Q$310:$U$320,3))</f>
        <v>30</v>
      </c>
      <c r="S210" s="66">
        <f t="shared" si="45"/>
        <v>13</v>
      </c>
      <c r="T210" s="67">
        <f t="shared" si="46"/>
        <v>13.5</v>
      </c>
      <c r="U210" s="165">
        <f t="shared" si="47"/>
        <v>8</v>
      </c>
      <c r="V210" s="67">
        <f t="shared" si="48"/>
        <v>8.1</v>
      </c>
      <c r="W210" s="67">
        <v>18</v>
      </c>
      <c r="X210" s="66"/>
      <c r="Y210" s="63">
        <v>8</v>
      </c>
      <c r="Z210" s="103">
        <f t="shared" si="54"/>
        <v>0</v>
      </c>
    </row>
    <row r="211" spans="1:26" s="33" customFormat="1" ht="46.5" customHeight="1" x14ac:dyDescent="0.25">
      <c r="A211" s="60"/>
      <c r="B211" s="161" t="s">
        <v>798</v>
      </c>
      <c r="C211" s="161" t="s">
        <v>628</v>
      </c>
      <c r="D211" s="160">
        <v>12.85</v>
      </c>
      <c r="E211" s="115"/>
      <c r="F211" s="115">
        <v>10</v>
      </c>
      <c r="G211" s="67">
        <f t="shared" si="43"/>
        <v>0.78</v>
      </c>
      <c r="H211" s="63"/>
      <c r="I211" s="64" t="e">
        <f t="shared" si="37"/>
        <v>#DIV/0!</v>
      </c>
      <c r="J211" s="62"/>
      <c r="K211" s="62"/>
      <c r="L211" s="62"/>
      <c r="M211" s="63"/>
      <c r="N211" s="62"/>
      <c r="O211" s="62"/>
      <c r="P211" s="62"/>
      <c r="Q211" s="63" t="e">
        <f t="shared" si="44"/>
        <v>#DIV/0!</v>
      </c>
      <c r="R211" s="65">
        <f>IF(F211&lt;VLOOKUP(G211,$Q$310:$U$320,2),0,VLOOKUP(G211,$Q$310:$U$320,3))</f>
        <v>30</v>
      </c>
      <c r="S211" s="66">
        <f t="shared" si="45"/>
        <v>3</v>
      </c>
      <c r="T211" s="67">
        <f t="shared" si="46"/>
        <v>3</v>
      </c>
      <c r="U211" s="165">
        <f t="shared" si="47"/>
        <v>3</v>
      </c>
      <c r="V211" s="67">
        <f t="shared" si="48"/>
        <v>3</v>
      </c>
      <c r="W211" s="67">
        <v>30</v>
      </c>
      <c r="X211" s="66"/>
      <c r="Y211" s="63"/>
    </row>
    <row r="212" spans="1:26" s="33" customFormat="1" ht="47.25" x14ac:dyDescent="0.25">
      <c r="A212" s="60"/>
      <c r="B212" s="161" t="s">
        <v>629</v>
      </c>
      <c r="C212" s="161" t="s">
        <v>628</v>
      </c>
      <c r="D212" s="160">
        <v>97.08</v>
      </c>
      <c r="E212" s="115"/>
      <c r="F212" s="115">
        <v>178</v>
      </c>
      <c r="G212" s="67">
        <f t="shared" si="43"/>
        <v>1.83</v>
      </c>
      <c r="H212" s="63"/>
      <c r="I212" s="64" t="e">
        <f t="shared" si="37"/>
        <v>#DIV/0!</v>
      </c>
      <c r="J212" s="62"/>
      <c r="K212" s="62"/>
      <c r="L212" s="62"/>
      <c r="M212" s="63"/>
      <c r="N212" s="62"/>
      <c r="O212" s="62"/>
      <c r="P212" s="62"/>
      <c r="Q212" s="63" t="e">
        <f t="shared" si="44"/>
        <v>#DIV/0!</v>
      </c>
      <c r="R212" s="65">
        <f>IF(F212&lt;VLOOKUP(G212,$Q$310:$U$320,2),0,VLOOKUP(G212,$Q$310:$U$320,3))</f>
        <v>30</v>
      </c>
      <c r="S212" s="66">
        <f t="shared" si="45"/>
        <v>53</v>
      </c>
      <c r="T212" s="67">
        <f t="shared" si="46"/>
        <v>53.4</v>
      </c>
      <c r="U212" s="165">
        <f t="shared" si="47"/>
        <v>53</v>
      </c>
      <c r="V212" s="67">
        <f t="shared" si="48"/>
        <v>53.4</v>
      </c>
      <c r="W212" s="67">
        <v>30</v>
      </c>
      <c r="X212" s="66"/>
      <c r="Y212" s="63"/>
    </row>
    <row r="213" spans="1:26" s="33" customFormat="1" ht="47.25" x14ac:dyDescent="0.25">
      <c r="A213" s="60"/>
      <c r="B213" s="161" t="s">
        <v>631</v>
      </c>
      <c r="C213" s="161" t="s">
        <v>628</v>
      </c>
      <c r="D213" s="160">
        <v>70.578999999999994</v>
      </c>
      <c r="E213" s="115"/>
      <c r="F213" s="115">
        <v>46</v>
      </c>
      <c r="G213" s="67">
        <f t="shared" si="43"/>
        <v>0.65</v>
      </c>
      <c r="H213" s="63">
        <v>9</v>
      </c>
      <c r="I213" s="64" t="e">
        <f t="shared" si="37"/>
        <v>#DIV/0!</v>
      </c>
      <c r="J213" s="62"/>
      <c r="K213" s="62"/>
      <c r="L213" s="62"/>
      <c r="M213" s="63">
        <v>0</v>
      </c>
      <c r="N213" s="62"/>
      <c r="O213" s="62"/>
      <c r="P213" s="62"/>
      <c r="Q213" s="63">
        <f t="shared" si="44"/>
        <v>0</v>
      </c>
      <c r="R213" s="65">
        <f>IF(F213&lt;VLOOKUP(G213,$Q$310:$U$320,2),0,VLOOKUP(G213,$Q$310:$U$320,3))</f>
        <v>30</v>
      </c>
      <c r="S213" s="66">
        <f t="shared" si="45"/>
        <v>13</v>
      </c>
      <c r="T213" s="67">
        <f t="shared" si="46"/>
        <v>13.8</v>
      </c>
      <c r="U213" s="165">
        <f t="shared" si="47"/>
        <v>11</v>
      </c>
      <c r="V213" s="67">
        <f t="shared" si="48"/>
        <v>11.96</v>
      </c>
      <c r="W213" s="67">
        <v>26</v>
      </c>
      <c r="X213" s="66"/>
      <c r="Y213" s="63">
        <v>11</v>
      </c>
      <c r="Z213" s="103">
        <f t="shared" ref="Z213:Z235" si="55">U213-Y213</f>
        <v>0</v>
      </c>
    </row>
    <row r="214" spans="1:26" s="33" customFormat="1" ht="47.25" x14ac:dyDescent="0.25">
      <c r="A214" s="60"/>
      <c r="B214" s="161" t="s">
        <v>632</v>
      </c>
      <c r="C214" s="161" t="s">
        <v>628</v>
      </c>
      <c r="D214" s="160">
        <v>30.762</v>
      </c>
      <c r="E214" s="115"/>
      <c r="F214" s="115">
        <v>20</v>
      </c>
      <c r="G214" s="67">
        <f t="shared" si="43"/>
        <v>0.65</v>
      </c>
      <c r="H214" s="63">
        <v>3</v>
      </c>
      <c r="I214" s="64" t="e">
        <f t="shared" si="37"/>
        <v>#DIV/0!</v>
      </c>
      <c r="J214" s="62"/>
      <c r="K214" s="62"/>
      <c r="L214" s="62"/>
      <c r="M214" s="63">
        <v>0</v>
      </c>
      <c r="N214" s="62"/>
      <c r="O214" s="62"/>
      <c r="P214" s="62"/>
      <c r="Q214" s="63">
        <f t="shared" ref="Q214" si="56">M214*100/H214</f>
        <v>0</v>
      </c>
      <c r="R214" s="65">
        <f>IF(F214&lt;VLOOKUP(G214,$Q$310:$U$320,2),0,VLOOKUP(G214,$Q$310:$U$320,3))</f>
        <v>30</v>
      </c>
      <c r="S214" s="66">
        <f t="shared" si="45"/>
        <v>6</v>
      </c>
      <c r="T214" s="67">
        <f t="shared" si="46"/>
        <v>6</v>
      </c>
      <c r="U214" s="165">
        <f t="shared" si="47"/>
        <v>6</v>
      </c>
      <c r="V214" s="67">
        <f t="shared" si="48"/>
        <v>6</v>
      </c>
      <c r="W214" s="67">
        <v>30</v>
      </c>
      <c r="X214" s="66"/>
      <c r="Y214" s="63">
        <v>6</v>
      </c>
      <c r="Z214" s="103">
        <f t="shared" si="55"/>
        <v>0</v>
      </c>
    </row>
    <row r="215" spans="1:26" s="33" customFormat="1" ht="47.25" x14ac:dyDescent="0.25">
      <c r="A215" s="60"/>
      <c r="B215" s="161" t="s">
        <v>633</v>
      </c>
      <c r="C215" s="161" t="s">
        <v>628</v>
      </c>
      <c r="D215" s="160">
        <v>267.82299999999998</v>
      </c>
      <c r="E215" s="115"/>
      <c r="F215" s="115">
        <v>100</v>
      </c>
      <c r="G215" s="67">
        <f t="shared" si="43"/>
        <v>0.37</v>
      </c>
      <c r="H215" s="63">
        <v>30</v>
      </c>
      <c r="I215" s="64" t="e">
        <f t="shared" si="37"/>
        <v>#DIV/0!</v>
      </c>
      <c r="J215" s="62"/>
      <c r="K215" s="62"/>
      <c r="L215" s="62"/>
      <c r="M215" s="63">
        <v>1</v>
      </c>
      <c r="N215" s="62"/>
      <c r="O215" s="62"/>
      <c r="P215" s="62"/>
      <c r="Q215" s="63">
        <f t="shared" si="44"/>
        <v>3</v>
      </c>
      <c r="R215" s="65">
        <f>IF(F215&lt;VLOOKUP(G215,$Q$310:$U$320,2),0,VLOOKUP(G215,$Q$310:$U$320,3))</f>
        <v>30</v>
      </c>
      <c r="S215" s="66">
        <f t="shared" si="45"/>
        <v>30</v>
      </c>
      <c r="T215" s="67">
        <f t="shared" si="46"/>
        <v>30</v>
      </c>
      <c r="U215" s="165">
        <f t="shared" si="47"/>
        <v>30</v>
      </c>
      <c r="V215" s="67">
        <f t="shared" si="48"/>
        <v>30</v>
      </c>
      <c r="W215" s="67">
        <v>30</v>
      </c>
      <c r="X215" s="66"/>
      <c r="Y215" s="63">
        <v>30</v>
      </c>
      <c r="Z215" s="103">
        <f t="shared" si="55"/>
        <v>0</v>
      </c>
    </row>
    <row r="216" spans="1:26" s="33" customFormat="1" ht="47.25" x14ac:dyDescent="0.25">
      <c r="A216" s="60"/>
      <c r="B216" s="161" t="s">
        <v>634</v>
      </c>
      <c r="C216" s="161" t="s">
        <v>628</v>
      </c>
      <c r="D216" s="160">
        <v>106.575</v>
      </c>
      <c r="E216" s="115"/>
      <c r="F216" s="115">
        <v>59</v>
      </c>
      <c r="G216" s="67">
        <f t="shared" si="43"/>
        <v>0.55000000000000004</v>
      </c>
      <c r="H216" s="63">
        <v>17</v>
      </c>
      <c r="I216" s="64" t="e">
        <f t="shared" si="37"/>
        <v>#DIV/0!</v>
      </c>
      <c r="J216" s="62"/>
      <c r="K216" s="62"/>
      <c r="L216" s="62"/>
      <c r="M216" s="63">
        <v>0</v>
      </c>
      <c r="N216" s="62"/>
      <c r="O216" s="62"/>
      <c r="P216" s="62"/>
      <c r="Q216" s="63">
        <f t="shared" si="44"/>
        <v>0</v>
      </c>
      <c r="R216" s="65">
        <f>IF(F216&lt;VLOOKUP(G216,$Q$310:$U$320,2),0,VLOOKUP(G216,$Q$310:$U$320,3))</f>
        <v>30</v>
      </c>
      <c r="S216" s="66">
        <f t="shared" si="45"/>
        <v>17</v>
      </c>
      <c r="T216" s="67">
        <f t="shared" si="46"/>
        <v>17.7</v>
      </c>
      <c r="U216" s="165">
        <f t="shared" si="47"/>
        <v>17</v>
      </c>
      <c r="V216" s="67">
        <f t="shared" si="48"/>
        <v>17.7</v>
      </c>
      <c r="W216" s="67">
        <v>30</v>
      </c>
      <c r="X216" s="66"/>
      <c r="Y216" s="63">
        <v>17</v>
      </c>
      <c r="Z216" s="103">
        <f t="shared" si="55"/>
        <v>0</v>
      </c>
    </row>
    <row r="217" spans="1:26" s="33" customFormat="1" ht="47.25" x14ac:dyDescent="0.25">
      <c r="A217" s="60"/>
      <c r="B217" s="161" t="s">
        <v>773</v>
      </c>
      <c r="C217" s="161" t="s">
        <v>174</v>
      </c>
      <c r="D217" s="160">
        <v>70.8</v>
      </c>
      <c r="E217" s="115"/>
      <c r="F217" s="115">
        <v>13</v>
      </c>
      <c r="G217" s="67">
        <f t="shared" si="43"/>
        <v>0.18</v>
      </c>
      <c r="H217" s="63">
        <v>5</v>
      </c>
      <c r="I217" s="64" t="e">
        <f t="shared" si="37"/>
        <v>#DIV/0!</v>
      </c>
      <c r="J217" s="62"/>
      <c r="K217" s="62"/>
      <c r="L217" s="62"/>
      <c r="M217" s="63">
        <v>5</v>
      </c>
      <c r="N217" s="62"/>
      <c r="O217" s="62"/>
      <c r="P217" s="62"/>
      <c r="Q217" s="63">
        <f t="shared" si="44"/>
        <v>100</v>
      </c>
      <c r="R217" s="65">
        <f>IF(F217&lt;VLOOKUP(G217,$Q$310:$U$320,2),0,VLOOKUP(G217,$Q$310:$U$320,3))</f>
        <v>30</v>
      </c>
      <c r="S217" s="66">
        <f t="shared" si="45"/>
        <v>3</v>
      </c>
      <c r="T217" s="67">
        <f t="shared" si="46"/>
        <v>3.9</v>
      </c>
      <c r="U217" s="165">
        <f t="shared" si="47"/>
        <v>3</v>
      </c>
      <c r="V217" s="67">
        <f t="shared" si="48"/>
        <v>3.9</v>
      </c>
      <c r="W217" s="67">
        <v>30</v>
      </c>
      <c r="X217" s="66"/>
      <c r="Y217" s="63">
        <v>5</v>
      </c>
      <c r="Z217" s="103">
        <f t="shared" si="55"/>
        <v>-2</v>
      </c>
    </row>
    <row r="218" spans="1:26" s="33" customFormat="1" ht="47.25" x14ac:dyDescent="0.25">
      <c r="A218" s="60"/>
      <c r="B218" s="161" t="s">
        <v>636</v>
      </c>
      <c r="C218" s="161" t="s">
        <v>174</v>
      </c>
      <c r="D218" s="160">
        <v>183.59700000000001</v>
      </c>
      <c r="E218" s="115"/>
      <c r="F218" s="115">
        <v>112</v>
      </c>
      <c r="G218" s="67">
        <f t="shared" si="43"/>
        <v>0.61</v>
      </c>
      <c r="H218" s="63">
        <v>29</v>
      </c>
      <c r="I218" s="64" t="e">
        <f t="shared" si="37"/>
        <v>#DIV/0!</v>
      </c>
      <c r="J218" s="62"/>
      <c r="K218" s="62"/>
      <c r="L218" s="62"/>
      <c r="M218" s="63">
        <v>0</v>
      </c>
      <c r="N218" s="62"/>
      <c r="O218" s="62"/>
      <c r="P218" s="62"/>
      <c r="Q218" s="63">
        <f t="shared" si="44"/>
        <v>0</v>
      </c>
      <c r="R218" s="65">
        <f>IF(F218&lt;VLOOKUP(G218,$Q$310:$U$320,2),0,VLOOKUP(G218,$Q$310:$U$320,3))</f>
        <v>30</v>
      </c>
      <c r="S218" s="66">
        <f t="shared" si="45"/>
        <v>33</v>
      </c>
      <c r="T218" s="67">
        <f t="shared" si="46"/>
        <v>33.6</v>
      </c>
      <c r="U218" s="165">
        <f t="shared" si="47"/>
        <v>33</v>
      </c>
      <c r="V218" s="67">
        <f t="shared" si="48"/>
        <v>33.6</v>
      </c>
      <c r="W218" s="67">
        <v>30</v>
      </c>
      <c r="X218" s="66"/>
      <c r="Y218" s="63">
        <v>33</v>
      </c>
      <c r="Z218" s="103">
        <f t="shared" si="55"/>
        <v>0</v>
      </c>
    </row>
    <row r="219" spans="1:26" s="33" customFormat="1" ht="47.25" x14ac:dyDescent="0.25">
      <c r="A219" s="60"/>
      <c r="B219" s="161" t="s">
        <v>637</v>
      </c>
      <c r="C219" s="161" t="s">
        <v>174</v>
      </c>
      <c r="D219" s="160">
        <v>4.6539999999999999</v>
      </c>
      <c r="E219" s="115"/>
      <c r="F219" s="115">
        <v>4</v>
      </c>
      <c r="G219" s="67">
        <f t="shared" si="43"/>
        <v>0.86</v>
      </c>
      <c r="H219" s="63">
        <v>1</v>
      </c>
      <c r="I219" s="64" t="e">
        <f t="shared" si="37"/>
        <v>#DIV/0!</v>
      </c>
      <c r="J219" s="62"/>
      <c r="K219" s="62"/>
      <c r="L219" s="62"/>
      <c r="M219" s="63">
        <v>0</v>
      </c>
      <c r="N219" s="62"/>
      <c r="O219" s="62"/>
      <c r="P219" s="62"/>
      <c r="Q219" s="63">
        <f t="shared" si="44"/>
        <v>0</v>
      </c>
      <c r="R219" s="65">
        <f>IF(F219&lt;VLOOKUP(G219,$Q$310:$U$320,2),0,VLOOKUP(G219,$Q$310:$U$320,3))</f>
        <v>30</v>
      </c>
      <c r="S219" s="66">
        <f t="shared" si="45"/>
        <v>1</v>
      </c>
      <c r="T219" s="67">
        <f t="shared" si="46"/>
        <v>1.2</v>
      </c>
      <c r="U219" s="165">
        <f t="shared" si="47"/>
        <v>1</v>
      </c>
      <c r="V219" s="67">
        <f t="shared" si="48"/>
        <v>1.2</v>
      </c>
      <c r="W219" s="67">
        <v>30</v>
      </c>
      <c r="X219" s="66"/>
      <c r="Y219" s="63">
        <v>1</v>
      </c>
      <c r="Z219" s="103">
        <f t="shared" si="55"/>
        <v>0</v>
      </c>
    </row>
    <row r="220" spans="1:26" s="33" customFormat="1" ht="47.25" x14ac:dyDescent="0.25">
      <c r="A220" s="60"/>
      <c r="B220" s="161" t="s">
        <v>774</v>
      </c>
      <c r="C220" s="161" t="s">
        <v>174</v>
      </c>
      <c r="D220" s="160">
        <v>15.159000000000001</v>
      </c>
      <c r="E220" s="115"/>
      <c r="F220" s="115">
        <v>25</v>
      </c>
      <c r="G220" s="67">
        <f t="shared" si="43"/>
        <v>1.65</v>
      </c>
      <c r="H220" s="63">
        <v>5</v>
      </c>
      <c r="I220" s="64" t="e">
        <f t="shared" si="37"/>
        <v>#DIV/0!</v>
      </c>
      <c r="J220" s="62"/>
      <c r="K220" s="62"/>
      <c r="L220" s="62"/>
      <c r="M220" s="63">
        <v>0</v>
      </c>
      <c r="N220" s="62"/>
      <c r="O220" s="62"/>
      <c r="P220" s="62"/>
      <c r="Q220" s="63">
        <f t="shared" si="44"/>
        <v>0</v>
      </c>
      <c r="R220" s="65">
        <f>IF(F220&lt;VLOOKUP(G220,$Q$310:$U$320,2),0,VLOOKUP(G220,$Q$310:$U$320,3))</f>
        <v>30</v>
      </c>
      <c r="S220" s="66">
        <f t="shared" si="45"/>
        <v>7</v>
      </c>
      <c r="T220" s="67">
        <f t="shared" si="46"/>
        <v>7.5</v>
      </c>
      <c r="U220" s="165">
        <f t="shared" si="47"/>
        <v>6</v>
      </c>
      <c r="V220" s="67">
        <f t="shared" si="48"/>
        <v>6.25</v>
      </c>
      <c r="W220" s="67">
        <v>25</v>
      </c>
      <c r="X220" s="66"/>
      <c r="Y220" s="63">
        <v>6</v>
      </c>
      <c r="Z220" s="103">
        <f t="shared" si="55"/>
        <v>0</v>
      </c>
    </row>
    <row r="221" spans="1:26" s="33" customFormat="1" ht="47.25" x14ac:dyDescent="0.25">
      <c r="A221" s="60"/>
      <c r="B221" s="161" t="s">
        <v>638</v>
      </c>
      <c r="C221" s="161" t="s">
        <v>174</v>
      </c>
      <c r="D221" s="160">
        <v>101.705</v>
      </c>
      <c r="E221" s="115"/>
      <c r="F221" s="115">
        <v>59</v>
      </c>
      <c r="G221" s="67">
        <f t="shared" si="43"/>
        <v>0.57999999999999996</v>
      </c>
      <c r="H221" s="63">
        <v>4</v>
      </c>
      <c r="I221" s="64" t="e">
        <f t="shared" si="37"/>
        <v>#DIV/0!</v>
      </c>
      <c r="J221" s="62"/>
      <c r="K221" s="62"/>
      <c r="L221" s="62"/>
      <c r="M221" s="63">
        <v>1</v>
      </c>
      <c r="N221" s="62"/>
      <c r="O221" s="62"/>
      <c r="P221" s="62"/>
      <c r="Q221" s="63">
        <f t="shared" si="44"/>
        <v>25</v>
      </c>
      <c r="R221" s="65">
        <f>IF(F221&lt;VLOOKUP(G221,$Q$310:$U$320,2),0,VLOOKUP(G221,$Q$310:$U$320,3))</f>
        <v>30</v>
      </c>
      <c r="S221" s="66">
        <f t="shared" si="45"/>
        <v>17</v>
      </c>
      <c r="T221" s="67">
        <f t="shared" si="46"/>
        <v>17.7</v>
      </c>
      <c r="U221" s="165">
        <f t="shared" si="47"/>
        <v>7</v>
      </c>
      <c r="V221" s="67">
        <f t="shared" si="48"/>
        <v>7.67</v>
      </c>
      <c r="W221" s="67">
        <v>13</v>
      </c>
      <c r="X221" s="66"/>
      <c r="Y221" s="63">
        <v>7</v>
      </c>
      <c r="Z221" s="103">
        <f t="shared" si="55"/>
        <v>0</v>
      </c>
    </row>
    <row r="222" spans="1:26" s="33" customFormat="1" ht="47.25" x14ac:dyDescent="0.25">
      <c r="A222" s="60"/>
      <c r="B222" s="161" t="s">
        <v>639</v>
      </c>
      <c r="C222" s="161" t="s">
        <v>174</v>
      </c>
      <c r="D222" s="160">
        <v>51.508000000000003</v>
      </c>
      <c r="E222" s="115"/>
      <c r="F222" s="115">
        <v>31</v>
      </c>
      <c r="G222" s="67">
        <f t="shared" ref="G222:G283" si="57">F222/D222</f>
        <v>0.6</v>
      </c>
      <c r="H222" s="63">
        <v>9</v>
      </c>
      <c r="I222" s="64" t="e">
        <f t="shared" ref="I222:I283" si="58">($H222*100)/$E222</f>
        <v>#DIV/0!</v>
      </c>
      <c r="J222" s="62"/>
      <c r="K222" s="62"/>
      <c r="L222" s="62"/>
      <c r="M222" s="63">
        <v>0</v>
      </c>
      <c r="N222" s="62"/>
      <c r="O222" s="62"/>
      <c r="P222" s="62"/>
      <c r="Q222" s="63">
        <f t="shared" ref="Q222:Q283" si="59">M222*100/H222</f>
        <v>0</v>
      </c>
      <c r="R222" s="65">
        <f>IF(F222&lt;VLOOKUP(G222,$Q$310:$U$320,2),0,VLOOKUP(G222,$Q$310:$U$320,3))</f>
        <v>30</v>
      </c>
      <c r="S222" s="66">
        <f t="shared" ref="S222:S283" si="60">ROUNDDOWN(T222,0)</f>
        <v>9</v>
      </c>
      <c r="T222" s="67">
        <f t="shared" ref="T222:T283" si="61">F222*R222/100</f>
        <v>9.3000000000000007</v>
      </c>
      <c r="U222" s="165">
        <f t="shared" ref="U222:U283" si="62">ROUNDDOWN(V222,0)</f>
        <v>9</v>
      </c>
      <c r="V222" s="67">
        <f t="shared" ref="V222:V283" si="63">F222*W222/100</f>
        <v>9.3000000000000007</v>
      </c>
      <c r="W222" s="67">
        <v>30</v>
      </c>
      <c r="X222" s="66"/>
      <c r="Y222" s="63">
        <v>9</v>
      </c>
      <c r="Z222" s="103">
        <f t="shared" si="55"/>
        <v>0</v>
      </c>
    </row>
    <row r="223" spans="1:26" s="33" customFormat="1" ht="47.25" x14ac:dyDescent="0.25">
      <c r="A223" s="60"/>
      <c r="B223" s="161" t="s">
        <v>640</v>
      </c>
      <c r="C223" s="161" t="s">
        <v>174</v>
      </c>
      <c r="D223" s="160">
        <v>55.301000000000002</v>
      </c>
      <c r="E223" s="115"/>
      <c r="F223" s="115">
        <v>22</v>
      </c>
      <c r="G223" s="67">
        <f t="shared" si="57"/>
        <v>0.4</v>
      </c>
      <c r="H223" s="63">
        <v>1</v>
      </c>
      <c r="I223" s="64" t="e">
        <f t="shared" si="58"/>
        <v>#DIV/0!</v>
      </c>
      <c r="J223" s="62"/>
      <c r="K223" s="62"/>
      <c r="L223" s="62"/>
      <c r="M223" s="63">
        <v>0</v>
      </c>
      <c r="N223" s="62"/>
      <c r="O223" s="62"/>
      <c r="P223" s="62"/>
      <c r="Q223" s="63">
        <f t="shared" si="59"/>
        <v>0</v>
      </c>
      <c r="R223" s="65">
        <f>IF(F223&lt;VLOOKUP(G223,$Q$310:$U$320,2),0,VLOOKUP(G223,$Q$310:$U$320,3))</f>
        <v>30</v>
      </c>
      <c r="S223" s="66">
        <f t="shared" si="60"/>
        <v>6</v>
      </c>
      <c r="T223" s="67">
        <f t="shared" si="61"/>
        <v>6.6</v>
      </c>
      <c r="U223" s="165">
        <f t="shared" si="62"/>
        <v>6</v>
      </c>
      <c r="V223" s="67">
        <f t="shared" si="63"/>
        <v>6.6</v>
      </c>
      <c r="W223" s="67">
        <v>30</v>
      </c>
      <c r="X223" s="66"/>
      <c r="Y223" s="63">
        <v>6</v>
      </c>
      <c r="Z223" s="103">
        <f t="shared" si="55"/>
        <v>0</v>
      </c>
    </row>
    <row r="224" spans="1:26" s="33" customFormat="1" ht="47.25" x14ac:dyDescent="0.25">
      <c r="A224" s="60"/>
      <c r="B224" s="161" t="s">
        <v>641</v>
      </c>
      <c r="C224" s="161" t="s">
        <v>174</v>
      </c>
      <c r="D224" s="160">
        <v>33.454999999999998</v>
      </c>
      <c r="E224" s="115"/>
      <c r="F224" s="115">
        <v>43</v>
      </c>
      <c r="G224" s="67">
        <f t="shared" si="57"/>
        <v>1.29</v>
      </c>
      <c r="H224" s="63">
        <v>12</v>
      </c>
      <c r="I224" s="64" t="e">
        <f t="shared" si="58"/>
        <v>#DIV/0!</v>
      </c>
      <c r="J224" s="62"/>
      <c r="K224" s="62"/>
      <c r="L224" s="62"/>
      <c r="M224" s="63">
        <v>0</v>
      </c>
      <c r="N224" s="62"/>
      <c r="O224" s="62"/>
      <c r="P224" s="62"/>
      <c r="Q224" s="63">
        <f t="shared" si="59"/>
        <v>0</v>
      </c>
      <c r="R224" s="65">
        <f>IF(F224&lt;VLOOKUP(G224,$Q$310:$U$320,2),0,VLOOKUP(G224,$Q$310:$U$320,3))</f>
        <v>30</v>
      </c>
      <c r="S224" s="66">
        <f t="shared" si="60"/>
        <v>12</v>
      </c>
      <c r="T224" s="67">
        <f t="shared" si="61"/>
        <v>12.9</v>
      </c>
      <c r="U224" s="165">
        <f t="shared" si="62"/>
        <v>12</v>
      </c>
      <c r="V224" s="67">
        <f t="shared" si="63"/>
        <v>12.9</v>
      </c>
      <c r="W224" s="67">
        <v>30</v>
      </c>
      <c r="X224" s="66"/>
      <c r="Y224" s="63">
        <v>12</v>
      </c>
      <c r="Z224" s="103">
        <f t="shared" si="55"/>
        <v>0</v>
      </c>
    </row>
    <row r="225" spans="1:26" s="33" customFormat="1" ht="47.25" x14ac:dyDescent="0.25">
      <c r="A225" s="60"/>
      <c r="B225" s="161" t="s">
        <v>881</v>
      </c>
      <c r="C225" s="161" t="s">
        <v>174</v>
      </c>
      <c r="D225" s="160">
        <v>108.6</v>
      </c>
      <c r="E225" s="115"/>
      <c r="F225" s="115">
        <v>75</v>
      </c>
      <c r="G225" s="67">
        <f t="shared" si="57"/>
        <v>0.69</v>
      </c>
      <c r="H225" s="63">
        <v>12</v>
      </c>
      <c r="I225" s="64" t="e">
        <f t="shared" si="58"/>
        <v>#DIV/0!</v>
      </c>
      <c r="J225" s="62"/>
      <c r="K225" s="62"/>
      <c r="L225" s="62"/>
      <c r="M225" s="63">
        <v>0</v>
      </c>
      <c r="N225" s="62"/>
      <c r="O225" s="62"/>
      <c r="P225" s="62"/>
      <c r="Q225" s="63">
        <f t="shared" si="59"/>
        <v>0</v>
      </c>
      <c r="R225" s="65">
        <f>IF(F225&lt;VLOOKUP(G225,$Q$310:$U$320,2),0,VLOOKUP(G225,$Q$310:$U$320,3))</f>
        <v>30</v>
      </c>
      <c r="S225" s="66">
        <f t="shared" si="60"/>
        <v>22</v>
      </c>
      <c r="T225" s="67">
        <f t="shared" si="61"/>
        <v>22.5</v>
      </c>
      <c r="U225" s="165">
        <f t="shared" si="62"/>
        <v>16</v>
      </c>
      <c r="V225" s="67">
        <f t="shared" si="63"/>
        <v>16.5</v>
      </c>
      <c r="W225" s="67">
        <v>22</v>
      </c>
      <c r="X225" s="66"/>
      <c r="Y225" s="63">
        <v>16</v>
      </c>
      <c r="Z225" s="103">
        <f t="shared" si="55"/>
        <v>0</v>
      </c>
    </row>
    <row r="226" spans="1:26" s="33" customFormat="1" ht="47.25" x14ac:dyDescent="0.25">
      <c r="A226" s="60"/>
      <c r="B226" s="161" t="s">
        <v>646</v>
      </c>
      <c r="C226" s="161" t="s">
        <v>175</v>
      </c>
      <c r="D226" s="160">
        <v>59.34</v>
      </c>
      <c r="E226" s="115"/>
      <c r="F226" s="115">
        <v>28</v>
      </c>
      <c r="G226" s="67">
        <f t="shared" si="57"/>
        <v>0.47</v>
      </c>
      <c r="H226" s="63">
        <v>0</v>
      </c>
      <c r="I226" s="64" t="e">
        <f t="shared" si="58"/>
        <v>#DIV/0!</v>
      </c>
      <c r="J226" s="62"/>
      <c r="K226" s="62"/>
      <c r="L226" s="62"/>
      <c r="M226" s="63">
        <v>0</v>
      </c>
      <c r="N226" s="62"/>
      <c r="O226" s="62"/>
      <c r="P226" s="62"/>
      <c r="Q226" s="63" t="e">
        <f t="shared" si="59"/>
        <v>#DIV/0!</v>
      </c>
      <c r="R226" s="65">
        <f>IF(F226&lt;VLOOKUP(G226,$Q$310:$U$320,2),0,VLOOKUP(G226,$Q$310:$U$320,3))</f>
        <v>30</v>
      </c>
      <c r="S226" s="66">
        <f t="shared" si="60"/>
        <v>8</v>
      </c>
      <c r="T226" s="67">
        <f t="shared" si="61"/>
        <v>8.4</v>
      </c>
      <c r="U226" s="165">
        <f t="shared" si="62"/>
        <v>8</v>
      </c>
      <c r="V226" s="67">
        <f t="shared" si="63"/>
        <v>8.4</v>
      </c>
      <c r="W226" s="67">
        <v>30</v>
      </c>
      <c r="X226" s="66"/>
      <c r="Y226" s="63">
        <v>8</v>
      </c>
      <c r="Z226" s="103">
        <f t="shared" si="55"/>
        <v>0</v>
      </c>
    </row>
    <row r="227" spans="1:26" s="33" customFormat="1" ht="47.25" x14ac:dyDescent="0.25">
      <c r="A227" s="60"/>
      <c r="B227" s="161" t="s">
        <v>647</v>
      </c>
      <c r="C227" s="161" t="s">
        <v>175</v>
      </c>
      <c r="D227" s="160">
        <v>40.573999999999998</v>
      </c>
      <c r="E227" s="115"/>
      <c r="F227" s="115">
        <v>35</v>
      </c>
      <c r="G227" s="67">
        <f t="shared" si="57"/>
        <v>0.86</v>
      </c>
      <c r="H227" s="63">
        <v>6</v>
      </c>
      <c r="I227" s="64" t="e">
        <f t="shared" si="58"/>
        <v>#DIV/0!</v>
      </c>
      <c r="J227" s="62"/>
      <c r="K227" s="62"/>
      <c r="L227" s="62"/>
      <c r="M227" s="63">
        <v>0</v>
      </c>
      <c r="N227" s="62"/>
      <c r="O227" s="62"/>
      <c r="P227" s="62"/>
      <c r="Q227" s="63">
        <f t="shared" si="59"/>
        <v>0</v>
      </c>
      <c r="R227" s="65">
        <f>IF(F227&lt;VLOOKUP(G227,$Q$310:$U$320,2),0,VLOOKUP(G227,$Q$310:$U$320,3))</f>
        <v>30</v>
      </c>
      <c r="S227" s="66">
        <f t="shared" si="60"/>
        <v>10</v>
      </c>
      <c r="T227" s="67">
        <f t="shared" si="61"/>
        <v>10.5</v>
      </c>
      <c r="U227" s="165">
        <f t="shared" si="62"/>
        <v>4</v>
      </c>
      <c r="V227" s="67">
        <f t="shared" si="63"/>
        <v>4.2</v>
      </c>
      <c r="W227" s="67">
        <v>12</v>
      </c>
      <c r="X227" s="66"/>
      <c r="Y227" s="63">
        <v>4</v>
      </c>
      <c r="Z227" s="103">
        <f t="shared" si="55"/>
        <v>0</v>
      </c>
    </row>
    <row r="228" spans="1:26" s="33" customFormat="1" ht="47.25" x14ac:dyDescent="0.25">
      <c r="A228" s="60"/>
      <c r="B228" s="161" t="s">
        <v>648</v>
      </c>
      <c r="C228" s="161" t="s">
        <v>175</v>
      </c>
      <c r="D228" s="160">
        <v>36.72</v>
      </c>
      <c r="E228" s="115"/>
      <c r="F228" s="115">
        <v>15</v>
      </c>
      <c r="G228" s="67">
        <f t="shared" si="57"/>
        <v>0.41</v>
      </c>
      <c r="H228" s="63">
        <v>2</v>
      </c>
      <c r="I228" s="64" t="e">
        <f t="shared" si="58"/>
        <v>#DIV/0!</v>
      </c>
      <c r="J228" s="62"/>
      <c r="K228" s="62"/>
      <c r="L228" s="62"/>
      <c r="M228" s="63">
        <v>0</v>
      </c>
      <c r="N228" s="62"/>
      <c r="O228" s="62"/>
      <c r="P228" s="62"/>
      <c r="Q228" s="63">
        <f t="shared" si="59"/>
        <v>0</v>
      </c>
      <c r="R228" s="65">
        <f>IF(F228&lt;VLOOKUP(G228,$Q$310:$U$320,2),0,VLOOKUP(G228,$Q$310:$U$320,3))</f>
        <v>30</v>
      </c>
      <c r="S228" s="66">
        <f t="shared" si="60"/>
        <v>4</v>
      </c>
      <c r="T228" s="67">
        <f t="shared" si="61"/>
        <v>4.5</v>
      </c>
      <c r="U228" s="165">
        <f t="shared" si="62"/>
        <v>3</v>
      </c>
      <c r="V228" s="67">
        <f t="shared" si="63"/>
        <v>3</v>
      </c>
      <c r="W228" s="67">
        <v>20</v>
      </c>
      <c r="X228" s="66"/>
      <c r="Y228" s="63">
        <v>3</v>
      </c>
      <c r="Z228" s="103">
        <f t="shared" si="55"/>
        <v>0</v>
      </c>
    </row>
    <row r="229" spans="1:26" s="33" customFormat="1" ht="47.25" x14ac:dyDescent="0.25">
      <c r="A229" s="60"/>
      <c r="B229" s="161" t="s">
        <v>649</v>
      </c>
      <c r="C229" s="161" t="s">
        <v>175</v>
      </c>
      <c r="D229" s="160">
        <v>60.173999999999999</v>
      </c>
      <c r="E229" s="115"/>
      <c r="F229" s="115">
        <v>39</v>
      </c>
      <c r="G229" s="67">
        <f t="shared" si="57"/>
        <v>0.65</v>
      </c>
      <c r="H229" s="63">
        <v>5</v>
      </c>
      <c r="I229" s="64" t="e">
        <f t="shared" si="58"/>
        <v>#DIV/0!</v>
      </c>
      <c r="J229" s="62"/>
      <c r="K229" s="62"/>
      <c r="L229" s="62"/>
      <c r="M229" s="63">
        <v>0</v>
      </c>
      <c r="N229" s="62"/>
      <c r="O229" s="62"/>
      <c r="P229" s="62"/>
      <c r="Q229" s="63">
        <f t="shared" si="59"/>
        <v>0</v>
      </c>
      <c r="R229" s="65">
        <f>IF(F229&lt;VLOOKUP(G229,$Q$310:$U$320,2),0,VLOOKUP(G229,$Q$310:$U$320,3))</f>
        <v>30</v>
      </c>
      <c r="S229" s="66">
        <f t="shared" si="60"/>
        <v>11</v>
      </c>
      <c r="T229" s="67">
        <f t="shared" si="61"/>
        <v>11.7</v>
      </c>
      <c r="U229" s="165">
        <f t="shared" si="62"/>
        <v>6</v>
      </c>
      <c r="V229" s="67">
        <f t="shared" si="63"/>
        <v>6.63</v>
      </c>
      <c r="W229" s="67">
        <v>17</v>
      </c>
      <c r="X229" s="66"/>
      <c r="Y229" s="63">
        <v>6</v>
      </c>
      <c r="Z229" s="103">
        <f t="shared" si="55"/>
        <v>0</v>
      </c>
    </row>
    <row r="230" spans="1:26" s="33" customFormat="1" ht="47.25" x14ac:dyDescent="0.25">
      <c r="A230" s="60"/>
      <c r="B230" s="161" t="s">
        <v>650</v>
      </c>
      <c r="C230" s="161" t="s">
        <v>175</v>
      </c>
      <c r="D230" s="160">
        <v>23.221</v>
      </c>
      <c r="E230" s="115"/>
      <c r="F230" s="115">
        <v>15</v>
      </c>
      <c r="G230" s="67">
        <f t="shared" si="57"/>
        <v>0.65</v>
      </c>
      <c r="H230" s="63">
        <v>1</v>
      </c>
      <c r="I230" s="64" t="e">
        <f t="shared" si="58"/>
        <v>#DIV/0!</v>
      </c>
      <c r="J230" s="62"/>
      <c r="K230" s="62"/>
      <c r="L230" s="62"/>
      <c r="M230" s="63">
        <v>0</v>
      </c>
      <c r="N230" s="62"/>
      <c r="O230" s="62"/>
      <c r="P230" s="62"/>
      <c r="Q230" s="63">
        <f t="shared" si="59"/>
        <v>0</v>
      </c>
      <c r="R230" s="65">
        <f>IF(F230&lt;VLOOKUP(G230,$Q$310:$U$320,2),0,VLOOKUP(G230,$Q$310:$U$320,3))</f>
        <v>30</v>
      </c>
      <c r="S230" s="66">
        <f t="shared" si="60"/>
        <v>4</v>
      </c>
      <c r="T230" s="67">
        <f t="shared" si="61"/>
        <v>4.5</v>
      </c>
      <c r="U230" s="165">
        <f t="shared" si="62"/>
        <v>1</v>
      </c>
      <c r="V230" s="67">
        <f t="shared" si="63"/>
        <v>1.5</v>
      </c>
      <c r="W230" s="67">
        <v>10</v>
      </c>
      <c r="X230" s="66"/>
      <c r="Y230" s="63">
        <v>1</v>
      </c>
      <c r="Z230" s="103">
        <f t="shared" si="55"/>
        <v>0</v>
      </c>
    </row>
    <row r="231" spans="1:26" s="33" customFormat="1" ht="47.25" x14ac:dyDescent="0.25">
      <c r="A231" s="60"/>
      <c r="B231" s="161" t="s">
        <v>651</v>
      </c>
      <c r="C231" s="161" t="s">
        <v>175</v>
      </c>
      <c r="D231" s="160">
        <v>47.15</v>
      </c>
      <c r="E231" s="115"/>
      <c r="F231" s="115">
        <v>31</v>
      </c>
      <c r="G231" s="67">
        <f t="shared" si="57"/>
        <v>0.66</v>
      </c>
      <c r="H231" s="63">
        <v>8</v>
      </c>
      <c r="I231" s="64" t="e">
        <f t="shared" si="58"/>
        <v>#DIV/0!</v>
      </c>
      <c r="J231" s="62"/>
      <c r="K231" s="62"/>
      <c r="L231" s="62"/>
      <c r="M231" s="63">
        <v>0</v>
      </c>
      <c r="N231" s="62"/>
      <c r="O231" s="62"/>
      <c r="P231" s="62"/>
      <c r="Q231" s="63">
        <f t="shared" si="59"/>
        <v>0</v>
      </c>
      <c r="R231" s="65">
        <f>IF(F231&lt;VLOOKUP(G231,$Q$310:$U$320,2),0,VLOOKUP(G231,$Q$310:$U$320,3))</f>
        <v>30</v>
      </c>
      <c r="S231" s="66">
        <f t="shared" si="60"/>
        <v>9</v>
      </c>
      <c r="T231" s="67">
        <f t="shared" si="61"/>
        <v>9.3000000000000007</v>
      </c>
      <c r="U231" s="165">
        <f t="shared" si="62"/>
        <v>3</v>
      </c>
      <c r="V231" s="67">
        <f t="shared" si="63"/>
        <v>3.1</v>
      </c>
      <c r="W231" s="67">
        <v>10</v>
      </c>
      <c r="X231" s="66"/>
      <c r="Y231" s="63">
        <v>3</v>
      </c>
      <c r="Z231" s="103">
        <f t="shared" si="55"/>
        <v>0</v>
      </c>
    </row>
    <row r="232" spans="1:26" s="33" customFormat="1" ht="47.25" x14ac:dyDescent="0.25">
      <c r="A232" s="60"/>
      <c r="B232" s="161" t="s">
        <v>652</v>
      </c>
      <c r="C232" s="161" t="s">
        <v>175</v>
      </c>
      <c r="D232" s="160">
        <v>49.509</v>
      </c>
      <c r="E232" s="115"/>
      <c r="F232" s="115">
        <v>54</v>
      </c>
      <c r="G232" s="67">
        <f t="shared" si="57"/>
        <v>1.0900000000000001</v>
      </c>
      <c r="H232" s="63">
        <v>3</v>
      </c>
      <c r="I232" s="64" t="e">
        <f t="shared" si="58"/>
        <v>#DIV/0!</v>
      </c>
      <c r="J232" s="62"/>
      <c r="K232" s="62"/>
      <c r="L232" s="62"/>
      <c r="M232" s="63">
        <v>3</v>
      </c>
      <c r="N232" s="62"/>
      <c r="O232" s="62"/>
      <c r="P232" s="62"/>
      <c r="Q232" s="63">
        <f t="shared" si="59"/>
        <v>100</v>
      </c>
      <c r="R232" s="65">
        <f>IF(F232&lt;VLOOKUP(G232,$Q$310:$U$320,2),0,VLOOKUP(G232,$Q$310:$U$320,3))</f>
        <v>30</v>
      </c>
      <c r="S232" s="66">
        <f t="shared" si="60"/>
        <v>16</v>
      </c>
      <c r="T232" s="67">
        <f t="shared" si="61"/>
        <v>16.2</v>
      </c>
      <c r="U232" s="165">
        <f t="shared" si="62"/>
        <v>3</v>
      </c>
      <c r="V232" s="67">
        <f t="shared" si="63"/>
        <v>3.24</v>
      </c>
      <c r="W232" s="67">
        <v>6</v>
      </c>
      <c r="X232" s="66"/>
      <c r="Y232" s="63">
        <v>3</v>
      </c>
      <c r="Z232" s="103">
        <f t="shared" si="55"/>
        <v>0</v>
      </c>
    </row>
    <row r="233" spans="1:26" s="33" customFormat="1" ht="47.25" x14ac:dyDescent="0.25">
      <c r="A233" s="60"/>
      <c r="B233" s="161" t="s">
        <v>653</v>
      </c>
      <c r="C233" s="161" t="s">
        <v>175</v>
      </c>
      <c r="D233" s="160">
        <v>33.49</v>
      </c>
      <c r="E233" s="115"/>
      <c r="F233" s="115">
        <v>11</v>
      </c>
      <c r="G233" s="67">
        <f t="shared" si="57"/>
        <v>0.33</v>
      </c>
      <c r="H233" s="63">
        <v>1</v>
      </c>
      <c r="I233" s="64" t="e">
        <f t="shared" si="58"/>
        <v>#DIV/0!</v>
      </c>
      <c r="J233" s="62"/>
      <c r="K233" s="62"/>
      <c r="L233" s="62"/>
      <c r="M233" s="63">
        <v>0</v>
      </c>
      <c r="N233" s="62"/>
      <c r="O233" s="62"/>
      <c r="P233" s="62"/>
      <c r="Q233" s="63">
        <f t="shared" si="59"/>
        <v>0</v>
      </c>
      <c r="R233" s="65">
        <f>IF(F233&lt;VLOOKUP(G233,$Q$310:$U$320,2),0,VLOOKUP(G233,$Q$310:$U$320,3))</f>
        <v>30</v>
      </c>
      <c r="S233" s="66">
        <f t="shared" si="60"/>
        <v>3</v>
      </c>
      <c r="T233" s="67">
        <f t="shared" si="61"/>
        <v>3.3</v>
      </c>
      <c r="U233" s="165">
        <f t="shared" si="62"/>
        <v>1</v>
      </c>
      <c r="V233" s="67">
        <f t="shared" si="63"/>
        <v>1.1000000000000001</v>
      </c>
      <c r="W233" s="67">
        <v>10</v>
      </c>
      <c r="X233" s="66"/>
      <c r="Y233" s="63">
        <v>1</v>
      </c>
      <c r="Z233" s="103">
        <f t="shared" si="55"/>
        <v>0</v>
      </c>
    </row>
    <row r="234" spans="1:26" s="33" customFormat="1" ht="47.25" x14ac:dyDescent="0.25">
      <c r="A234" s="60"/>
      <c r="B234" s="161" t="s">
        <v>655</v>
      </c>
      <c r="C234" s="161" t="s">
        <v>175</v>
      </c>
      <c r="D234" s="160">
        <v>24.83</v>
      </c>
      <c r="E234" s="115"/>
      <c r="F234" s="115">
        <v>50</v>
      </c>
      <c r="G234" s="67">
        <f t="shared" si="57"/>
        <v>2.0099999999999998</v>
      </c>
      <c r="H234" s="63">
        <v>10</v>
      </c>
      <c r="I234" s="64" t="e">
        <f t="shared" si="58"/>
        <v>#DIV/0!</v>
      </c>
      <c r="J234" s="62"/>
      <c r="K234" s="62"/>
      <c r="L234" s="62"/>
      <c r="M234" s="63">
        <v>0</v>
      </c>
      <c r="N234" s="62"/>
      <c r="O234" s="62"/>
      <c r="P234" s="62"/>
      <c r="Q234" s="63">
        <f t="shared" si="59"/>
        <v>0</v>
      </c>
      <c r="R234" s="65">
        <f>IF(F234&lt;VLOOKUP(G234,$Q$310:$U$320,2),0,VLOOKUP(G234,$Q$310:$U$320,3))</f>
        <v>30</v>
      </c>
      <c r="S234" s="66">
        <f t="shared" si="60"/>
        <v>15</v>
      </c>
      <c r="T234" s="67">
        <f t="shared" si="61"/>
        <v>15</v>
      </c>
      <c r="U234" s="165">
        <f t="shared" si="62"/>
        <v>10</v>
      </c>
      <c r="V234" s="67">
        <f t="shared" si="63"/>
        <v>10</v>
      </c>
      <c r="W234" s="67">
        <v>20</v>
      </c>
      <c r="X234" s="66"/>
      <c r="Y234" s="63">
        <v>10</v>
      </c>
      <c r="Z234" s="103">
        <f t="shared" si="55"/>
        <v>0</v>
      </c>
    </row>
    <row r="235" spans="1:26" s="33" customFormat="1" ht="63" x14ac:dyDescent="0.25">
      <c r="A235" s="60"/>
      <c r="B235" s="161" t="s">
        <v>656</v>
      </c>
      <c r="C235" s="161" t="s">
        <v>175</v>
      </c>
      <c r="D235" s="160">
        <v>3313.33</v>
      </c>
      <c r="E235" s="115"/>
      <c r="F235" s="115">
        <v>1142</v>
      </c>
      <c r="G235" s="67">
        <f t="shared" si="57"/>
        <v>0.34</v>
      </c>
      <c r="H235" s="63">
        <v>51</v>
      </c>
      <c r="I235" s="64" t="e">
        <f t="shared" si="58"/>
        <v>#DIV/0!</v>
      </c>
      <c r="J235" s="62"/>
      <c r="K235" s="62"/>
      <c r="L235" s="62"/>
      <c r="M235" s="63">
        <v>2</v>
      </c>
      <c r="N235" s="62"/>
      <c r="O235" s="62"/>
      <c r="P235" s="62"/>
      <c r="Q235" s="63">
        <f t="shared" si="59"/>
        <v>4</v>
      </c>
      <c r="R235" s="65">
        <f>IF(F235&lt;VLOOKUP(G235,$Q$310:$U$320,2),0,VLOOKUP(G235,$Q$310:$U$320,3))</f>
        <v>30</v>
      </c>
      <c r="S235" s="66">
        <f t="shared" si="60"/>
        <v>342</v>
      </c>
      <c r="T235" s="67">
        <f t="shared" si="61"/>
        <v>342.6</v>
      </c>
      <c r="U235" s="165">
        <f t="shared" si="62"/>
        <v>60</v>
      </c>
      <c r="V235" s="67">
        <f t="shared" si="63"/>
        <v>60.53</v>
      </c>
      <c r="W235" s="67">
        <v>5.3</v>
      </c>
      <c r="X235" s="66"/>
      <c r="Y235" s="63">
        <v>60</v>
      </c>
      <c r="Z235" s="103">
        <f t="shared" si="55"/>
        <v>0</v>
      </c>
    </row>
    <row r="236" spans="1:26" s="33" customFormat="1" ht="31.5" x14ac:dyDescent="0.25">
      <c r="A236" s="60"/>
      <c r="B236" s="161" t="s">
        <v>657</v>
      </c>
      <c r="C236" s="161" t="s">
        <v>176</v>
      </c>
      <c r="D236" s="160">
        <v>66.376000000000005</v>
      </c>
      <c r="E236" s="115"/>
      <c r="F236" s="115">
        <v>30</v>
      </c>
      <c r="G236" s="67">
        <f t="shared" si="57"/>
        <v>0.45</v>
      </c>
      <c r="H236" s="63"/>
      <c r="I236" s="64" t="e">
        <f t="shared" si="58"/>
        <v>#DIV/0!</v>
      </c>
      <c r="J236" s="62"/>
      <c r="K236" s="62"/>
      <c r="L236" s="62"/>
      <c r="M236" s="63"/>
      <c r="N236" s="62"/>
      <c r="O236" s="62"/>
      <c r="P236" s="62"/>
      <c r="Q236" s="63" t="e">
        <f t="shared" si="59"/>
        <v>#DIV/0!</v>
      </c>
      <c r="R236" s="65">
        <f>IF(F236&lt;VLOOKUP(G236,$Q$310:$U$320,2),0,VLOOKUP(G236,$Q$310:$U$320,3))</f>
        <v>30</v>
      </c>
      <c r="S236" s="66">
        <f t="shared" si="60"/>
        <v>9</v>
      </c>
      <c r="T236" s="67">
        <f t="shared" si="61"/>
        <v>9</v>
      </c>
      <c r="U236" s="165">
        <f t="shared" si="62"/>
        <v>9</v>
      </c>
      <c r="V236" s="67">
        <f t="shared" si="63"/>
        <v>9</v>
      </c>
      <c r="W236" s="67">
        <v>30</v>
      </c>
      <c r="X236" s="66"/>
      <c r="Y236" s="63"/>
    </row>
    <row r="237" spans="1:26" s="33" customFormat="1" ht="63" x14ac:dyDescent="0.25">
      <c r="A237" s="60"/>
      <c r="B237" s="161" t="s">
        <v>658</v>
      </c>
      <c r="C237" s="161" t="s">
        <v>176</v>
      </c>
      <c r="D237" s="160">
        <v>113.137</v>
      </c>
      <c r="E237" s="115"/>
      <c r="F237" s="115">
        <v>53</v>
      </c>
      <c r="G237" s="67">
        <f t="shared" si="57"/>
        <v>0.47</v>
      </c>
      <c r="H237" s="63">
        <v>15</v>
      </c>
      <c r="I237" s="64" t="e">
        <f t="shared" si="58"/>
        <v>#DIV/0!</v>
      </c>
      <c r="J237" s="62"/>
      <c r="K237" s="62"/>
      <c r="L237" s="62"/>
      <c r="M237" s="63">
        <v>0</v>
      </c>
      <c r="N237" s="62"/>
      <c r="O237" s="62"/>
      <c r="P237" s="62"/>
      <c r="Q237" s="63">
        <f t="shared" si="59"/>
        <v>0</v>
      </c>
      <c r="R237" s="65">
        <f>IF(F237&lt;VLOOKUP(G237,$Q$310:$U$320,2),0,VLOOKUP(G237,$Q$310:$U$320,3))</f>
        <v>30</v>
      </c>
      <c r="S237" s="66">
        <f t="shared" si="60"/>
        <v>15</v>
      </c>
      <c r="T237" s="67">
        <f t="shared" si="61"/>
        <v>15.9</v>
      </c>
      <c r="U237" s="165">
        <f t="shared" si="62"/>
        <v>15</v>
      </c>
      <c r="V237" s="67">
        <f t="shared" si="63"/>
        <v>15.9</v>
      </c>
      <c r="W237" s="67">
        <v>30</v>
      </c>
      <c r="X237" s="66"/>
      <c r="Y237" s="63">
        <v>15</v>
      </c>
      <c r="Z237" s="103">
        <f t="shared" ref="Z237:Z238" si="64">U237-Y237</f>
        <v>0</v>
      </c>
    </row>
    <row r="238" spans="1:26" s="33" customFormat="1" ht="63" x14ac:dyDescent="0.25">
      <c r="A238" s="60"/>
      <c r="B238" s="161" t="s">
        <v>659</v>
      </c>
      <c r="C238" s="161" t="s">
        <v>176</v>
      </c>
      <c r="D238" s="160">
        <v>226.38399999999999</v>
      </c>
      <c r="E238" s="115"/>
      <c r="F238" s="115">
        <v>114</v>
      </c>
      <c r="G238" s="67">
        <f t="shared" si="57"/>
        <v>0.5</v>
      </c>
      <c r="H238" s="63">
        <v>18</v>
      </c>
      <c r="I238" s="64" t="e">
        <f t="shared" si="58"/>
        <v>#DIV/0!</v>
      </c>
      <c r="J238" s="62"/>
      <c r="K238" s="62"/>
      <c r="L238" s="62"/>
      <c r="M238" s="63">
        <v>0</v>
      </c>
      <c r="N238" s="62"/>
      <c r="O238" s="62"/>
      <c r="P238" s="62"/>
      <c r="Q238" s="63">
        <f t="shared" si="59"/>
        <v>0</v>
      </c>
      <c r="R238" s="65">
        <f>IF(F238&lt;VLOOKUP(G238,$Q$310:$U$320,2),0,VLOOKUP(G238,$Q$310:$U$320,3))</f>
        <v>30</v>
      </c>
      <c r="S238" s="66">
        <f t="shared" si="60"/>
        <v>34</v>
      </c>
      <c r="T238" s="67">
        <f t="shared" si="61"/>
        <v>34.200000000000003</v>
      </c>
      <c r="U238" s="165">
        <f t="shared" si="62"/>
        <v>34</v>
      </c>
      <c r="V238" s="67">
        <f t="shared" si="63"/>
        <v>34.200000000000003</v>
      </c>
      <c r="W238" s="67">
        <v>30</v>
      </c>
      <c r="X238" s="66"/>
      <c r="Y238" s="63">
        <v>34</v>
      </c>
      <c r="Z238" s="103">
        <f t="shared" si="64"/>
        <v>0</v>
      </c>
    </row>
    <row r="239" spans="1:26" s="33" customFormat="1" ht="63" x14ac:dyDescent="0.25">
      <c r="A239" s="60"/>
      <c r="B239" s="161" t="s">
        <v>661</v>
      </c>
      <c r="C239" s="161" t="s">
        <v>660</v>
      </c>
      <c r="D239" s="160">
        <v>113.8</v>
      </c>
      <c r="E239" s="115"/>
      <c r="F239" s="115">
        <v>103</v>
      </c>
      <c r="G239" s="67">
        <f t="shared" si="57"/>
        <v>0.91</v>
      </c>
      <c r="H239" s="63"/>
      <c r="I239" s="64" t="e">
        <f t="shared" si="58"/>
        <v>#DIV/0!</v>
      </c>
      <c r="J239" s="62"/>
      <c r="K239" s="62"/>
      <c r="L239" s="62"/>
      <c r="M239" s="63"/>
      <c r="N239" s="62"/>
      <c r="O239" s="62"/>
      <c r="P239" s="62"/>
      <c r="Q239" s="63" t="e">
        <f t="shared" si="59"/>
        <v>#DIV/0!</v>
      </c>
      <c r="R239" s="65">
        <f>IF(F239&lt;VLOOKUP(G239,$Q$310:$U$320,2),0,VLOOKUP(G239,$Q$310:$U$320,3))</f>
        <v>30</v>
      </c>
      <c r="S239" s="66">
        <f t="shared" si="60"/>
        <v>30</v>
      </c>
      <c r="T239" s="67">
        <f t="shared" si="61"/>
        <v>30.9</v>
      </c>
      <c r="U239" s="165">
        <f t="shared" si="62"/>
        <v>30</v>
      </c>
      <c r="V239" s="67">
        <f t="shared" si="63"/>
        <v>30.9</v>
      </c>
      <c r="W239" s="67">
        <v>30</v>
      </c>
      <c r="X239" s="66"/>
      <c r="Y239" s="63"/>
    </row>
    <row r="240" spans="1:26" s="33" customFormat="1" ht="63" x14ac:dyDescent="0.25">
      <c r="A240" s="60"/>
      <c r="B240" s="161" t="s">
        <v>662</v>
      </c>
      <c r="C240" s="161" t="s">
        <v>660</v>
      </c>
      <c r="D240" s="160">
        <v>135.5</v>
      </c>
      <c r="E240" s="115"/>
      <c r="F240" s="115">
        <v>96</v>
      </c>
      <c r="G240" s="67">
        <f t="shared" si="57"/>
        <v>0.71</v>
      </c>
      <c r="H240" s="63"/>
      <c r="I240" s="64" t="e">
        <f t="shared" si="58"/>
        <v>#DIV/0!</v>
      </c>
      <c r="J240" s="62"/>
      <c r="K240" s="62"/>
      <c r="L240" s="62"/>
      <c r="M240" s="63"/>
      <c r="N240" s="62"/>
      <c r="O240" s="62"/>
      <c r="P240" s="62"/>
      <c r="Q240" s="63" t="e">
        <f t="shared" si="59"/>
        <v>#DIV/0!</v>
      </c>
      <c r="R240" s="65">
        <f>IF(F240&lt;VLOOKUP(G240,$Q$310:$U$320,2),0,VLOOKUP(G240,$Q$310:$U$320,3))</f>
        <v>30</v>
      </c>
      <c r="S240" s="66">
        <f t="shared" si="60"/>
        <v>28</v>
      </c>
      <c r="T240" s="67">
        <f t="shared" si="61"/>
        <v>28.8</v>
      </c>
      <c r="U240" s="165">
        <f t="shared" si="62"/>
        <v>28</v>
      </c>
      <c r="V240" s="67">
        <f t="shared" si="63"/>
        <v>28.8</v>
      </c>
      <c r="W240" s="67">
        <v>30</v>
      </c>
      <c r="X240" s="66"/>
      <c r="Y240" s="63"/>
    </row>
    <row r="241" spans="1:26" s="33" customFormat="1" ht="63" x14ac:dyDescent="0.25">
      <c r="A241" s="60"/>
      <c r="B241" s="161" t="s">
        <v>663</v>
      </c>
      <c r="C241" s="161" t="s">
        <v>660</v>
      </c>
      <c r="D241" s="160">
        <v>127.8</v>
      </c>
      <c r="E241" s="115"/>
      <c r="F241" s="115">
        <v>61</v>
      </c>
      <c r="G241" s="67">
        <f t="shared" si="57"/>
        <v>0.48</v>
      </c>
      <c r="H241" s="63"/>
      <c r="I241" s="64" t="e">
        <f t="shared" si="58"/>
        <v>#DIV/0!</v>
      </c>
      <c r="J241" s="62"/>
      <c r="K241" s="62"/>
      <c r="L241" s="62"/>
      <c r="M241" s="63"/>
      <c r="N241" s="62"/>
      <c r="O241" s="62"/>
      <c r="P241" s="62"/>
      <c r="Q241" s="63" t="e">
        <f t="shared" si="59"/>
        <v>#DIV/0!</v>
      </c>
      <c r="R241" s="65">
        <f>IF(F241&lt;VLOOKUP(G241,$Q$310:$U$320,2),0,VLOOKUP(G241,$Q$310:$U$320,3))</f>
        <v>30</v>
      </c>
      <c r="S241" s="66">
        <f t="shared" si="60"/>
        <v>18</v>
      </c>
      <c r="T241" s="67">
        <f t="shared" si="61"/>
        <v>18.3</v>
      </c>
      <c r="U241" s="165">
        <f t="shared" si="62"/>
        <v>18</v>
      </c>
      <c r="V241" s="67">
        <f t="shared" si="63"/>
        <v>18.3</v>
      </c>
      <c r="W241" s="67">
        <v>30</v>
      </c>
      <c r="X241" s="66"/>
      <c r="Y241" s="63"/>
    </row>
    <row r="242" spans="1:26" s="33" customFormat="1" ht="63" x14ac:dyDescent="0.25">
      <c r="A242" s="60"/>
      <c r="B242" s="161" t="s">
        <v>811</v>
      </c>
      <c r="C242" s="161" t="s">
        <v>660</v>
      </c>
      <c r="D242" s="160">
        <v>1060.6980000000001</v>
      </c>
      <c r="E242" s="115"/>
      <c r="F242" s="115">
        <v>17</v>
      </c>
      <c r="G242" s="67">
        <f t="shared" si="57"/>
        <v>0.02</v>
      </c>
      <c r="H242" s="63">
        <v>0</v>
      </c>
      <c r="I242" s="64" t="e">
        <f t="shared" si="58"/>
        <v>#DIV/0!</v>
      </c>
      <c r="J242" s="62"/>
      <c r="K242" s="62"/>
      <c r="L242" s="62"/>
      <c r="M242" s="63">
        <v>0</v>
      </c>
      <c r="N242" s="62"/>
      <c r="O242" s="62"/>
      <c r="P242" s="62"/>
      <c r="Q242" s="63" t="e">
        <f t="shared" si="59"/>
        <v>#DIV/0!</v>
      </c>
      <c r="R242" s="65">
        <f>IF(F242&lt;VLOOKUP(G242,$Q$310:$U$320,2),0,VLOOKUP(G242,$Q$310:$U$320,3))</f>
        <v>30</v>
      </c>
      <c r="S242" s="66">
        <f t="shared" si="60"/>
        <v>5</v>
      </c>
      <c r="T242" s="67">
        <f t="shared" si="61"/>
        <v>5.0999999999999996</v>
      </c>
      <c r="U242" s="165">
        <f t="shared" si="62"/>
        <v>5</v>
      </c>
      <c r="V242" s="67">
        <f t="shared" si="63"/>
        <v>5.0999999999999996</v>
      </c>
      <c r="W242" s="67">
        <v>30</v>
      </c>
      <c r="X242" s="66"/>
      <c r="Y242" s="63">
        <v>5</v>
      </c>
      <c r="Z242" s="103">
        <f t="shared" ref="Z242:Z244" si="65">U242-Y242</f>
        <v>0</v>
      </c>
    </row>
    <row r="243" spans="1:26" s="33" customFormat="1" ht="63" x14ac:dyDescent="0.25">
      <c r="A243" s="60"/>
      <c r="B243" s="161" t="s">
        <v>812</v>
      </c>
      <c r="C243" s="161" t="s">
        <v>660</v>
      </c>
      <c r="D243" s="160">
        <v>938.62800000000004</v>
      </c>
      <c r="E243" s="115"/>
      <c r="F243" s="115">
        <v>14</v>
      </c>
      <c r="G243" s="67">
        <f t="shared" si="57"/>
        <v>0.01</v>
      </c>
      <c r="H243" s="63">
        <v>0</v>
      </c>
      <c r="I243" s="64" t="e">
        <f t="shared" si="58"/>
        <v>#DIV/0!</v>
      </c>
      <c r="J243" s="62"/>
      <c r="K243" s="62"/>
      <c r="L243" s="62"/>
      <c r="M243" s="63">
        <v>0</v>
      </c>
      <c r="N243" s="62"/>
      <c r="O243" s="62"/>
      <c r="P243" s="62"/>
      <c r="Q243" s="63" t="e">
        <f t="shared" si="59"/>
        <v>#DIV/0!</v>
      </c>
      <c r="R243" s="65">
        <f>IF(F243&lt;VLOOKUP(G243,$Q$310:$U$320,2),0,VLOOKUP(G243,$Q$310:$U$320,3))</f>
        <v>30</v>
      </c>
      <c r="S243" s="66">
        <f t="shared" si="60"/>
        <v>4</v>
      </c>
      <c r="T243" s="67">
        <f t="shared" si="61"/>
        <v>4.2</v>
      </c>
      <c r="U243" s="165">
        <f t="shared" si="62"/>
        <v>4</v>
      </c>
      <c r="V243" s="67">
        <f t="shared" si="63"/>
        <v>4.2</v>
      </c>
      <c r="W243" s="67">
        <v>30</v>
      </c>
      <c r="X243" s="66"/>
      <c r="Y243" s="63">
        <v>4</v>
      </c>
      <c r="Z243" s="103">
        <f t="shared" si="65"/>
        <v>0</v>
      </c>
    </row>
    <row r="244" spans="1:26" s="33" customFormat="1" ht="63" x14ac:dyDescent="0.25">
      <c r="A244" s="60"/>
      <c r="B244" s="161" t="s">
        <v>664</v>
      </c>
      <c r="C244" s="161" t="s">
        <v>660</v>
      </c>
      <c r="D244" s="160">
        <v>802.7</v>
      </c>
      <c r="E244" s="115"/>
      <c r="F244" s="115">
        <v>54</v>
      </c>
      <c r="G244" s="67">
        <f t="shared" si="57"/>
        <v>7.0000000000000007E-2</v>
      </c>
      <c r="H244" s="63">
        <v>2</v>
      </c>
      <c r="I244" s="64" t="e">
        <f t="shared" si="58"/>
        <v>#DIV/0!</v>
      </c>
      <c r="J244" s="62"/>
      <c r="K244" s="62"/>
      <c r="L244" s="62"/>
      <c r="M244" s="63">
        <v>0</v>
      </c>
      <c r="N244" s="62"/>
      <c r="O244" s="62"/>
      <c r="P244" s="62"/>
      <c r="Q244" s="63">
        <f t="shared" si="59"/>
        <v>0</v>
      </c>
      <c r="R244" s="65">
        <f>IF(F244&lt;VLOOKUP(G244,$Q$310:$U$320,2),0,VLOOKUP(G244,$Q$310:$U$320,3))</f>
        <v>30</v>
      </c>
      <c r="S244" s="66">
        <f t="shared" si="60"/>
        <v>16</v>
      </c>
      <c r="T244" s="67">
        <f t="shared" si="61"/>
        <v>16.2</v>
      </c>
      <c r="U244" s="165">
        <f t="shared" si="62"/>
        <v>4</v>
      </c>
      <c r="V244" s="67">
        <f t="shared" si="63"/>
        <v>4.32</v>
      </c>
      <c r="W244" s="67">
        <v>8</v>
      </c>
      <c r="X244" s="66"/>
      <c r="Y244" s="63">
        <v>4</v>
      </c>
      <c r="Z244" s="103">
        <f t="shared" si="65"/>
        <v>0</v>
      </c>
    </row>
    <row r="245" spans="1:26" s="33" customFormat="1" ht="31.5" x14ac:dyDescent="0.25">
      <c r="A245" s="60"/>
      <c r="B245" s="161" t="s">
        <v>665</v>
      </c>
      <c r="C245" s="161" t="s">
        <v>177</v>
      </c>
      <c r="D245" s="160">
        <v>222</v>
      </c>
      <c r="E245" s="115"/>
      <c r="F245" s="115">
        <v>39</v>
      </c>
      <c r="G245" s="67">
        <f t="shared" si="57"/>
        <v>0.18</v>
      </c>
      <c r="H245" s="63"/>
      <c r="I245" s="64" t="e">
        <f t="shared" si="58"/>
        <v>#DIV/0!</v>
      </c>
      <c r="J245" s="62"/>
      <c r="K245" s="62"/>
      <c r="L245" s="62"/>
      <c r="M245" s="63"/>
      <c r="N245" s="62"/>
      <c r="O245" s="62"/>
      <c r="P245" s="62"/>
      <c r="Q245" s="63" t="e">
        <f t="shared" si="59"/>
        <v>#DIV/0!</v>
      </c>
      <c r="R245" s="65">
        <f>IF(F245&lt;VLOOKUP(G245,$Q$310:$U$320,2),0,VLOOKUP(G245,$Q$310:$U$320,3))</f>
        <v>30</v>
      </c>
      <c r="S245" s="66">
        <f t="shared" si="60"/>
        <v>11</v>
      </c>
      <c r="T245" s="67">
        <f t="shared" si="61"/>
        <v>11.7</v>
      </c>
      <c r="U245" s="165">
        <f t="shared" si="62"/>
        <v>11</v>
      </c>
      <c r="V245" s="67">
        <f t="shared" si="63"/>
        <v>11.7</v>
      </c>
      <c r="W245" s="67">
        <v>30</v>
      </c>
      <c r="X245" s="66"/>
      <c r="Y245" s="63"/>
    </row>
    <row r="246" spans="1:26" s="33" customFormat="1" ht="47.25" x14ac:dyDescent="0.25">
      <c r="A246" s="60"/>
      <c r="B246" s="161" t="s">
        <v>666</v>
      </c>
      <c r="C246" s="161" t="s">
        <v>177</v>
      </c>
      <c r="D246" s="160">
        <v>126.434</v>
      </c>
      <c r="E246" s="115"/>
      <c r="F246" s="115">
        <v>54</v>
      </c>
      <c r="G246" s="67">
        <f t="shared" si="57"/>
        <v>0.43</v>
      </c>
      <c r="H246" s="63">
        <v>14</v>
      </c>
      <c r="I246" s="64" t="e">
        <f t="shared" si="58"/>
        <v>#DIV/0!</v>
      </c>
      <c r="J246" s="62"/>
      <c r="K246" s="62"/>
      <c r="L246" s="62"/>
      <c r="M246" s="63">
        <v>0</v>
      </c>
      <c r="N246" s="62"/>
      <c r="O246" s="62"/>
      <c r="P246" s="62"/>
      <c r="Q246" s="63">
        <f t="shared" si="59"/>
        <v>0</v>
      </c>
      <c r="R246" s="65">
        <f>IF(F246&lt;VLOOKUP(G246,$Q$310:$U$320,2),0,VLOOKUP(G246,$Q$310:$U$320,3))</f>
        <v>30</v>
      </c>
      <c r="S246" s="66">
        <f t="shared" si="60"/>
        <v>16</v>
      </c>
      <c r="T246" s="67">
        <f t="shared" si="61"/>
        <v>16.2</v>
      </c>
      <c r="U246" s="165">
        <f t="shared" si="62"/>
        <v>16</v>
      </c>
      <c r="V246" s="67">
        <f t="shared" si="63"/>
        <v>16.2</v>
      </c>
      <c r="W246" s="67">
        <v>30</v>
      </c>
      <c r="X246" s="66"/>
      <c r="Y246" s="63">
        <v>16</v>
      </c>
      <c r="Z246" s="103">
        <f t="shared" ref="Z246:Z272" si="66">U246-Y246</f>
        <v>0</v>
      </c>
    </row>
    <row r="247" spans="1:26" s="33" customFormat="1" ht="47.25" x14ac:dyDescent="0.25">
      <c r="A247" s="60"/>
      <c r="B247" s="161" t="s">
        <v>667</v>
      </c>
      <c r="C247" s="161" t="s">
        <v>177</v>
      </c>
      <c r="D247" s="160">
        <v>217.71899999999999</v>
      </c>
      <c r="E247" s="115"/>
      <c r="F247" s="115">
        <v>85</v>
      </c>
      <c r="G247" s="67">
        <f t="shared" si="57"/>
        <v>0.39</v>
      </c>
      <c r="H247" s="63">
        <v>21</v>
      </c>
      <c r="I247" s="64" t="e">
        <f t="shared" si="58"/>
        <v>#DIV/0!</v>
      </c>
      <c r="J247" s="62"/>
      <c r="K247" s="62"/>
      <c r="L247" s="62"/>
      <c r="M247" s="63">
        <v>0</v>
      </c>
      <c r="N247" s="62"/>
      <c r="O247" s="62"/>
      <c r="P247" s="62"/>
      <c r="Q247" s="63">
        <f t="shared" si="59"/>
        <v>0</v>
      </c>
      <c r="R247" s="65">
        <f>IF(F247&lt;VLOOKUP(G247,$Q$310:$U$320,2),0,VLOOKUP(G247,$Q$310:$U$320,3))</f>
        <v>30</v>
      </c>
      <c r="S247" s="66">
        <f t="shared" si="60"/>
        <v>25</v>
      </c>
      <c r="T247" s="67">
        <f t="shared" si="61"/>
        <v>25.5</v>
      </c>
      <c r="U247" s="165">
        <f t="shared" si="62"/>
        <v>25</v>
      </c>
      <c r="V247" s="67">
        <f t="shared" si="63"/>
        <v>25.5</v>
      </c>
      <c r="W247" s="67">
        <v>30</v>
      </c>
      <c r="X247" s="66"/>
      <c r="Y247" s="63">
        <v>25</v>
      </c>
      <c r="Z247" s="103">
        <f t="shared" si="66"/>
        <v>0</v>
      </c>
    </row>
    <row r="248" spans="1:26" s="33" customFormat="1" ht="47.25" x14ac:dyDescent="0.25">
      <c r="A248" s="60"/>
      <c r="B248" s="161" t="s">
        <v>668</v>
      </c>
      <c r="C248" s="161" t="s">
        <v>177</v>
      </c>
      <c r="D248" s="160">
        <v>59.182000000000002</v>
      </c>
      <c r="E248" s="115"/>
      <c r="F248" s="115">
        <v>32</v>
      </c>
      <c r="G248" s="67">
        <f t="shared" si="57"/>
        <v>0.54</v>
      </c>
      <c r="H248" s="63">
        <v>7</v>
      </c>
      <c r="I248" s="64" t="e">
        <f t="shared" si="58"/>
        <v>#DIV/0!</v>
      </c>
      <c r="J248" s="62"/>
      <c r="K248" s="62"/>
      <c r="L248" s="62"/>
      <c r="M248" s="63">
        <v>0</v>
      </c>
      <c r="N248" s="62"/>
      <c r="O248" s="62"/>
      <c r="P248" s="62"/>
      <c r="Q248" s="63">
        <f t="shared" si="59"/>
        <v>0</v>
      </c>
      <c r="R248" s="65">
        <f>IF(F248&lt;VLOOKUP(G248,$Q$310:$U$320,2),0,VLOOKUP(G248,$Q$310:$U$320,3))</f>
        <v>30</v>
      </c>
      <c r="S248" s="66">
        <f t="shared" si="60"/>
        <v>9</v>
      </c>
      <c r="T248" s="67">
        <f t="shared" si="61"/>
        <v>9.6</v>
      </c>
      <c r="U248" s="165">
        <f t="shared" si="62"/>
        <v>9</v>
      </c>
      <c r="V248" s="67">
        <f t="shared" si="63"/>
        <v>9.6</v>
      </c>
      <c r="W248" s="67">
        <v>30</v>
      </c>
      <c r="X248" s="66"/>
      <c r="Y248" s="63">
        <v>9</v>
      </c>
      <c r="Z248" s="103">
        <f t="shared" si="66"/>
        <v>0</v>
      </c>
    </row>
    <row r="249" spans="1:26" s="33" customFormat="1" ht="47.25" x14ac:dyDescent="0.25">
      <c r="A249" s="60"/>
      <c r="B249" s="161" t="s">
        <v>669</v>
      </c>
      <c r="C249" s="161" t="s">
        <v>177</v>
      </c>
      <c r="D249" s="160">
        <v>52.427</v>
      </c>
      <c r="E249" s="115"/>
      <c r="F249" s="115">
        <v>24</v>
      </c>
      <c r="G249" s="67">
        <f t="shared" si="57"/>
        <v>0.46</v>
      </c>
      <c r="H249" s="63">
        <v>7</v>
      </c>
      <c r="I249" s="64" t="e">
        <f t="shared" si="58"/>
        <v>#DIV/0!</v>
      </c>
      <c r="J249" s="62"/>
      <c r="K249" s="62"/>
      <c r="L249" s="62"/>
      <c r="M249" s="63">
        <v>0</v>
      </c>
      <c r="N249" s="62"/>
      <c r="O249" s="62"/>
      <c r="P249" s="62"/>
      <c r="Q249" s="63">
        <f t="shared" si="59"/>
        <v>0</v>
      </c>
      <c r="R249" s="65">
        <f>IF(F249&lt;VLOOKUP(G249,$Q$310:$U$320,2),0,VLOOKUP(G249,$Q$310:$U$320,3))</f>
        <v>30</v>
      </c>
      <c r="S249" s="66">
        <f t="shared" si="60"/>
        <v>7</v>
      </c>
      <c r="T249" s="67">
        <f t="shared" si="61"/>
        <v>7.2</v>
      </c>
      <c r="U249" s="165">
        <f t="shared" si="62"/>
        <v>7</v>
      </c>
      <c r="V249" s="67">
        <f t="shared" si="63"/>
        <v>7.2</v>
      </c>
      <c r="W249" s="67">
        <v>30</v>
      </c>
      <c r="X249" s="66"/>
      <c r="Y249" s="63">
        <v>7</v>
      </c>
      <c r="Z249" s="103">
        <f t="shared" si="66"/>
        <v>0</v>
      </c>
    </row>
    <row r="250" spans="1:26" s="33" customFormat="1" ht="47.25" x14ac:dyDescent="0.25">
      <c r="A250" s="60"/>
      <c r="B250" s="161" t="s">
        <v>670</v>
      </c>
      <c r="C250" s="161" t="s">
        <v>177</v>
      </c>
      <c r="D250" s="160">
        <v>65.028999999999996</v>
      </c>
      <c r="E250" s="115"/>
      <c r="F250" s="115">
        <v>39</v>
      </c>
      <c r="G250" s="67">
        <f t="shared" si="57"/>
        <v>0.6</v>
      </c>
      <c r="H250" s="63">
        <v>10</v>
      </c>
      <c r="I250" s="64" t="e">
        <f t="shared" si="58"/>
        <v>#DIV/0!</v>
      </c>
      <c r="J250" s="62"/>
      <c r="K250" s="62"/>
      <c r="L250" s="62"/>
      <c r="M250" s="63">
        <v>0</v>
      </c>
      <c r="N250" s="62"/>
      <c r="O250" s="62"/>
      <c r="P250" s="62"/>
      <c r="Q250" s="63">
        <f t="shared" si="59"/>
        <v>0</v>
      </c>
      <c r="R250" s="65">
        <f>IF(F250&lt;VLOOKUP(G250,$Q$310:$U$320,2),0,VLOOKUP(G250,$Q$310:$U$320,3))</f>
        <v>30</v>
      </c>
      <c r="S250" s="66">
        <f t="shared" si="60"/>
        <v>11</v>
      </c>
      <c r="T250" s="67">
        <f t="shared" si="61"/>
        <v>11.7</v>
      </c>
      <c r="U250" s="165">
        <f t="shared" si="62"/>
        <v>11</v>
      </c>
      <c r="V250" s="67">
        <f t="shared" si="63"/>
        <v>11.7</v>
      </c>
      <c r="W250" s="67">
        <v>30</v>
      </c>
      <c r="X250" s="66"/>
      <c r="Y250" s="63">
        <v>11</v>
      </c>
      <c r="Z250" s="103">
        <f t="shared" si="66"/>
        <v>0</v>
      </c>
    </row>
    <row r="251" spans="1:26" s="33" customFormat="1" ht="47.25" x14ac:dyDescent="0.25">
      <c r="A251" s="60"/>
      <c r="B251" s="161" t="s">
        <v>671</v>
      </c>
      <c r="C251" s="161" t="s">
        <v>177</v>
      </c>
      <c r="D251" s="160">
        <v>75.02</v>
      </c>
      <c r="E251" s="115"/>
      <c r="F251" s="115">
        <v>62</v>
      </c>
      <c r="G251" s="67">
        <f t="shared" si="57"/>
        <v>0.83</v>
      </c>
      <c r="H251" s="63">
        <v>15</v>
      </c>
      <c r="I251" s="64" t="e">
        <f t="shared" si="58"/>
        <v>#DIV/0!</v>
      </c>
      <c r="J251" s="62"/>
      <c r="K251" s="62"/>
      <c r="L251" s="62"/>
      <c r="M251" s="63">
        <v>1</v>
      </c>
      <c r="N251" s="62"/>
      <c r="O251" s="62"/>
      <c r="P251" s="62"/>
      <c r="Q251" s="63">
        <f t="shared" si="59"/>
        <v>7</v>
      </c>
      <c r="R251" s="65">
        <f>IF(F251&lt;VLOOKUP(G251,$Q$310:$U$320,2),0,VLOOKUP(G251,$Q$310:$U$320,3))</f>
        <v>30</v>
      </c>
      <c r="S251" s="66">
        <f t="shared" si="60"/>
        <v>18</v>
      </c>
      <c r="T251" s="67">
        <f t="shared" si="61"/>
        <v>18.600000000000001</v>
      </c>
      <c r="U251" s="165">
        <f t="shared" si="62"/>
        <v>18</v>
      </c>
      <c r="V251" s="67">
        <f t="shared" si="63"/>
        <v>18.600000000000001</v>
      </c>
      <c r="W251" s="67">
        <v>30</v>
      </c>
      <c r="X251" s="66"/>
      <c r="Y251" s="63">
        <v>18</v>
      </c>
      <c r="Z251" s="103">
        <f t="shared" si="66"/>
        <v>0</v>
      </c>
    </row>
    <row r="252" spans="1:26" s="33" customFormat="1" ht="47.25" x14ac:dyDescent="0.25">
      <c r="A252" s="60"/>
      <c r="B252" s="161" t="s">
        <v>672</v>
      </c>
      <c r="C252" s="161" t="s">
        <v>177</v>
      </c>
      <c r="D252" s="160">
        <v>156.10300000000001</v>
      </c>
      <c r="E252" s="115"/>
      <c r="F252" s="115">
        <v>43</v>
      </c>
      <c r="G252" s="67">
        <f t="shared" si="57"/>
        <v>0.28000000000000003</v>
      </c>
      <c r="H252" s="63">
        <v>12</v>
      </c>
      <c r="I252" s="64" t="e">
        <f t="shared" si="58"/>
        <v>#DIV/0!</v>
      </c>
      <c r="J252" s="62"/>
      <c r="K252" s="62"/>
      <c r="L252" s="62"/>
      <c r="M252" s="63">
        <v>3</v>
      </c>
      <c r="N252" s="62"/>
      <c r="O252" s="62"/>
      <c r="P252" s="62"/>
      <c r="Q252" s="63">
        <f t="shared" si="59"/>
        <v>25</v>
      </c>
      <c r="R252" s="65">
        <f>IF(F252&lt;VLOOKUP(G252,$Q$310:$U$320,2),0,VLOOKUP(G252,$Q$310:$U$320,3))</f>
        <v>30</v>
      </c>
      <c r="S252" s="66">
        <f t="shared" si="60"/>
        <v>12</v>
      </c>
      <c r="T252" s="67">
        <f t="shared" si="61"/>
        <v>12.9</v>
      </c>
      <c r="U252" s="165">
        <f t="shared" si="62"/>
        <v>12</v>
      </c>
      <c r="V252" s="67">
        <f t="shared" si="63"/>
        <v>12.9</v>
      </c>
      <c r="W252" s="67">
        <v>30</v>
      </c>
      <c r="X252" s="66"/>
      <c r="Y252" s="63">
        <v>12</v>
      </c>
      <c r="Z252" s="103">
        <f t="shared" si="66"/>
        <v>0</v>
      </c>
    </row>
    <row r="253" spans="1:26" s="33" customFormat="1" ht="47.25" x14ac:dyDescent="0.25">
      <c r="A253" s="60"/>
      <c r="B253" s="161" t="s">
        <v>673</v>
      </c>
      <c r="C253" s="161" t="s">
        <v>178</v>
      </c>
      <c r="D253" s="160">
        <v>14952.17</v>
      </c>
      <c r="E253" s="115"/>
      <c r="F253" s="115">
        <v>2048</v>
      </c>
      <c r="G253" s="67">
        <f t="shared" si="57"/>
        <v>0.14000000000000001</v>
      </c>
      <c r="H253" s="63">
        <v>18</v>
      </c>
      <c r="I253" s="64"/>
      <c r="J253" s="62"/>
      <c r="K253" s="62"/>
      <c r="L253" s="62"/>
      <c r="M253" s="63">
        <v>4</v>
      </c>
      <c r="N253" s="62"/>
      <c r="O253" s="62"/>
      <c r="P253" s="62"/>
      <c r="Q253" s="63"/>
      <c r="R253" s="65">
        <f>IF(F253&lt;VLOOKUP(G253,$Q$310:$U$320,2),0,VLOOKUP(G253,$Q$310:$U$320,3))</f>
        <v>30</v>
      </c>
      <c r="S253" s="66">
        <f t="shared" si="60"/>
        <v>614</v>
      </c>
      <c r="T253" s="67">
        <f t="shared" si="61"/>
        <v>614.4</v>
      </c>
      <c r="U253" s="165">
        <f t="shared" ref="U253" si="67">ROUNDDOWN(V253,0)</f>
        <v>102</v>
      </c>
      <c r="V253" s="67">
        <f t="shared" ref="V253" si="68">F253*W253/100</f>
        <v>102.4</v>
      </c>
      <c r="W253" s="562">
        <v>5</v>
      </c>
      <c r="X253" s="66"/>
      <c r="Y253" s="63">
        <v>20</v>
      </c>
      <c r="Z253" s="103">
        <f t="shared" si="66"/>
        <v>82</v>
      </c>
    </row>
    <row r="254" spans="1:26" s="33" customFormat="1" ht="47.25" x14ac:dyDescent="0.25">
      <c r="A254" s="60"/>
      <c r="B254" s="161" t="s">
        <v>885</v>
      </c>
      <c r="C254" s="161" t="s">
        <v>178</v>
      </c>
      <c r="D254" s="160">
        <v>416.08</v>
      </c>
      <c r="E254" s="115"/>
      <c r="F254" s="115">
        <v>74</v>
      </c>
      <c r="G254" s="67">
        <f t="shared" si="57"/>
        <v>0.18</v>
      </c>
      <c r="H254" s="63">
        <v>5</v>
      </c>
      <c r="I254" s="64" t="e">
        <f t="shared" si="58"/>
        <v>#DIV/0!</v>
      </c>
      <c r="J254" s="62"/>
      <c r="K254" s="62"/>
      <c r="L254" s="62"/>
      <c r="M254" s="63">
        <v>0</v>
      </c>
      <c r="N254" s="62"/>
      <c r="O254" s="62"/>
      <c r="P254" s="62"/>
      <c r="Q254" s="63">
        <f t="shared" si="59"/>
        <v>0</v>
      </c>
      <c r="R254" s="65">
        <f>IF(F254&lt;VLOOKUP(G254,$Q$310:$U$320,2),0,VLOOKUP(G254,$Q$310:$U$320,3))</f>
        <v>30</v>
      </c>
      <c r="S254" s="66">
        <f t="shared" si="60"/>
        <v>22</v>
      </c>
      <c r="T254" s="67">
        <f t="shared" si="61"/>
        <v>22.2</v>
      </c>
      <c r="U254" s="165">
        <f t="shared" si="62"/>
        <v>5</v>
      </c>
      <c r="V254" s="67">
        <f t="shared" si="63"/>
        <v>5.18</v>
      </c>
      <c r="W254" s="67">
        <v>7</v>
      </c>
      <c r="X254" s="66"/>
      <c r="Y254" s="63">
        <v>5</v>
      </c>
      <c r="Z254" s="103">
        <f t="shared" si="66"/>
        <v>0</v>
      </c>
    </row>
    <row r="255" spans="1:26" s="33" customFormat="1" ht="47.25" x14ac:dyDescent="0.25">
      <c r="A255" s="60"/>
      <c r="B255" s="161" t="s">
        <v>675</v>
      </c>
      <c r="C255" s="161" t="s">
        <v>178</v>
      </c>
      <c r="D255" s="160">
        <v>293.77999999999997</v>
      </c>
      <c r="E255" s="115"/>
      <c r="F255" s="115">
        <v>79</v>
      </c>
      <c r="G255" s="67">
        <f t="shared" si="57"/>
        <v>0.27</v>
      </c>
      <c r="H255" s="63">
        <v>4</v>
      </c>
      <c r="I255" s="64" t="e">
        <f t="shared" si="58"/>
        <v>#DIV/0!</v>
      </c>
      <c r="J255" s="62"/>
      <c r="K255" s="62"/>
      <c r="L255" s="62"/>
      <c r="M255" s="63">
        <v>0</v>
      </c>
      <c r="N255" s="62"/>
      <c r="O255" s="62"/>
      <c r="P255" s="62"/>
      <c r="Q255" s="63">
        <f t="shared" si="59"/>
        <v>0</v>
      </c>
      <c r="R255" s="65">
        <f>IF(F255&lt;VLOOKUP(G255,$Q$310:$U$320,2),0,VLOOKUP(G255,$Q$310:$U$320,3))</f>
        <v>30</v>
      </c>
      <c r="S255" s="66">
        <f t="shared" si="60"/>
        <v>23</v>
      </c>
      <c r="T255" s="67">
        <f t="shared" si="61"/>
        <v>23.7</v>
      </c>
      <c r="U255" s="165">
        <f t="shared" si="62"/>
        <v>3</v>
      </c>
      <c r="V255" s="67">
        <f t="shared" si="63"/>
        <v>3.95</v>
      </c>
      <c r="W255" s="67">
        <v>5</v>
      </c>
      <c r="X255" s="66"/>
      <c r="Y255" s="63">
        <v>3</v>
      </c>
      <c r="Z255" s="103">
        <f t="shared" si="66"/>
        <v>0</v>
      </c>
    </row>
    <row r="256" spans="1:26" s="33" customFormat="1" ht="47.25" x14ac:dyDescent="0.25">
      <c r="A256" s="60"/>
      <c r="B256" s="161" t="s">
        <v>676</v>
      </c>
      <c r="C256" s="161" t="s">
        <v>178</v>
      </c>
      <c r="D256" s="160">
        <v>138.86000000000001</v>
      </c>
      <c r="E256" s="115"/>
      <c r="F256" s="115">
        <v>41</v>
      </c>
      <c r="G256" s="67">
        <f t="shared" si="57"/>
        <v>0.3</v>
      </c>
      <c r="H256" s="63">
        <v>2</v>
      </c>
      <c r="I256" s="64" t="e">
        <f t="shared" si="58"/>
        <v>#DIV/0!</v>
      </c>
      <c r="J256" s="62"/>
      <c r="K256" s="62"/>
      <c r="L256" s="62"/>
      <c r="M256" s="63">
        <v>0</v>
      </c>
      <c r="N256" s="62"/>
      <c r="O256" s="62"/>
      <c r="P256" s="62"/>
      <c r="Q256" s="63">
        <f t="shared" si="59"/>
        <v>0</v>
      </c>
      <c r="R256" s="65">
        <f>IF(F256&lt;VLOOKUP(G256,$Q$310:$U$320,2),0,VLOOKUP(G256,$Q$310:$U$320,3))</f>
        <v>30</v>
      </c>
      <c r="S256" s="66">
        <f t="shared" si="60"/>
        <v>12</v>
      </c>
      <c r="T256" s="67">
        <f t="shared" si="61"/>
        <v>12.3</v>
      </c>
      <c r="U256" s="165">
        <f t="shared" si="62"/>
        <v>5</v>
      </c>
      <c r="V256" s="67">
        <f t="shared" si="63"/>
        <v>5.33</v>
      </c>
      <c r="W256" s="67">
        <v>13</v>
      </c>
      <c r="X256" s="66"/>
      <c r="Y256" s="63">
        <v>5</v>
      </c>
      <c r="Z256" s="103">
        <f t="shared" si="66"/>
        <v>0</v>
      </c>
    </row>
    <row r="257" spans="1:26" s="33" customFormat="1" ht="47.25" x14ac:dyDescent="0.25">
      <c r="A257" s="60"/>
      <c r="B257" s="161" t="s">
        <v>680</v>
      </c>
      <c r="C257" s="161" t="s">
        <v>179</v>
      </c>
      <c r="D257" s="160">
        <v>29.527000000000001</v>
      </c>
      <c r="E257" s="115"/>
      <c r="F257" s="115">
        <v>24</v>
      </c>
      <c r="G257" s="67">
        <f t="shared" si="57"/>
        <v>0.81</v>
      </c>
      <c r="H257" s="63">
        <v>6</v>
      </c>
      <c r="I257" s="64" t="e">
        <f t="shared" si="58"/>
        <v>#DIV/0!</v>
      </c>
      <c r="J257" s="62"/>
      <c r="K257" s="62"/>
      <c r="L257" s="62"/>
      <c r="M257" s="63">
        <v>0</v>
      </c>
      <c r="N257" s="62"/>
      <c r="O257" s="62"/>
      <c r="P257" s="62"/>
      <c r="Q257" s="63">
        <f t="shared" si="59"/>
        <v>0</v>
      </c>
      <c r="R257" s="65">
        <f>IF(F257&lt;VLOOKUP(G257,$Q$310:$U$320,2),0,VLOOKUP(G257,$Q$310:$U$320,3))</f>
        <v>30</v>
      </c>
      <c r="S257" s="66">
        <f t="shared" si="60"/>
        <v>7</v>
      </c>
      <c r="T257" s="67">
        <f t="shared" si="61"/>
        <v>7.2</v>
      </c>
      <c r="U257" s="165">
        <f t="shared" si="62"/>
        <v>7</v>
      </c>
      <c r="V257" s="67">
        <f t="shared" si="63"/>
        <v>7.2</v>
      </c>
      <c r="W257" s="67">
        <v>30</v>
      </c>
      <c r="X257" s="66"/>
      <c r="Y257" s="63">
        <v>7</v>
      </c>
      <c r="Z257" s="103">
        <f t="shared" si="66"/>
        <v>0</v>
      </c>
    </row>
    <row r="258" spans="1:26" s="33" customFormat="1" ht="47.25" x14ac:dyDescent="0.25">
      <c r="A258" s="60"/>
      <c r="B258" s="161" t="s">
        <v>681</v>
      </c>
      <c r="C258" s="161" t="s">
        <v>179</v>
      </c>
      <c r="D258" s="160">
        <v>41.933999999999997</v>
      </c>
      <c r="E258" s="115"/>
      <c r="F258" s="115">
        <v>30</v>
      </c>
      <c r="G258" s="67">
        <f t="shared" si="57"/>
        <v>0.72</v>
      </c>
      <c r="H258" s="63">
        <v>9</v>
      </c>
      <c r="I258" s="64" t="e">
        <f t="shared" si="58"/>
        <v>#DIV/0!</v>
      </c>
      <c r="J258" s="62"/>
      <c r="K258" s="62"/>
      <c r="L258" s="62"/>
      <c r="M258" s="63">
        <v>0</v>
      </c>
      <c r="N258" s="62"/>
      <c r="O258" s="62"/>
      <c r="P258" s="62"/>
      <c r="Q258" s="63">
        <f t="shared" si="59"/>
        <v>0</v>
      </c>
      <c r="R258" s="65">
        <f>IF(F258&lt;VLOOKUP(G258,$Q$310:$U$320,2),0,VLOOKUP(G258,$Q$310:$U$320,3))</f>
        <v>30</v>
      </c>
      <c r="S258" s="66">
        <f t="shared" si="60"/>
        <v>9</v>
      </c>
      <c r="T258" s="67">
        <f t="shared" si="61"/>
        <v>9</v>
      </c>
      <c r="U258" s="165">
        <f t="shared" si="62"/>
        <v>9</v>
      </c>
      <c r="V258" s="67">
        <f t="shared" si="63"/>
        <v>9</v>
      </c>
      <c r="W258" s="67">
        <v>30</v>
      </c>
      <c r="X258" s="66"/>
      <c r="Y258" s="63">
        <v>9</v>
      </c>
      <c r="Z258" s="103">
        <f t="shared" si="66"/>
        <v>0</v>
      </c>
    </row>
    <row r="259" spans="1:26" s="33" customFormat="1" ht="47.25" x14ac:dyDescent="0.25">
      <c r="A259" s="60"/>
      <c r="B259" s="161" t="s">
        <v>682</v>
      </c>
      <c r="C259" s="161" t="s">
        <v>179</v>
      </c>
      <c r="D259" s="160">
        <v>28.08</v>
      </c>
      <c r="E259" s="115"/>
      <c r="F259" s="115">
        <v>21</v>
      </c>
      <c r="G259" s="67">
        <f t="shared" si="57"/>
        <v>0.75</v>
      </c>
      <c r="H259" s="63">
        <v>5</v>
      </c>
      <c r="I259" s="64" t="e">
        <f t="shared" si="58"/>
        <v>#DIV/0!</v>
      </c>
      <c r="J259" s="62"/>
      <c r="K259" s="62"/>
      <c r="L259" s="62"/>
      <c r="M259" s="63">
        <v>0</v>
      </c>
      <c r="N259" s="62"/>
      <c r="O259" s="62"/>
      <c r="P259" s="62"/>
      <c r="Q259" s="63">
        <f t="shared" si="59"/>
        <v>0</v>
      </c>
      <c r="R259" s="65">
        <f>IF(F259&lt;VLOOKUP(G259,$Q$310:$U$320,2),0,VLOOKUP(G259,$Q$310:$U$320,3))</f>
        <v>30</v>
      </c>
      <c r="S259" s="66">
        <f t="shared" si="60"/>
        <v>6</v>
      </c>
      <c r="T259" s="67">
        <f t="shared" si="61"/>
        <v>6.3</v>
      </c>
      <c r="U259" s="165">
        <f t="shared" si="62"/>
        <v>6</v>
      </c>
      <c r="V259" s="67">
        <f t="shared" si="63"/>
        <v>6.3</v>
      </c>
      <c r="W259" s="67">
        <v>30</v>
      </c>
      <c r="X259" s="66"/>
      <c r="Y259" s="63">
        <v>6</v>
      </c>
      <c r="Z259" s="103">
        <f t="shared" si="66"/>
        <v>0</v>
      </c>
    </row>
    <row r="260" spans="1:26" s="33" customFormat="1" ht="47.25" x14ac:dyDescent="0.25">
      <c r="A260" s="60"/>
      <c r="B260" s="161" t="s">
        <v>683</v>
      </c>
      <c r="C260" s="161" t="s">
        <v>179</v>
      </c>
      <c r="D260" s="160">
        <v>24.917000000000002</v>
      </c>
      <c r="E260" s="115"/>
      <c r="F260" s="115">
        <v>12</v>
      </c>
      <c r="G260" s="67">
        <f t="shared" si="57"/>
        <v>0.48</v>
      </c>
      <c r="H260" s="63">
        <v>1</v>
      </c>
      <c r="I260" s="64" t="e">
        <f t="shared" si="58"/>
        <v>#DIV/0!</v>
      </c>
      <c r="J260" s="62"/>
      <c r="K260" s="62"/>
      <c r="L260" s="62"/>
      <c r="M260" s="63">
        <v>1</v>
      </c>
      <c r="N260" s="62"/>
      <c r="O260" s="62"/>
      <c r="P260" s="62"/>
      <c r="Q260" s="63">
        <f t="shared" si="59"/>
        <v>100</v>
      </c>
      <c r="R260" s="65">
        <f>IF(F260&lt;VLOOKUP(G260,$Q$310:$U$320,2),0,VLOOKUP(G260,$Q$310:$U$320,3))</f>
        <v>30</v>
      </c>
      <c r="S260" s="66">
        <f t="shared" si="60"/>
        <v>3</v>
      </c>
      <c r="T260" s="67">
        <f t="shared" si="61"/>
        <v>3.6</v>
      </c>
      <c r="U260" s="165">
        <f t="shared" si="62"/>
        <v>1</v>
      </c>
      <c r="V260" s="67">
        <f t="shared" si="63"/>
        <v>1.2</v>
      </c>
      <c r="W260" s="67">
        <v>10</v>
      </c>
      <c r="X260" s="66"/>
      <c r="Y260" s="63">
        <v>1</v>
      </c>
      <c r="Z260" s="103">
        <f t="shared" si="66"/>
        <v>0</v>
      </c>
    </row>
    <row r="261" spans="1:26" s="33" customFormat="1" ht="47.25" x14ac:dyDescent="0.25">
      <c r="A261" s="60"/>
      <c r="B261" s="161" t="s">
        <v>684</v>
      </c>
      <c r="C261" s="161" t="s">
        <v>179</v>
      </c>
      <c r="D261" s="160">
        <v>108.693</v>
      </c>
      <c r="E261" s="115"/>
      <c r="F261" s="115">
        <v>78</v>
      </c>
      <c r="G261" s="67">
        <f t="shared" si="57"/>
        <v>0.72</v>
      </c>
      <c r="H261" s="63">
        <v>19</v>
      </c>
      <c r="I261" s="64" t="e">
        <f t="shared" si="58"/>
        <v>#DIV/0!</v>
      </c>
      <c r="J261" s="62"/>
      <c r="K261" s="62"/>
      <c r="L261" s="62"/>
      <c r="M261" s="63">
        <v>0</v>
      </c>
      <c r="N261" s="62"/>
      <c r="O261" s="62"/>
      <c r="P261" s="62"/>
      <c r="Q261" s="63">
        <f t="shared" si="59"/>
        <v>0</v>
      </c>
      <c r="R261" s="65">
        <f>IF(F261&lt;VLOOKUP(G261,$Q$310:$U$320,2),0,VLOOKUP(G261,$Q$310:$U$320,3))</f>
        <v>30</v>
      </c>
      <c r="S261" s="66">
        <f t="shared" si="60"/>
        <v>23</v>
      </c>
      <c r="T261" s="67">
        <f t="shared" si="61"/>
        <v>23.4</v>
      </c>
      <c r="U261" s="165">
        <f t="shared" si="62"/>
        <v>23</v>
      </c>
      <c r="V261" s="67">
        <f t="shared" si="63"/>
        <v>23.4</v>
      </c>
      <c r="W261" s="67">
        <v>30</v>
      </c>
      <c r="X261" s="66"/>
      <c r="Y261" s="63">
        <v>23</v>
      </c>
      <c r="Z261" s="103">
        <f t="shared" si="66"/>
        <v>0</v>
      </c>
    </row>
    <row r="262" spans="1:26" s="33" customFormat="1" ht="47.25" x14ac:dyDescent="0.25">
      <c r="A262" s="60"/>
      <c r="B262" s="161" t="s">
        <v>685</v>
      </c>
      <c r="C262" s="161" t="s">
        <v>179</v>
      </c>
      <c r="D262" s="160">
        <v>27.425000000000001</v>
      </c>
      <c r="E262" s="115"/>
      <c r="F262" s="115">
        <v>22</v>
      </c>
      <c r="G262" s="67">
        <f t="shared" si="57"/>
        <v>0.8</v>
      </c>
      <c r="H262" s="63">
        <v>4</v>
      </c>
      <c r="I262" s="64" t="e">
        <f t="shared" si="58"/>
        <v>#DIV/0!</v>
      </c>
      <c r="J262" s="62"/>
      <c r="K262" s="62"/>
      <c r="L262" s="62"/>
      <c r="M262" s="63">
        <v>0</v>
      </c>
      <c r="N262" s="62"/>
      <c r="O262" s="62"/>
      <c r="P262" s="62"/>
      <c r="Q262" s="63">
        <f t="shared" si="59"/>
        <v>0</v>
      </c>
      <c r="R262" s="65">
        <f>IF(F262&lt;VLOOKUP(G262,$Q$310:$U$320,2),0,VLOOKUP(G262,$Q$310:$U$320,3))</f>
        <v>30</v>
      </c>
      <c r="S262" s="66">
        <f t="shared" si="60"/>
        <v>6</v>
      </c>
      <c r="T262" s="67">
        <f t="shared" si="61"/>
        <v>6.6</v>
      </c>
      <c r="U262" s="165">
        <f t="shared" si="62"/>
        <v>6</v>
      </c>
      <c r="V262" s="67">
        <f t="shared" si="63"/>
        <v>6.6</v>
      </c>
      <c r="W262" s="67">
        <v>30</v>
      </c>
      <c r="X262" s="66"/>
      <c r="Y262" s="63">
        <v>6</v>
      </c>
      <c r="Z262" s="103">
        <f t="shared" si="66"/>
        <v>0</v>
      </c>
    </row>
    <row r="263" spans="1:26" s="33" customFormat="1" ht="47.25" x14ac:dyDescent="0.25">
      <c r="A263" s="60"/>
      <c r="B263" s="161" t="s">
        <v>686</v>
      </c>
      <c r="C263" s="161" t="s">
        <v>179</v>
      </c>
      <c r="D263" s="160">
        <v>59.713000000000001</v>
      </c>
      <c r="E263" s="115"/>
      <c r="F263" s="115">
        <v>45</v>
      </c>
      <c r="G263" s="67">
        <f t="shared" si="57"/>
        <v>0.75</v>
      </c>
      <c r="H263" s="63">
        <v>13</v>
      </c>
      <c r="I263" s="64" t="e">
        <f t="shared" si="58"/>
        <v>#DIV/0!</v>
      </c>
      <c r="J263" s="62"/>
      <c r="K263" s="62"/>
      <c r="L263" s="62"/>
      <c r="M263" s="63">
        <v>0</v>
      </c>
      <c r="N263" s="62"/>
      <c r="O263" s="62"/>
      <c r="P263" s="62"/>
      <c r="Q263" s="63">
        <f t="shared" si="59"/>
        <v>0</v>
      </c>
      <c r="R263" s="65">
        <f>IF(F263&lt;VLOOKUP(G263,$Q$310:$U$320,2),0,VLOOKUP(G263,$Q$310:$U$320,3))</f>
        <v>30</v>
      </c>
      <c r="S263" s="66">
        <f t="shared" si="60"/>
        <v>13</v>
      </c>
      <c r="T263" s="67">
        <f t="shared" si="61"/>
        <v>13.5</v>
      </c>
      <c r="U263" s="165">
        <f t="shared" si="62"/>
        <v>13</v>
      </c>
      <c r="V263" s="67">
        <f t="shared" si="63"/>
        <v>13.5</v>
      </c>
      <c r="W263" s="67">
        <v>30</v>
      </c>
      <c r="X263" s="66"/>
      <c r="Y263" s="63">
        <v>13</v>
      </c>
      <c r="Z263" s="103">
        <f t="shared" si="66"/>
        <v>0</v>
      </c>
    </row>
    <row r="264" spans="1:26" s="33" customFormat="1" ht="47.25" x14ac:dyDescent="0.25">
      <c r="A264" s="60"/>
      <c r="B264" s="161" t="s">
        <v>687</v>
      </c>
      <c r="C264" s="161" t="s">
        <v>179</v>
      </c>
      <c r="D264" s="160">
        <v>52.710999999999999</v>
      </c>
      <c r="E264" s="115"/>
      <c r="F264" s="115">
        <v>24</v>
      </c>
      <c r="G264" s="67">
        <f t="shared" si="57"/>
        <v>0.46</v>
      </c>
      <c r="H264" s="63">
        <v>6</v>
      </c>
      <c r="I264" s="64" t="e">
        <f t="shared" si="58"/>
        <v>#DIV/0!</v>
      </c>
      <c r="J264" s="62"/>
      <c r="K264" s="62"/>
      <c r="L264" s="62"/>
      <c r="M264" s="63">
        <v>0</v>
      </c>
      <c r="N264" s="62"/>
      <c r="O264" s="62"/>
      <c r="P264" s="62"/>
      <c r="Q264" s="63">
        <f t="shared" si="59"/>
        <v>0</v>
      </c>
      <c r="R264" s="65">
        <f>IF(F264&lt;VLOOKUP(G264,$Q$310:$U$320,2),0,VLOOKUP(G264,$Q$310:$U$320,3))</f>
        <v>30</v>
      </c>
      <c r="S264" s="66">
        <f t="shared" si="60"/>
        <v>7</v>
      </c>
      <c r="T264" s="67">
        <f t="shared" si="61"/>
        <v>7.2</v>
      </c>
      <c r="U264" s="165">
        <f t="shared" si="62"/>
        <v>7</v>
      </c>
      <c r="V264" s="67">
        <f t="shared" si="63"/>
        <v>7.2</v>
      </c>
      <c r="W264" s="67">
        <v>30</v>
      </c>
      <c r="X264" s="66"/>
      <c r="Y264" s="63">
        <v>7</v>
      </c>
      <c r="Z264" s="103">
        <f t="shared" si="66"/>
        <v>0</v>
      </c>
    </row>
    <row r="265" spans="1:26" s="33" customFormat="1" ht="47.25" x14ac:dyDescent="0.25">
      <c r="A265" s="60"/>
      <c r="B265" s="161" t="s">
        <v>688</v>
      </c>
      <c r="C265" s="161" t="s">
        <v>179</v>
      </c>
      <c r="D265" s="160">
        <v>34.53</v>
      </c>
      <c r="E265" s="115"/>
      <c r="F265" s="115">
        <v>33</v>
      </c>
      <c r="G265" s="67">
        <f t="shared" si="57"/>
        <v>0.96</v>
      </c>
      <c r="H265" s="63">
        <v>9</v>
      </c>
      <c r="I265" s="64" t="e">
        <f t="shared" si="58"/>
        <v>#DIV/0!</v>
      </c>
      <c r="J265" s="62"/>
      <c r="K265" s="62"/>
      <c r="L265" s="62"/>
      <c r="M265" s="63">
        <v>0</v>
      </c>
      <c r="N265" s="62"/>
      <c r="O265" s="62"/>
      <c r="P265" s="62"/>
      <c r="Q265" s="63">
        <f t="shared" si="59"/>
        <v>0</v>
      </c>
      <c r="R265" s="65">
        <f>IF(F265&lt;VLOOKUP(G265,$Q$310:$U$320,2),0,VLOOKUP(G265,$Q$310:$U$320,3))</f>
        <v>30</v>
      </c>
      <c r="S265" s="66">
        <f t="shared" si="60"/>
        <v>9</v>
      </c>
      <c r="T265" s="67">
        <f t="shared" si="61"/>
        <v>9.9</v>
      </c>
      <c r="U265" s="165">
        <f t="shared" si="62"/>
        <v>9</v>
      </c>
      <c r="V265" s="67">
        <f t="shared" si="63"/>
        <v>9.9</v>
      </c>
      <c r="W265" s="67">
        <v>30</v>
      </c>
      <c r="X265" s="66"/>
      <c r="Y265" s="63">
        <v>9</v>
      </c>
      <c r="Z265" s="103">
        <f t="shared" si="66"/>
        <v>0</v>
      </c>
    </row>
    <row r="266" spans="1:26" s="33" customFormat="1" ht="47.25" x14ac:dyDescent="0.25">
      <c r="A266" s="60"/>
      <c r="B266" s="161" t="s">
        <v>689</v>
      </c>
      <c r="C266" s="161" t="s">
        <v>179</v>
      </c>
      <c r="D266" s="160">
        <v>75.67</v>
      </c>
      <c r="E266" s="115"/>
      <c r="F266" s="115">
        <v>36</v>
      </c>
      <c r="G266" s="67">
        <f t="shared" si="57"/>
        <v>0.48</v>
      </c>
      <c r="H266" s="63">
        <v>7</v>
      </c>
      <c r="I266" s="64" t="e">
        <f t="shared" si="58"/>
        <v>#DIV/0!</v>
      </c>
      <c r="J266" s="62"/>
      <c r="K266" s="62"/>
      <c r="L266" s="62"/>
      <c r="M266" s="63">
        <v>1</v>
      </c>
      <c r="N266" s="62"/>
      <c r="O266" s="62"/>
      <c r="P266" s="62"/>
      <c r="Q266" s="63">
        <f t="shared" si="59"/>
        <v>14</v>
      </c>
      <c r="R266" s="65">
        <f>IF(F266&lt;VLOOKUP(G266,$Q$310:$U$320,2),0,VLOOKUP(G266,$Q$310:$U$320,3))</f>
        <v>30</v>
      </c>
      <c r="S266" s="66">
        <f t="shared" si="60"/>
        <v>10</v>
      </c>
      <c r="T266" s="67">
        <f t="shared" si="61"/>
        <v>10.8</v>
      </c>
      <c r="U266" s="165">
        <f t="shared" si="62"/>
        <v>10</v>
      </c>
      <c r="V266" s="67">
        <f t="shared" si="63"/>
        <v>10.8</v>
      </c>
      <c r="W266" s="67">
        <v>30</v>
      </c>
      <c r="X266" s="66"/>
      <c r="Y266" s="63">
        <v>10</v>
      </c>
      <c r="Z266" s="103">
        <f t="shared" si="66"/>
        <v>0</v>
      </c>
    </row>
    <row r="267" spans="1:26" s="33" customFormat="1" x14ac:dyDescent="0.25">
      <c r="A267" s="60"/>
      <c r="B267" s="161" t="s">
        <v>815</v>
      </c>
      <c r="C267" s="161" t="s">
        <v>179</v>
      </c>
      <c r="D267" s="160">
        <v>15.582000000000001</v>
      </c>
      <c r="E267" s="115"/>
      <c r="F267" s="115">
        <v>6</v>
      </c>
      <c r="G267" s="67">
        <f t="shared" ref="G267" si="69">F267/D267</f>
        <v>0.39</v>
      </c>
      <c r="H267" s="63">
        <v>2</v>
      </c>
      <c r="I267" s="64" t="e">
        <f t="shared" si="58"/>
        <v>#DIV/0!</v>
      </c>
      <c r="J267" s="62"/>
      <c r="K267" s="62"/>
      <c r="L267" s="62"/>
      <c r="M267" s="63">
        <v>0</v>
      </c>
      <c r="N267" s="62"/>
      <c r="O267" s="62"/>
      <c r="P267" s="62"/>
      <c r="Q267" s="63">
        <f t="shared" ref="Q267" si="70">M267*100/H267</f>
        <v>0</v>
      </c>
      <c r="R267" s="65">
        <f>IF(F267&lt;VLOOKUP(G267,$Q$310:$U$320,2),0,VLOOKUP(G267,$Q$310:$U$320,3))</f>
        <v>30</v>
      </c>
      <c r="S267" s="66">
        <f t="shared" ref="S267" si="71">ROUNDDOWN(T267,0)</f>
        <v>1</v>
      </c>
      <c r="T267" s="67">
        <f t="shared" ref="T267" si="72">F267*R267/100</f>
        <v>1.8</v>
      </c>
      <c r="U267" s="165">
        <f t="shared" ref="U267" si="73">ROUNDDOWN(V267,0)</f>
        <v>1</v>
      </c>
      <c r="V267" s="67">
        <f t="shared" ref="V267" si="74">F267*W267/100</f>
        <v>1.8</v>
      </c>
      <c r="W267" s="67">
        <v>30</v>
      </c>
      <c r="X267" s="66"/>
      <c r="Y267" s="187">
        <v>2</v>
      </c>
      <c r="Z267" s="103">
        <f t="shared" si="66"/>
        <v>-1</v>
      </c>
    </row>
    <row r="268" spans="1:26" s="33" customFormat="1" ht="47.25" x14ac:dyDescent="0.25">
      <c r="A268" s="60"/>
      <c r="B268" s="161" t="s">
        <v>775</v>
      </c>
      <c r="C268" s="161" t="s">
        <v>183</v>
      </c>
      <c r="D268" s="160">
        <v>239.803</v>
      </c>
      <c r="E268" s="115"/>
      <c r="F268" s="115">
        <v>39</v>
      </c>
      <c r="G268" s="67">
        <f t="shared" si="57"/>
        <v>0.16</v>
      </c>
      <c r="H268" s="63">
        <v>10</v>
      </c>
      <c r="I268" s="64" t="e">
        <f t="shared" si="58"/>
        <v>#DIV/0!</v>
      </c>
      <c r="J268" s="62"/>
      <c r="K268" s="62"/>
      <c r="L268" s="62"/>
      <c r="M268" s="63">
        <v>4</v>
      </c>
      <c r="N268" s="62"/>
      <c r="O268" s="62"/>
      <c r="P268" s="62"/>
      <c r="Q268" s="63">
        <f t="shared" si="59"/>
        <v>40</v>
      </c>
      <c r="R268" s="65">
        <f>IF(F268&lt;VLOOKUP(G268,$Q$310:$U$320,2),0,VLOOKUP(G268,$Q$310:$U$320,3))</f>
        <v>30</v>
      </c>
      <c r="S268" s="66">
        <f t="shared" si="60"/>
        <v>11</v>
      </c>
      <c r="T268" s="67">
        <f t="shared" si="61"/>
        <v>11.7</v>
      </c>
      <c r="U268" s="165">
        <f t="shared" si="62"/>
        <v>11</v>
      </c>
      <c r="V268" s="67">
        <f t="shared" si="63"/>
        <v>11.7</v>
      </c>
      <c r="W268" s="67">
        <v>30</v>
      </c>
      <c r="X268" s="66"/>
      <c r="Y268" s="63">
        <v>11</v>
      </c>
      <c r="Z268" s="103">
        <f t="shared" si="66"/>
        <v>0</v>
      </c>
    </row>
    <row r="269" spans="1:26" s="33" customFormat="1" ht="63" x14ac:dyDescent="0.25">
      <c r="A269" s="60"/>
      <c r="B269" s="161" t="s">
        <v>690</v>
      </c>
      <c r="C269" s="161" t="s">
        <v>180</v>
      </c>
      <c r="D269" s="160">
        <v>165.57900000000001</v>
      </c>
      <c r="E269" s="115"/>
      <c r="F269" s="115">
        <v>38</v>
      </c>
      <c r="G269" s="67">
        <f t="shared" si="57"/>
        <v>0.23</v>
      </c>
      <c r="H269" s="63">
        <v>11</v>
      </c>
      <c r="I269" s="64" t="e">
        <f t="shared" si="58"/>
        <v>#DIV/0!</v>
      </c>
      <c r="J269" s="62"/>
      <c r="K269" s="62"/>
      <c r="L269" s="62"/>
      <c r="M269" s="63">
        <v>0</v>
      </c>
      <c r="N269" s="62"/>
      <c r="O269" s="62"/>
      <c r="P269" s="62"/>
      <c r="Q269" s="63">
        <f t="shared" si="59"/>
        <v>0</v>
      </c>
      <c r="R269" s="65">
        <f>IF(F269&lt;VLOOKUP(G269,$Q$310:$U$320,2),0,VLOOKUP(G269,$Q$310:$U$320,3))</f>
        <v>30</v>
      </c>
      <c r="S269" s="66">
        <f t="shared" si="60"/>
        <v>11</v>
      </c>
      <c r="T269" s="67">
        <f t="shared" si="61"/>
        <v>11.4</v>
      </c>
      <c r="U269" s="165">
        <f t="shared" si="62"/>
        <v>11</v>
      </c>
      <c r="V269" s="67">
        <f t="shared" si="63"/>
        <v>11.4</v>
      </c>
      <c r="W269" s="67">
        <v>30</v>
      </c>
      <c r="X269" s="66"/>
      <c r="Y269" s="63">
        <v>11</v>
      </c>
      <c r="Z269" s="103">
        <f t="shared" si="66"/>
        <v>0</v>
      </c>
    </row>
    <row r="270" spans="1:26" s="33" customFormat="1" ht="47.25" x14ac:dyDescent="0.25">
      <c r="A270" s="60"/>
      <c r="B270" s="161" t="s">
        <v>691</v>
      </c>
      <c r="C270" s="161" t="s">
        <v>228</v>
      </c>
      <c r="D270" s="160">
        <v>41.59</v>
      </c>
      <c r="E270" s="115"/>
      <c r="F270" s="115">
        <v>8</v>
      </c>
      <c r="G270" s="67">
        <f t="shared" si="57"/>
        <v>0.19</v>
      </c>
      <c r="H270" s="63">
        <v>1</v>
      </c>
      <c r="I270" s="64" t="e">
        <f t="shared" si="58"/>
        <v>#DIV/0!</v>
      </c>
      <c r="J270" s="62"/>
      <c r="K270" s="62"/>
      <c r="L270" s="62"/>
      <c r="M270" s="63">
        <v>0</v>
      </c>
      <c r="N270" s="62"/>
      <c r="O270" s="62"/>
      <c r="P270" s="62"/>
      <c r="Q270" s="63">
        <f t="shared" si="59"/>
        <v>0</v>
      </c>
      <c r="R270" s="65">
        <f>IF(F270&lt;VLOOKUP(G270,$Q$310:$U$320,2),0,VLOOKUP(G270,$Q$310:$U$320,3))</f>
        <v>30</v>
      </c>
      <c r="S270" s="66">
        <f t="shared" si="60"/>
        <v>2</v>
      </c>
      <c r="T270" s="67">
        <f t="shared" si="61"/>
        <v>2.4</v>
      </c>
      <c r="U270" s="165">
        <f t="shared" si="62"/>
        <v>2</v>
      </c>
      <c r="V270" s="67">
        <f t="shared" si="63"/>
        <v>2.4</v>
      </c>
      <c r="W270" s="67">
        <v>30</v>
      </c>
      <c r="X270" s="66"/>
      <c r="Y270" s="63">
        <v>2</v>
      </c>
      <c r="Z270" s="103">
        <f t="shared" si="66"/>
        <v>0</v>
      </c>
    </row>
    <row r="271" spans="1:26" s="33" customFormat="1" ht="78.75" x14ac:dyDescent="0.25">
      <c r="A271" s="60"/>
      <c r="B271" s="161" t="s">
        <v>776</v>
      </c>
      <c r="C271" s="161" t="s">
        <v>228</v>
      </c>
      <c r="D271" s="160">
        <v>31.716999999999999</v>
      </c>
      <c r="E271" s="115"/>
      <c r="F271" s="115">
        <v>6</v>
      </c>
      <c r="G271" s="67">
        <f t="shared" si="57"/>
        <v>0.19</v>
      </c>
      <c r="H271" s="63">
        <v>1</v>
      </c>
      <c r="I271" s="64" t="e">
        <f t="shared" si="58"/>
        <v>#DIV/0!</v>
      </c>
      <c r="J271" s="62"/>
      <c r="K271" s="62"/>
      <c r="L271" s="62"/>
      <c r="M271" s="63">
        <v>0</v>
      </c>
      <c r="N271" s="62"/>
      <c r="O271" s="62"/>
      <c r="P271" s="62"/>
      <c r="Q271" s="63">
        <f t="shared" si="59"/>
        <v>0</v>
      </c>
      <c r="R271" s="65">
        <f>IF(F271&lt;VLOOKUP(G271,$Q$310:$U$320,2),0,VLOOKUP(G271,$Q$310:$U$320,3))</f>
        <v>30</v>
      </c>
      <c r="S271" s="66">
        <f t="shared" si="60"/>
        <v>1</v>
      </c>
      <c r="T271" s="67">
        <f t="shared" si="61"/>
        <v>1.8</v>
      </c>
      <c r="U271" s="165">
        <f t="shared" si="62"/>
        <v>1</v>
      </c>
      <c r="V271" s="67">
        <f t="shared" si="63"/>
        <v>1.8</v>
      </c>
      <c r="W271" s="67">
        <v>30</v>
      </c>
      <c r="X271" s="66"/>
      <c r="Y271" s="63">
        <v>1</v>
      </c>
      <c r="Z271" s="103">
        <f t="shared" si="66"/>
        <v>0</v>
      </c>
    </row>
    <row r="272" spans="1:26" s="33" customFormat="1" ht="78.75" x14ac:dyDescent="0.25">
      <c r="A272" s="60"/>
      <c r="B272" s="161" t="s">
        <v>777</v>
      </c>
      <c r="C272" s="161" t="s">
        <v>228</v>
      </c>
      <c r="D272" s="160">
        <v>149.43899999999999</v>
      </c>
      <c r="E272" s="115"/>
      <c r="F272" s="115">
        <v>30</v>
      </c>
      <c r="G272" s="67">
        <f t="shared" si="57"/>
        <v>0.2</v>
      </c>
      <c r="H272" s="63">
        <v>8</v>
      </c>
      <c r="I272" s="64" t="e">
        <f t="shared" si="58"/>
        <v>#DIV/0!</v>
      </c>
      <c r="J272" s="62"/>
      <c r="K272" s="62"/>
      <c r="L272" s="62"/>
      <c r="M272" s="63">
        <v>0</v>
      </c>
      <c r="N272" s="62"/>
      <c r="O272" s="62"/>
      <c r="P272" s="62"/>
      <c r="Q272" s="63">
        <f t="shared" si="59"/>
        <v>0</v>
      </c>
      <c r="R272" s="65">
        <f>IF(F272&lt;VLOOKUP(G272,$Q$310:$U$320,2),0,VLOOKUP(G272,$Q$310:$U$320,3))</f>
        <v>30</v>
      </c>
      <c r="S272" s="66">
        <f t="shared" si="60"/>
        <v>9</v>
      </c>
      <c r="T272" s="67">
        <f t="shared" si="61"/>
        <v>9</v>
      </c>
      <c r="U272" s="165">
        <f t="shared" si="62"/>
        <v>9</v>
      </c>
      <c r="V272" s="67">
        <f t="shared" si="63"/>
        <v>9</v>
      </c>
      <c r="W272" s="67">
        <v>30</v>
      </c>
      <c r="X272" s="66"/>
      <c r="Y272" s="63">
        <v>9</v>
      </c>
      <c r="Z272" s="103">
        <f t="shared" si="66"/>
        <v>0</v>
      </c>
    </row>
    <row r="273" spans="1:26" s="33" customFormat="1" ht="31.5" x14ac:dyDescent="0.25">
      <c r="A273" s="60"/>
      <c r="B273" s="161" t="s">
        <v>813</v>
      </c>
      <c r="C273" s="161" t="s">
        <v>181</v>
      </c>
      <c r="D273" s="160">
        <v>7.0510000000000002</v>
      </c>
      <c r="E273" s="115"/>
      <c r="F273" s="115">
        <v>12</v>
      </c>
      <c r="G273" s="67">
        <f t="shared" si="57"/>
        <v>1.7</v>
      </c>
      <c r="H273" s="63"/>
      <c r="I273" s="64" t="e">
        <f t="shared" si="58"/>
        <v>#DIV/0!</v>
      </c>
      <c r="J273" s="62"/>
      <c r="K273" s="62"/>
      <c r="L273" s="62"/>
      <c r="M273" s="63"/>
      <c r="N273" s="62"/>
      <c r="O273" s="62"/>
      <c r="P273" s="62"/>
      <c r="Q273" s="63" t="e">
        <f t="shared" si="59"/>
        <v>#DIV/0!</v>
      </c>
      <c r="R273" s="65">
        <f>IF(F273&lt;VLOOKUP(G273,$Q$310:$U$320,2),0,VLOOKUP(G273,$Q$310:$U$320,3))</f>
        <v>30</v>
      </c>
      <c r="S273" s="66">
        <f t="shared" si="60"/>
        <v>3</v>
      </c>
      <c r="T273" s="67">
        <f t="shared" si="61"/>
        <v>3.6</v>
      </c>
      <c r="U273" s="165">
        <f t="shared" si="62"/>
        <v>3</v>
      </c>
      <c r="V273" s="67">
        <f t="shared" si="63"/>
        <v>3.6</v>
      </c>
      <c r="W273" s="67">
        <v>30</v>
      </c>
      <c r="X273" s="66"/>
      <c r="Y273" s="63"/>
    </row>
    <row r="274" spans="1:26" s="33" customFormat="1" ht="47.25" x14ac:dyDescent="0.25">
      <c r="A274" s="60"/>
      <c r="B274" s="161" t="s">
        <v>692</v>
      </c>
      <c r="C274" s="161" t="s">
        <v>181</v>
      </c>
      <c r="D274" s="160">
        <v>604.91</v>
      </c>
      <c r="E274" s="115"/>
      <c r="F274" s="115">
        <v>423</v>
      </c>
      <c r="G274" s="67">
        <f t="shared" si="57"/>
        <v>0.7</v>
      </c>
      <c r="H274" s="63">
        <v>48</v>
      </c>
      <c r="I274" s="64" t="e">
        <f t="shared" si="58"/>
        <v>#DIV/0!</v>
      </c>
      <c r="J274" s="62"/>
      <c r="K274" s="62"/>
      <c r="L274" s="62"/>
      <c r="M274" s="63">
        <v>3</v>
      </c>
      <c r="N274" s="62"/>
      <c r="O274" s="62"/>
      <c r="P274" s="62"/>
      <c r="Q274" s="63">
        <f t="shared" si="59"/>
        <v>6</v>
      </c>
      <c r="R274" s="65">
        <f>IF(F274&lt;VLOOKUP(G274,$Q$310:$U$320,2),0,VLOOKUP(G274,$Q$310:$U$320,3))</f>
        <v>30</v>
      </c>
      <c r="S274" s="66">
        <f t="shared" si="60"/>
        <v>126</v>
      </c>
      <c r="T274" s="67">
        <f t="shared" si="61"/>
        <v>126.9</v>
      </c>
      <c r="U274" s="165">
        <f t="shared" si="62"/>
        <v>84</v>
      </c>
      <c r="V274" s="67">
        <f t="shared" si="63"/>
        <v>84.6</v>
      </c>
      <c r="W274" s="67">
        <v>20</v>
      </c>
      <c r="X274" s="66"/>
      <c r="Y274" s="63">
        <v>84</v>
      </c>
      <c r="Z274" s="103">
        <f t="shared" ref="Z274:Z275" si="75">U274-Y274</f>
        <v>0</v>
      </c>
    </row>
    <row r="275" spans="1:26" s="33" customFormat="1" ht="47.25" x14ac:dyDescent="0.25">
      <c r="A275" s="60"/>
      <c r="B275" s="161" t="s">
        <v>693</v>
      </c>
      <c r="C275" s="161" t="s">
        <v>181</v>
      </c>
      <c r="D275" s="160">
        <v>177.71299999999999</v>
      </c>
      <c r="E275" s="115"/>
      <c r="F275" s="115">
        <v>246</v>
      </c>
      <c r="G275" s="67">
        <f t="shared" si="57"/>
        <v>1.38</v>
      </c>
      <c r="H275" s="63">
        <v>28</v>
      </c>
      <c r="I275" s="64" t="e">
        <f t="shared" si="58"/>
        <v>#DIV/0!</v>
      </c>
      <c r="J275" s="62"/>
      <c r="K275" s="62"/>
      <c r="L275" s="62"/>
      <c r="M275" s="63">
        <v>0</v>
      </c>
      <c r="N275" s="62"/>
      <c r="O275" s="62"/>
      <c r="P275" s="62"/>
      <c r="Q275" s="63">
        <f t="shared" si="59"/>
        <v>0</v>
      </c>
      <c r="R275" s="65">
        <f>IF(F275&lt;VLOOKUP(G275,$Q$310:$U$320,2),0,VLOOKUP(G275,$Q$310:$U$320,3))</f>
        <v>30</v>
      </c>
      <c r="S275" s="66">
        <f t="shared" si="60"/>
        <v>73</v>
      </c>
      <c r="T275" s="67">
        <f t="shared" si="61"/>
        <v>73.8</v>
      </c>
      <c r="U275" s="165">
        <f t="shared" si="62"/>
        <v>24</v>
      </c>
      <c r="V275" s="67">
        <f t="shared" si="63"/>
        <v>24.6</v>
      </c>
      <c r="W275" s="67">
        <v>10</v>
      </c>
      <c r="X275" s="66"/>
      <c r="Y275" s="63">
        <v>24</v>
      </c>
      <c r="Z275" s="103">
        <f t="shared" si="75"/>
        <v>0</v>
      </c>
    </row>
    <row r="276" spans="1:26" s="33" customFormat="1" ht="63" x14ac:dyDescent="0.25">
      <c r="A276" s="60"/>
      <c r="B276" s="161" t="s">
        <v>695</v>
      </c>
      <c r="C276" s="161" t="s">
        <v>694</v>
      </c>
      <c r="D276" s="160">
        <v>39780.980000000003</v>
      </c>
      <c r="E276" s="115"/>
      <c r="F276" s="115">
        <v>2782</v>
      </c>
      <c r="G276" s="67">
        <f t="shared" si="57"/>
        <v>7.0000000000000007E-2</v>
      </c>
      <c r="H276" s="63"/>
      <c r="I276" s="64" t="e">
        <f t="shared" si="58"/>
        <v>#DIV/0!</v>
      </c>
      <c r="J276" s="62"/>
      <c r="K276" s="62"/>
      <c r="L276" s="62"/>
      <c r="M276" s="63"/>
      <c r="N276" s="62"/>
      <c r="O276" s="62"/>
      <c r="P276" s="62"/>
      <c r="Q276" s="63" t="e">
        <f t="shared" si="59"/>
        <v>#DIV/0!</v>
      </c>
      <c r="R276" s="65">
        <f>IF(F276&lt;VLOOKUP(G276,$Q$310:$U$320,2),0,VLOOKUP(G276,$Q$310:$U$320,3))</f>
        <v>30</v>
      </c>
      <c r="S276" s="66">
        <f t="shared" si="60"/>
        <v>834</v>
      </c>
      <c r="T276" s="67">
        <f t="shared" si="61"/>
        <v>834.6</v>
      </c>
      <c r="U276" s="165">
        <f t="shared" si="62"/>
        <v>834</v>
      </c>
      <c r="V276" s="67">
        <f t="shared" si="63"/>
        <v>834.6</v>
      </c>
      <c r="W276" s="67">
        <v>30</v>
      </c>
      <c r="X276" s="66"/>
      <c r="Y276" s="63"/>
    </row>
    <row r="277" spans="1:26" s="33" customFormat="1" ht="63" x14ac:dyDescent="0.25">
      <c r="A277" s="60"/>
      <c r="B277" s="161" t="s">
        <v>696</v>
      </c>
      <c r="C277" s="161" t="s">
        <v>694</v>
      </c>
      <c r="D277" s="160">
        <v>7564.07</v>
      </c>
      <c r="E277" s="115"/>
      <c r="F277" s="115">
        <v>401</v>
      </c>
      <c r="G277" s="67">
        <f t="shared" si="57"/>
        <v>0.05</v>
      </c>
      <c r="H277" s="63"/>
      <c r="I277" s="64" t="e">
        <f t="shared" si="58"/>
        <v>#DIV/0!</v>
      </c>
      <c r="J277" s="62"/>
      <c r="K277" s="62"/>
      <c r="L277" s="62"/>
      <c r="M277" s="63"/>
      <c r="N277" s="62"/>
      <c r="O277" s="62"/>
      <c r="P277" s="62"/>
      <c r="Q277" s="63" t="e">
        <f t="shared" si="59"/>
        <v>#DIV/0!</v>
      </c>
      <c r="R277" s="65">
        <f>IF(F277&lt;VLOOKUP(G277,$Q$310:$U$320,2),0,VLOOKUP(G277,$Q$310:$U$320,3))</f>
        <v>30</v>
      </c>
      <c r="S277" s="66">
        <f t="shared" si="60"/>
        <v>120</v>
      </c>
      <c r="T277" s="67">
        <f t="shared" si="61"/>
        <v>120.3</v>
      </c>
      <c r="U277" s="165">
        <f t="shared" si="62"/>
        <v>120</v>
      </c>
      <c r="V277" s="67">
        <f t="shared" si="63"/>
        <v>120.3</v>
      </c>
      <c r="W277" s="67">
        <v>30</v>
      </c>
      <c r="X277" s="66"/>
      <c r="Y277" s="63"/>
    </row>
    <row r="278" spans="1:26" s="33" customFormat="1" ht="31.5" x14ac:dyDescent="0.25">
      <c r="A278" s="60"/>
      <c r="B278" s="161" t="s">
        <v>697</v>
      </c>
      <c r="C278" s="161" t="s">
        <v>694</v>
      </c>
      <c r="D278" s="160">
        <v>257.12599999999998</v>
      </c>
      <c r="E278" s="115"/>
      <c r="F278" s="115">
        <v>21</v>
      </c>
      <c r="G278" s="67">
        <f t="shared" si="57"/>
        <v>0.08</v>
      </c>
      <c r="H278" s="63"/>
      <c r="I278" s="64" t="e">
        <f t="shared" si="58"/>
        <v>#DIV/0!</v>
      </c>
      <c r="J278" s="62"/>
      <c r="K278" s="62"/>
      <c r="L278" s="62"/>
      <c r="M278" s="63"/>
      <c r="N278" s="62"/>
      <c r="O278" s="62"/>
      <c r="P278" s="62"/>
      <c r="Q278" s="63" t="e">
        <f t="shared" si="59"/>
        <v>#DIV/0!</v>
      </c>
      <c r="R278" s="65">
        <f>IF(F278&lt;VLOOKUP(G278,$Q$310:$U$320,2),0,VLOOKUP(G278,$Q$310:$U$320,3))</f>
        <v>30</v>
      </c>
      <c r="S278" s="66">
        <f t="shared" si="60"/>
        <v>6</v>
      </c>
      <c r="T278" s="67">
        <f t="shared" si="61"/>
        <v>6.3</v>
      </c>
      <c r="U278" s="165">
        <f t="shared" si="62"/>
        <v>6</v>
      </c>
      <c r="V278" s="67">
        <f t="shared" si="63"/>
        <v>6.3</v>
      </c>
      <c r="W278" s="67">
        <v>30</v>
      </c>
      <c r="X278" s="66"/>
      <c r="Y278" s="63"/>
    </row>
    <row r="279" spans="1:26" s="33" customFormat="1" ht="31.5" x14ac:dyDescent="0.25">
      <c r="A279" s="60"/>
      <c r="B279" s="161" t="s">
        <v>698</v>
      </c>
      <c r="C279" s="161" t="s">
        <v>694</v>
      </c>
      <c r="D279" s="160">
        <v>632.80999999999995</v>
      </c>
      <c r="E279" s="115"/>
      <c r="F279" s="115">
        <v>44</v>
      </c>
      <c r="G279" s="67">
        <f t="shared" si="57"/>
        <v>7.0000000000000007E-2</v>
      </c>
      <c r="H279" s="63"/>
      <c r="I279" s="64" t="e">
        <f t="shared" si="58"/>
        <v>#DIV/0!</v>
      </c>
      <c r="J279" s="62"/>
      <c r="K279" s="62"/>
      <c r="L279" s="62"/>
      <c r="M279" s="63"/>
      <c r="N279" s="62"/>
      <c r="O279" s="62"/>
      <c r="P279" s="62"/>
      <c r="Q279" s="63" t="e">
        <f t="shared" si="59"/>
        <v>#DIV/0!</v>
      </c>
      <c r="R279" s="65">
        <f>IF(F279&lt;VLOOKUP(G279,$Q$310:$U$320,2),0,VLOOKUP(G279,$Q$310:$U$320,3))</f>
        <v>30</v>
      </c>
      <c r="S279" s="66">
        <f t="shared" si="60"/>
        <v>13</v>
      </c>
      <c r="T279" s="67">
        <f t="shared" si="61"/>
        <v>13.2</v>
      </c>
      <c r="U279" s="165">
        <f t="shared" si="62"/>
        <v>13</v>
      </c>
      <c r="V279" s="67">
        <f t="shared" si="63"/>
        <v>13.2</v>
      </c>
      <c r="W279" s="67">
        <v>30</v>
      </c>
      <c r="X279" s="66"/>
      <c r="Y279" s="63"/>
    </row>
    <row r="280" spans="1:26" s="33" customFormat="1" ht="31.5" x14ac:dyDescent="0.25">
      <c r="A280" s="60"/>
      <c r="B280" s="161" t="s">
        <v>699</v>
      </c>
      <c r="C280" s="161" t="s">
        <v>694</v>
      </c>
      <c r="D280" s="160">
        <v>197</v>
      </c>
      <c r="E280" s="115"/>
      <c r="F280" s="115">
        <v>12</v>
      </c>
      <c r="G280" s="67">
        <f t="shared" si="57"/>
        <v>0.06</v>
      </c>
      <c r="H280" s="63"/>
      <c r="I280" s="64" t="e">
        <f t="shared" si="58"/>
        <v>#DIV/0!</v>
      </c>
      <c r="J280" s="62"/>
      <c r="K280" s="62"/>
      <c r="L280" s="62"/>
      <c r="M280" s="63"/>
      <c r="N280" s="62"/>
      <c r="O280" s="62"/>
      <c r="P280" s="62"/>
      <c r="Q280" s="63" t="e">
        <f t="shared" si="59"/>
        <v>#DIV/0!</v>
      </c>
      <c r="R280" s="65">
        <f>IF(F280&lt;VLOOKUP(G280,$Q$310:$U$320,2),0,VLOOKUP(G280,$Q$310:$U$320,3))</f>
        <v>30</v>
      </c>
      <c r="S280" s="66">
        <f t="shared" si="60"/>
        <v>3</v>
      </c>
      <c r="T280" s="67">
        <f t="shared" si="61"/>
        <v>3.6</v>
      </c>
      <c r="U280" s="165">
        <f t="shared" si="62"/>
        <v>3</v>
      </c>
      <c r="V280" s="67">
        <f t="shared" si="63"/>
        <v>3.6</v>
      </c>
      <c r="W280" s="67">
        <v>30</v>
      </c>
      <c r="X280" s="66"/>
      <c r="Y280" s="63"/>
    </row>
    <row r="281" spans="1:26" s="33" customFormat="1" ht="47.25" x14ac:dyDescent="0.25">
      <c r="A281" s="60"/>
      <c r="B281" s="161" t="s">
        <v>700</v>
      </c>
      <c r="C281" s="161" t="s">
        <v>694</v>
      </c>
      <c r="D281" s="160">
        <v>1833.8340000000001</v>
      </c>
      <c r="E281" s="115"/>
      <c r="F281" s="115">
        <v>130</v>
      </c>
      <c r="G281" s="67">
        <f t="shared" si="57"/>
        <v>7.0000000000000007E-2</v>
      </c>
      <c r="H281" s="63"/>
      <c r="I281" s="64" t="e">
        <f t="shared" si="58"/>
        <v>#DIV/0!</v>
      </c>
      <c r="J281" s="62"/>
      <c r="K281" s="62"/>
      <c r="L281" s="62"/>
      <c r="M281" s="63"/>
      <c r="N281" s="62"/>
      <c r="O281" s="62"/>
      <c r="P281" s="62"/>
      <c r="Q281" s="63" t="e">
        <f t="shared" si="59"/>
        <v>#DIV/0!</v>
      </c>
      <c r="R281" s="65">
        <f>IF(F281&lt;VLOOKUP(G281,$Q$310:$U$320,2),0,VLOOKUP(G281,$Q$310:$U$320,3))</f>
        <v>30</v>
      </c>
      <c r="S281" s="66">
        <f t="shared" si="60"/>
        <v>39</v>
      </c>
      <c r="T281" s="67">
        <f t="shared" si="61"/>
        <v>39</v>
      </c>
      <c r="U281" s="165">
        <f t="shared" si="62"/>
        <v>39</v>
      </c>
      <c r="V281" s="67">
        <f t="shared" si="63"/>
        <v>39</v>
      </c>
      <c r="W281" s="67">
        <v>30</v>
      </c>
      <c r="X281" s="66"/>
      <c r="Y281" s="63"/>
    </row>
    <row r="282" spans="1:26" s="33" customFormat="1" ht="47.25" x14ac:dyDescent="0.25">
      <c r="A282" s="60"/>
      <c r="B282" s="161" t="s">
        <v>703</v>
      </c>
      <c r="C282" s="161" t="s">
        <v>694</v>
      </c>
      <c r="D282" s="160">
        <v>536.70000000000005</v>
      </c>
      <c r="E282" s="115"/>
      <c r="F282" s="115">
        <v>32</v>
      </c>
      <c r="G282" s="67">
        <f t="shared" si="57"/>
        <v>0.06</v>
      </c>
      <c r="H282" s="63">
        <v>0</v>
      </c>
      <c r="I282" s="64" t="e">
        <f t="shared" si="58"/>
        <v>#DIV/0!</v>
      </c>
      <c r="J282" s="62"/>
      <c r="K282" s="62"/>
      <c r="L282" s="62"/>
      <c r="M282" s="63">
        <v>0</v>
      </c>
      <c r="N282" s="62"/>
      <c r="O282" s="62"/>
      <c r="P282" s="62"/>
      <c r="Q282" s="63" t="e">
        <f t="shared" si="59"/>
        <v>#DIV/0!</v>
      </c>
      <c r="R282" s="65">
        <f>IF(F282&lt;VLOOKUP(G282,$Q$310:$U$320,2),0,VLOOKUP(G282,$Q$310:$U$320,3))</f>
        <v>30</v>
      </c>
      <c r="S282" s="66">
        <f t="shared" si="60"/>
        <v>9</v>
      </c>
      <c r="T282" s="67">
        <f t="shared" si="61"/>
        <v>9.6</v>
      </c>
      <c r="U282" s="165">
        <f t="shared" si="62"/>
        <v>1</v>
      </c>
      <c r="V282" s="67">
        <f t="shared" si="63"/>
        <v>1.6</v>
      </c>
      <c r="W282" s="67">
        <v>5</v>
      </c>
      <c r="X282" s="66"/>
      <c r="Y282" s="63">
        <v>1</v>
      </c>
      <c r="Z282" s="103">
        <f t="shared" ref="Z282:Z293" si="76">U282-Y282</f>
        <v>0</v>
      </c>
    </row>
    <row r="283" spans="1:26" s="33" customFormat="1" ht="47.25" x14ac:dyDescent="0.25">
      <c r="A283" s="60"/>
      <c r="B283" s="161" t="s">
        <v>704</v>
      </c>
      <c r="C283" s="161" t="s">
        <v>694</v>
      </c>
      <c r="D283" s="160">
        <v>163.185</v>
      </c>
      <c r="E283" s="115"/>
      <c r="F283" s="115">
        <v>19</v>
      </c>
      <c r="G283" s="67">
        <f t="shared" si="57"/>
        <v>0.12</v>
      </c>
      <c r="H283" s="63">
        <v>5</v>
      </c>
      <c r="I283" s="64" t="e">
        <f t="shared" si="58"/>
        <v>#DIV/0!</v>
      </c>
      <c r="J283" s="62"/>
      <c r="K283" s="62"/>
      <c r="L283" s="62"/>
      <c r="M283" s="63">
        <v>0</v>
      </c>
      <c r="N283" s="62"/>
      <c r="O283" s="62"/>
      <c r="P283" s="62"/>
      <c r="Q283" s="63">
        <f t="shared" si="59"/>
        <v>0</v>
      </c>
      <c r="R283" s="65">
        <f>IF(F283&lt;VLOOKUP(G283,$Q$310:$U$320,2),0,VLOOKUP(G283,$Q$310:$U$320,3))</f>
        <v>30</v>
      </c>
      <c r="S283" s="66">
        <f t="shared" si="60"/>
        <v>5</v>
      </c>
      <c r="T283" s="67">
        <f t="shared" si="61"/>
        <v>5.7</v>
      </c>
      <c r="U283" s="165">
        <f t="shared" si="62"/>
        <v>5</v>
      </c>
      <c r="V283" s="67">
        <f t="shared" si="63"/>
        <v>5.7</v>
      </c>
      <c r="W283" s="67">
        <v>30</v>
      </c>
      <c r="X283" s="66"/>
      <c r="Y283" s="63">
        <v>5</v>
      </c>
      <c r="Z283" s="103">
        <f t="shared" si="76"/>
        <v>0</v>
      </c>
    </row>
    <row r="284" spans="1:26" s="33" customFormat="1" ht="47.25" x14ac:dyDescent="0.25">
      <c r="A284" s="60"/>
      <c r="B284" s="161" t="s">
        <v>708</v>
      </c>
      <c r="C284" s="161" t="s">
        <v>694</v>
      </c>
      <c r="D284" s="160">
        <v>168.89500000000001</v>
      </c>
      <c r="E284" s="115"/>
      <c r="F284" s="115">
        <v>13</v>
      </c>
      <c r="G284" s="67">
        <f t="shared" ref="G284:G302" si="77">F284/D284</f>
        <v>0.08</v>
      </c>
      <c r="H284" s="63">
        <v>4</v>
      </c>
      <c r="I284" s="64" t="e">
        <f t="shared" ref="I284:I302" si="78">($H284*100)/$E284</f>
        <v>#DIV/0!</v>
      </c>
      <c r="J284" s="62"/>
      <c r="K284" s="62"/>
      <c r="L284" s="62"/>
      <c r="M284" s="63">
        <v>0</v>
      </c>
      <c r="N284" s="62"/>
      <c r="O284" s="62"/>
      <c r="P284" s="62"/>
      <c r="Q284" s="63">
        <f t="shared" ref="Q284:Q302" si="79">M284*100/H284</f>
        <v>0</v>
      </c>
      <c r="R284" s="65">
        <f>IF(F284&lt;VLOOKUP(G284,$Q$310:$U$320,2),0,VLOOKUP(G284,$Q$310:$U$320,3))</f>
        <v>30</v>
      </c>
      <c r="S284" s="66">
        <f t="shared" ref="S284:S302" si="80">ROUNDDOWN(T284,0)</f>
        <v>3</v>
      </c>
      <c r="T284" s="67">
        <f t="shared" ref="T284:T302" si="81">F284*R284/100</f>
        <v>3.9</v>
      </c>
      <c r="U284" s="165">
        <f t="shared" ref="U284:U302" si="82">ROUNDDOWN(V284,0)</f>
        <v>3</v>
      </c>
      <c r="V284" s="67">
        <f t="shared" ref="V284:V302" si="83">F284*W284/100</f>
        <v>3.9</v>
      </c>
      <c r="W284" s="67">
        <v>30</v>
      </c>
      <c r="X284" s="66"/>
      <c r="Y284" s="63">
        <v>3</v>
      </c>
      <c r="Z284" s="103">
        <f t="shared" si="76"/>
        <v>0</v>
      </c>
    </row>
    <row r="285" spans="1:26" s="33" customFormat="1" ht="47.25" x14ac:dyDescent="0.25">
      <c r="A285" s="60"/>
      <c r="B285" s="161" t="s">
        <v>709</v>
      </c>
      <c r="C285" s="161" t="s">
        <v>694</v>
      </c>
      <c r="D285" s="160">
        <v>162.178</v>
      </c>
      <c r="E285" s="115"/>
      <c r="F285" s="115">
        <v>14</v>
      </c>
      <c r="G285" s="67">
        <f t="shared" si="77"/>
        <v>0.09</v>
      </c>
      <c r="H285" s="63">
        <v>4</v>
      </c>
      <c r="I285" s="64" t="e">
        <f t="shared" si="78"/>
        <v>#DIV/0!</v>
      </c>
      <c r="J285" s="62"/>
      <c r="K285" s="62"/>
      <c r="L285" s="62"/>
      <c r="M285" s="63">
        <v>0</v>
      </c>
      <c r="N285" s="62"/>
      <c r="O285" s="62"/>
      <c r="P285" s="62"/>
      <c r="Q285" s="63">
        <f t="shared" si="79"/>
        <v>0</v>
      </c>
      <c r="R285" s="65">
        <f>IF(F285&lt;VLOOKUP(G285,$Q$310:$U$320,2),0,VLOOKUP(G285,$Q$310:$U$320,3))</f>
        <v>30</v>
      </c>
      <c r="S285" s="66">
        <f t="shared" si="80"/>
        <v>4</v>
      </c>
      <c r="T285" s="67">
        <f t="shared" si="81"/>
        <v>4.2</v>
      </c>
      <c r="U285" s="165">
        <f t="shared" si="82"/>
        <v>4</v>
      </c>
      <c r="V285" s="67">
        <f t="shared" si="83"/>
        <v>4.2</v>
      </c>
      <c r="W285" s="67">
        <v>30</v>
      </c>
      <c r="X285" s="66"/>
      <c r="Y285" s="63">
        <v>4</v>
      </c>
      <c r="Z285" s="103">
        <f t="shared" si="76"/>
        <v>0</v>
      </c>
    </row>
    <row r="286" spans="1:26" s="33" customFormat="1" ht="47.25" x14ac:dyDescent="0.25">
      <c r="A286" s="60"/>
      <c r="B286" s="161" t="s">
        <v>713</v>
      </c>
      <c r="C286" s="161" t="s">
        <v>694</v>
      </c>
      <c r="D286" s="160">
        <v>186.80500000000001</v>
      </c>
      <c r="E286" s="115"/>
      <c r="F286" s="115">
        <v>16</v>
      </c>
      <c r="G286" s="67">
        <f t="shared" si="77"/>
        <v>0.09</v>
      </c>
      <c r="H286" s="63">
        <v>3</v>
      </c>
      <c r="I286" s="64" t="e">
        <f t="shared" si="78"/>
        <v>#DIV/0!</v>
      </c>
      <c r="J286" s="62"/>
      <c r="K286" s="62"/>
      <c r="L286" s="62"/>
      <c r="M286" s="63">
        <v>0</v>
      </c>
      <c r="N286" s="62"/>
      <c r="O286" s="62"/>
      <c r="P286" s="62"/>
      <c r="Q286" s="63">
        <f t="shared" si="79"/>
        <v>0</v>
      </c>
      <c r="R286" s="65">
        <f>IF(F286&lt;VLOOKUP(G286,$Q$310:$U$320,2),0,VLOOKUP(G286,$Q$310:$U$320,3))</f>
        <v>30</v>
      </c>
      <c r="S286" s="66">
        <f t="shared" si="80"/>
        <v>4</v>
      </c>
      <c r="T286" s="67">
        <f t="shared" si="81"/>
        <v>4.8</v>
      </c>
      <c r="U286" s="165">
        <f t="shared" si="82"/>
        <v>4</v>
      </c>
      <c r="V286" s="67">
        <f t="shared" si="83"/>
        <v>4.8</v>
      </c>
      <c r="W286" s="67">
        <v>30</v>
      </c>
      <c r="X286" s="66"/>
      <c r="Y286" s="63">
        <v>4</v>
      </c>
      <c r="Z286" s="103">
        <f t="shared" si="76"/>
        <v>0</v>
      </c>
    </row>
    <row r="287" spans="1:26" s="33" customFormat="1" ht="47.25" x14ac:dyDescent="0.25">
      <c r="A287" s="60"/>
      <c r="B287" s="161" t="s">
        <v>714</v>
      </c>
      <c r="C287" s="161" t="s">
        <v>694</v>
      </c>
      <c r="D287" s="160">
        <v>174.42</v>
      </c>
      <c r="E287" s="115"/>
      <c r="F287" s="115">
        <v>17</v>
      </c>
      <c r="G287" s="67">
        <f t="shared" si="77"/>
        <v>0.1</v>
      </c>
      <c r="H287" s="63">
        <v>0</v>
      </c>
      <c r="I287" s="64" t="e">
        <f t="shared" si="78"/>
        <v>#DIV/0!</v>
      </c>
      <c r="J287" s="62"/>
      <c r="K287" s="62"/>
      <c r="L287" s="62"/>
      <c r="M287" s="63">
        <v>0</v>
      </c>
      <c r="N287" s="62"/>
      <c r="O287" s="62"/>
      <c r="P287" s="62"/>
      <c r="Q287" s="63" t="e">
        <f t="shared" si="79"/>
        <v>#DIV/0!</v>
      </c>
      <c r="R287" s="65">
        <f>IF(F287&lt;VLOOKUP(G287,$Q$310:$U$320,2),0,VLOOKUP(G287,$Q$310:$U$320,3))</f>
        <v>30</v>
      </c>
      <c r="S287" s="66">
        <f t="shared" si="80"/>
        <v>5</v>
      </c>
      <c r="T287" s="67">
        <f t="shared" si="81"/>
        <v>5.0999999999999996</v>
      </c>
      <c r="U287" s="165">
        <f t="shared" si="82"/>
        <v>3</v>
      </c>
      <c r="V287" s="67">
        <f t="shared" si="83"/>
        <v>3.4</v>
      </c>
      <c r="W287" s="67">
        <v>20</v>
      </c>
      <c r="X287" s="66"/>
      <c r="Y287" s="63">
        <v>3</v>
      </c>
      <c r="Z287" s="103">
        <f t="shared" si="76"/>
        <v>0</v>
      </c>
    </row>
    <row r="288" spans="1:26" s="33" customFormat="1" ht="47.25" x14ac:dyDescent="0.25">
      <c r="A288" s="60"/>
      <c r="B288" s="161" t="s">
        <v>716</v>
      </c>
      <c r="C288" s="161" t="s">
        <v>694</v>
      </c>
      <c r="D288" s="160">
        <v>127.995</v>
      </c>
      <c r="E288" s="115"/>
      <c r="F288" s="115">
        <v>15</v>
      </c>
      <c r="G288" s="67">
        <f t="shared" si="77"/>
        <v>0.12</v>
      </c>
      <c r="H288" s="63">
        <v>2</v>
      </c>
      <c r="I288" s="64" t="e">
        <f t="shared" si="78"/>
        <v>#DIV/0!</v>
      </c>
      <c r="J288" s="62"/>
      <c r="K288" s="62"/>
      <c r="L288" s="62"/>
      <c r="M288" s="63">
        <v>0</v>
      </c>
      <c r="N288" s="62"/>
      <c r="O288" s="62"/>
      <c r="P288" s="62"/>
      <c r="Q288" s="63">
        <f t="shared" si="79"/>
        <v>0</v>
      </c>
      <c r="R288" s="65">
        <f>IF(F288&lt;VLOOKUP(G288,$Q$310:$U$320,2),0,VLOOKUP(G288,$Q$310:$U$320,3))</f>
        <v>30</v>
      </c>
      <c r="S288" s="66">
        <f t="shared" si="80"/>
        <v>4</v>
      </c>
      <c r="T288" s="67">
        <f t="shared" si="81"/>
        <v>4.5</v>
      </c>
      <c r="U288" s="165">
        <f t="shared" si="82"/>
        <v>2</v>
      </c>
      <c r="V288" s="67">
        <f t="shared" si="83"/>
        <v>2.7</v>
      </c>
      <c r="W288" s="67">
        <v>18</v>
      </c>
      <c r="X288" s="66"/>
      <c r="Y288" s="63">
        <v>2</v>
      </c>
      <c r="Z288" s="103">
        <f t="shared" si="76"/>
        <v>0</v>
      </c>
    </row>
    <row r="289" spans="1:26" s="33" customFormat="1" ht="63" x14ac:dyDescent="0.25">
      <c r="A289" s="60"/>
      <c r="B289" s="161" t="s">
        <v>722</v>
      </c>
      <c r="C289" s="161" t="s">
        <v>694</v>
      </c>
      <c r="D289" s="160">
        <v>532.79999999999995</v>
      </c>
      <c r="E289" s="115"/>
      <c r="F289" s="115">
        <v>53</v>
      </c>
      <c r="G289" s="67">
        <f t="shared" si="77"/>
        <v>0.1</v>
      </c>
      <c r="H289" s="63">
        <v>0</v>
      </c>
      <c r="I289" s="64" t="e">
        <f t="shared" si="78"/>
        <v>#DIV/0!</v>
      </c>
      <c r="J289" s="62"/>
      <c r="K289" s="62"/>
      <c r="L289" s="62"/>
      <c r="M289" s="63">
        <v>0</v>
      </c>
      <c r="N289" s="62"/>
      <c r="O289" s="62"/>
      <c r="P289" s="62"/>
      <c r="Q289" s="63" t="e">
        <f t="shared" si="79"/>
        <v>#DIV/0!</v>
      </c>
      <c r="R289" s="65">
        <f>IF(F289&lt;VLOOKUP(G289,$Q$310:$U$320,2),0,VLOOKUP(G289,$Q$310:$U$320,3))</f>
        <v>30</v>
      </c>
      <c r="S289" s="66">
        <f t="shared" si="80"/>
        <v>15</v>
      </c>
      <c r="T289" s="67">
        <f t="shared" si="81"/>
        <v>15.9</v>
      </c>
      <c r="U289" s="165">
        <f t="shared" si="82"/>
        <v>3</v>
      </c>
      <c r="V289" s="67">
        <v>3</v>
      </c>
      <c r="W289" s="67">
        <v>30</v>
      </c>
      <c r="X289" s="66"/>
      <c r="Y289" s="63">
        <v>3</v>
      </c>
      <c r="Z289" s="103">
        <f t="shared" si="76"/>
        <v>0</v>
      </c>
    </row>
    <row r="290" spans="1:26" s="33" customFormat="1" ht="47.25" x14ac:dyDescent="0.25">
      <c r="A290" s="60"/>
      <c r="B290" s="161" t="s">
        <v>723</v>
      </c>
      <c r="C290" s="161" t="s">
        <v>694</v>
      </c>
      <c r="D290" s="160">
        <v>208.41800000000001</v>
      </c>
      <c r="E290" s="115"/>
      <c r="F290" s="115">
        <v>25</v>
      </c>
      <c r="G290" s="67">
        <f t="shared" si="77"/>
        <v>0.12</v>
      </c>
      <c r="H290" s="63">
        <v>0</v>
      </c>
      <c r="I290" s="64" t="e">
        <f t="shared" si="78"/>
        <v>#DIV/0!</v>
      </c>
      <c r="J290" s="62"/>
      <c r="K290" s="62"/>
      <c r="L290" s="62"/>
      <c r="M290" s="63">
        <v>0</v>
      </c>
      <c r="N290" s="62"/>
      <c r="O290" s="62"/>
      <c r="P290" s="62"/>
      <c r="Q290" s="63" t="e">
        <f t="shared" si="79"/>
        <v>#DIV/0!</v>
      </c>
      <c r="R290" s="65">
        <f>IF(F290&lt;VLOOKUP(G290,$Q$310:$U$320,2),0,VLOOKUP(G290,$Q$310:$U$320,3))</f>
        <v>30</v>
      </c>
      <c r="S290" s="66">
        <f t="shared" si="80"/>
        <v>7</v>
      </c>
      <c r="T290" s="67">
        <f t="shared" si="81"/>
        <v>7.5</v>
      </c>
      <c r="U290" s="165">
        <f t="shared" si="82"/>
        <v>7</v>
      </c>
      <c r="V290" s="67">
        <f t="shared" si="83"/>
        <v>7.5</v>
      </c>
      <c r="W290" s="67">
        <v>30</v>
      </c>
      <c r="X290" s="66"/>
      <c r="Y290" s="63">
        <v>7</v>
      </c>
      <c r="Z290" s="103">
        <f t="shared" si="76"/>
        <v>0</v>
      </c>
    </row>
    <row r="291" spans="1:26" s="33" customFormat="1" ht="47.25" x14ac:dyDescent="0.25">
      <c r="A291" s="60"/>
      <c r="B291" s="161" t="s">
        <v>724</v>
      </c>
      <c r="C291" s="161" t="s">
        <v>694</v>
      </c>
      <c r="D291" s="160">
        <v>221.745</v>
      </c>
      <c r="E291" s="115"/>
      <c r="F291" s="115">
        <v>30</v>
      </c>
      <c r="G291" s="67">
        <f t="shared" si="77"/>
        <v>0.14000000000000001</v>
      </c>
      <c r="H291" s="63">
        <v>9</v>
      </c>
      <c r="I291" s="64" t="e">
        <f t="shared" si="78"/>
        <v>#DIV/0!</v>
      </c>
      <c r="J291" s="62"/>
      <c r="K291" s="62"/>
      <c r="L291" s="62"/>
      <c r="M291" s="63">
        <v>0</v>
      </c>
      <c r="N291" s="62"/>
      <c r="O291" s="62"/>
      <c r="P291" s="62"/>
      <c r="Q291" s="63">
        <f t="shared" si="79"/>
        <v>0</v>
      </c>
      <c r="R291" s="65">
        <f>IF(F291&lt;VLOOKUP(G291,$Q$310:$U$320,2),0,VLOOKUP(G291,$Q$310:$U$320,3))</f>
        <v>30</v>
      </c>
      <c r="S291" s="66">
        <f t="shared" si="80"/>
        <v>9</v>
      </c>
      <c r="T291" s="67">
        <f t="shared" si="81"/>
        <v>9</v>
      </c>
      <c r="U291" s="165">
        <f t="shared" si="82"/>
        <v>9</v>
      </c>
      <c r="V291" s="67">
        <f t="shared" si="83"/>
        <v>9</v>
      </c>
      <c r="W291" s="67">
        <v>30</v>
      </c>
      <c r="X291" s="66"/>
      <c r="Y291" s="63">
        <v>9</v>
      </c>
      <c r="Z291" s="103">
        <f t="shared" si="76"/>
        <v>0</v>
      </c>
    </row>
    <row r="292" spans="1:26" s="33" customFormat="1" ht="47.25" x14ac:dyDescent="0.25">
      <c r="A292" s="60"/>
      <c r="B292" s="161" t="s">
        <v>727</v>
      </c>
      <c r="C292" s="161" t="s">
        <v>694</v>
      </c>
      <c r="D292" s="160">
        <v>1230.3150000000001</v>
      </c>
      <c r="E292" s="115"/>
      <c r="F292" s="115">
        <v>114</v>
      </c>
      <c r="G292" s="67">
        <f t="shared" si="77"/>
        <v>0.09</v>
      </c>
      <c r="H292" s="63">
        <v>15</v>
      </c>
      <c r="I292" s="64" t="e">
        <f t="shared" si="78"/>
        <v>#DIV/0!</v>
      </c>
      <c r="J292" s="62"/>
      <c r="K292" s="62"/>
      <c r="L292" s="62"/>
      <c r="M292" s="63">
        <v>0</v>
      </c>
      <c r="N292" s="62"/>
      <c r="O292" s="62"/>
      <c r="P292" s="62"/>
      <c r="Q292" s="63">
        <f t="shared" si="79"/>
        <v>0</v>
      </c>
      <c r="R292" s="65">
        <f>IF(F292&lt;VLOOKUP(G292,$Q$310:$U$320,2),0,VLOOKUP(G292,$Q$310:$U$320,3))</f>
        <v>30</v>
      </c>
      <c r="S292" s="66">
        <f t="shared" si="80"/>
        <v>34</v>
      </c>
      <c r="T292" s="67">
        <f t="shared" si="81"/>
        <v>34.200000000000003</v>
      </c>
      <c r="U292" s="165">
        <f t="shared" si="82"/>
        <v>10</v>
      </c>
      <c r="V292" s="67">
        <f t="shared" si="83"/>
        <v>10.26</v>
      </c>
      <c r="W292" s="67">
        <v>9</v>
      </c>
      <c r="X292" s="66"/>
      <c r="Y292" s="63">
        <v>10</v>
      </c>
      <c r="Z292" s="103">
        <f t="shared" si="76"/>
        <v>0</v>
      </c>
    </row>
    <row r="293" spans="1:26" s="33" customFormat="1" ht="35.25" customHeight="1" x14ac:dyDescent="0.25">
      <c r="A293" s="60"/>
      <c r="B293" s="161" t="s">
        <v>731</v>
      </c>
      <c r="C293" s="161" t="s">
        <v>694</v>
      </c>
      <c r="D293" s="160">
        <v>472.43099999999998</v>
      </c>
      <c r="E293" s="115"/>
      <c r="F293" s="115">
        <v>57</v>
      </c>
      <c r="G293" s="67">
        <f t="shared" si="77"/>
        <v>0.12</v>
      </c>
      <c r="H293" s="63">
        <v>5</v>
      </c>
      <c r="I293" s="64" t="e">
        <f t="shared" si="78"/>
        <v>#DIV/0!</v>
      </c>
      <c r="J293" s="62"/>
      <c r="K293" s="62"/>
      <c r="L293" s="62"/>
      <c r="M293" s="63">
        <v>1</v>
      </c>
      <c r="N293" s="62"/>
      <c r="O293" s="62"/>
      <c r="P293" s="62"/>
      <c r="Q293" s="63">
        <f t="shared" si="79"/>
        <v>20</v>
      </c>
      <c r="R293" s="65">
        <f>IF(F293&lt;VLOOKUP(G293,$Q$310:$U$320,2),0,VLOOKUP(G293,$Q$310:$U$320,3))</f>
        <v>30</v>
      </c>
      <c r="S293" s="66">
        <f t="shared" si="80"/>
        <v>17</v>
      </c>
      <c r="T293" s="67">
        <f t="shared" si="81"/>
        <v>17.100000000000001</v>
      </c>
      <c r="U293" s="165">
        <f t="shared" si="82"/>
        <v>17</v>
      </c>
      <c r="V293" s="67">
        <f t="shared" si="83"/>
        <v>17.100000000000001</v>
      </c>
      <c r="W293" s="67">
        <v>30</v>
      </c>
      <c r="X293" s="66"/>
      <c r="Y293" s="63">
        <v>17</v>
      </c>
      <c r="Z293" s="103">
        <f t="shared" si="76"/>
        <v>0</v>
      </c>
    </row>
    <row r="294" spans="1:26" s="33" customFormat="1" ht="31.5" x14ac:dyDescent="0.25">
      <c r="A294" s="60"/>
      <c r="B294" s="161" t="s">
        <v>814</v>
      </c>
      <c r="C294" s="161" t="s">
        <v>694</v>
      </c>
      <c r="D294" s="160">
        <v>586.52499999999998</v>
      </c>
      <c r="E294" s="115"/>
      <c r="F294" s="115">
        <v>50</v>
      </c>
      <c r="G294" s="67">
        <f t="shared" si="77"/>
        <v>0.09</v>
      </c>
      <c r="H294" s="63"/>
      <c r="I294" s="64" t="e">
        <f t="shared" si="78"/>
        <v>#DIV/0!</v>
      </c>
      <c r="J294" s="62"/>
      <c r="K294" s="62"/>
      <c r="L294" s="62"/>
      <c r="M294" s="63"/>
      <c r="N294" s="62"/>
      <c r="O294" s="62"/>
      <c r="P294" s="62"/>
      <c r="Q294" s="63" t="e">
        <f t="shared" si="79"/>
        <v>#DIV/0!</v>
      </c>
      <c r="R294" s="65">
        <f>IF(F294&lt;VLOOKUP(G294,$Q$310:$U$320,2),0,VLOOKUP(G294,$Q$310:$U$320,3))</f>
        <v>30</v>
      </c>
      <c r="S294" s="66">
        <f t="shared" si="80"/>
        <v>15</v>
      </c>
      <c r="T294" s="67">
        <f t="shared" si="81"/>
        <v>15</v>
      </c>
      <c r="U294" s="165">
        <f t="shared" si="82"/>
        <v>15</v>
      </c>
      <c r="V294" s="67">
        <f t="shared" si="83"/>
        <v>15</v>
      </c>
      <c r="W294" s="67">
        <v>30</v>
      </c>
      <c r="X294" s="66"/>
      <c r="Y294" s="63"/>
    </row>
    <row r="295" spans="1:26" s="33" customFormat="1" ht="47.25" x14ac:dyDescent="0.25">
      <c r="A295" s="60"/>
      <c r="B295" s="161" t="s">
        <v>732</v>
      </c>
      <c r="C295" s="161" t="s">
        <v>694</v>
      </c>
      <c r="D295" s="160">
        <v>380.62</v>
      </c>
      <c r="E295" s="115"/>
      <c r="F295" s="115">
        <v>30</v>
      </c>
      <c r="G295" s="67">
        <f t="shared" si="77"/>
        <v>0.08</v>
      </c>
      <c r="H295" s="63">
        <v>1</v>
      </c>
      <c r="I295" s="64" t="e">
        <f t="shared" si="78"/>
        <v>#DIV/0!</v>
      </c>
      <c r="J295" s="62"/>
      <c r="K295" s="62"/>
      <c r="L295" s="62"/>
      <c r="M295" s="63">
        <v>0</v>
      </c>
      <c r="N295" s="62"/>
      <c r="O295" s="62"/>
      <c r="P295" s="62"/>
      <c r="Q295" s="63">
        <f t="shared" si="79"/>
        <v>0</v>
      </c>
      <c r="R295" s="65">
        <f>IF(F295&lt;VLOOKUP(G295,$Q$310:$U$320,2),0,VLOOKUP(G295,$Q$310:$U$320,3))</f>
        <v>30</v>
      </c>
      <c r="S295" s="66">
        <f t="shared" si="80"/>
        <v>9</v>
      </c>
      <c r="T295" s="67">
        <f t="shared" si="81"/>
        <v>9</v>
      </c>
      <c r="U295" s="165">
        <f t="shared" si="82"/>
        <v>1</v>
      </c>
      <c r="V295" s="67">
        <f t="shared" si="83"/>
        <v>1.5</v>
      </c>
      <c r="W295" s="67">
        <v>5</v>
      </c>
      <c r="X295" s="66"/>
      <c r="Y295" s="63">
        <v>1</v>
      </c>
      <c r="Z295" s="103">
        <f t="shared" ref="Z295:Z302" si="84">U295-Y295</f>
        <v>0</v>
      </c>
    </row>
    <row r="296" spans="1:26" s="33" customFormat="1" ht="47.25" x14ac:dyDescent="0.25">
      <c r="A296" s="60"/>
      <c r="B296" s="161" t="s">
        <v>733</v>
      </c>
      <c r="C296" s="161" t="s">
        <v>694</v>
      </c>
      <c r="D296" s="160">
        <v>374.17</v>
      </c>
      <c r="E296" s="115"/>
      <c r="F296" s="115">
        <v>31</v>
      </c>
      <c r="G296" s="67">
        <f t="shared" si="77"/>
        <v>0.08</v>
      </c>
      <c r="H296" s="63">
        <v>2</v>
      </c>
      <c r="I296" s="64" t="e">
        <f t="shared" si="78"/>
        <v>#DIV/0!</v>
      </c>
      <c r="J296" s="62"/>
      <c r="K296" s="62"/>
      <c r="L296" s="62"/>
      <c r="M296" s="63">
        <v>0</v>
      </c>
      <c r="N296" s="62"/>
      <c r="O296" s="62"/>
      <c r="P296" s="62"/>
      <c r="Q296" s="63">
        <f t="shared" si="79"/>
        <v>0</v>
      </c>
      <c r="R296" s="65">
        <f>IF(F296&lt;VLOOKUP(G296,$Q$310:$U$320,2),0,VLOOKUP(G296,$Q$310:$U$320,3))</f>
        <v>30</v>
      </c>
      <c r="S296" s="66">
        <f t="shared" si="80"/>
        <v>9</v>
      </c>
      <c r="T296" s="67">
        <f t="shared" si="81"/>
        <v>9.3000000000000007</v>
      </c>
      <c r="U296" s="165">
        <f t="shared" si="82"/>
        <v>2</v>
      </c>
      <c r="V296" s="67">
        <f t="shared" si="83"/>
        <v>2.17</v>
      </c>
      <c r="W296" s="67">
        <v>7</v>
      </c>
      <c r="X296" s="66"/>
      <c r="Y296" s="63">
        <v>2</v>
      </c>
      <c r="Z296" s="103">
        <f t="shared" si="84"/>
        <v>0</v>
      </c>
    </row>
    <row r="297" spans="1:26" s="33" customFormat="1" ht="47.25" x14ac:dyDescent="0.25">
      <c r="A297" s="60"/>
      <c r="B297" s="161" t="s">
        <v>736</v>
      </c>
      <c r="C297" s="161" t="s">
        <v>694</v>
      </c>
      <c r="D297" s="160">
        <v>86.48</v>
      </c>
      <c r="E297" s="115"/>
      <c r="F297" s="115">
        <v>18</v>
      </c>
      <c r="G297" s="67">
        <f t="shared" si="77"/>
        <v>0.21</v>
      </c>
      <c r="H297" s="63">
        <v>5</v>
      </c>
      <c r="I297" s="64" t="e">
        <f t="shared" si="78"/>
        <v>#DIV/0!</v>
      </c>
      <c r="J297" s="62"/>
      <c r="K297" s="62"/>
      <c r="L297" s="62"/>
      <c r="M297" s="63">
        <v>0</v>
      </c>
      <c r="N297" s="62"/>
      <c r="O297" s="62"/>
      <c r="P297" s="62"/>
      <c r="Q297" s="63">
        <f t="shared" si="79"/>
        <v>0</v>
      </c>
      <c r="R297" s="65">
        <f>IF(F297&lt;VLOOKUP(G297,$Q$310:$U$320,2),0,VLOOKUP(G297,$Q$310:$U$320,3))</f>
        <v>30</v>
      </c>
      <c r="S297" s="66">
        <f t="shared" si="80"/>
        <v>5</v>
      </c>
      <c r="T297" s="67">
        <f t="shared" si="81"/>
        <v>5.4</v>
      </c>
      <c r="U297" s="165">
        <f t="shared" si="82"/>
        <v>5</v>
      </c>
      <c r="V297" s="67">
        <f t="shared" si="83"/>
        <v>5.4</v>
      </c>
      <c r="W297" s="67">
        <v>30</v>
      </c>
      <c r="X297" s="66"/>
      <c r="Y297" s="63">
        <v>5</v>
      </c>
      <c r="Z297" s="103">
        <f t="shared" si="84"/>
        <v>0</v>
      </c>
    </row>
    <row r="298" spans="1:26" s="33" customFormat="1" ht="47.25" x14ac:dyDescent="0.25">
      <c r="A298" s="60"/>
      <c r="B298" s="161" t="s">
        <v>738</v>
      </c>
      <c r="C298" s="161" t="s">
        <v>694</v>
      </c>
      <c r="D298" s="160">
        <v>75.451999999999998</v>
      </c>
      <c r="E298" s="115"/>
      <c r="F298" s="115">
        <v>8</v>
      </c>
      <c r="G298" s="67">
        <f t="shared" si="77"/>
        <v>0.11</v>
      </c>
      <c r="H298" s="63">
        <v>1</v>
      </c>
      <c r="I298" s="64" t="e">
        <f t="shared" si="78"/>
        <v>#DIV/0!</v>
      </c>
      <c r="J298" s="62"/>
      <c r="K298" s="62"/>
      <c r="L298" s="62"/>
      <c r="M298" s="63">
        <v>0</v>
      </c>
      <c r="N298" s="62"/>
      <c r="O298" s="62"/>
      <c r="P298" s="62"/>
      <c r="Q298" s="63">
        <f t="shared" si="79"/>
        <v>0</v>
      </c>
      <c r="R298" s="65">
        <f>IF(F298&lt;VLOOKUP(G298,$Q$310:$U$320,2),0,VLOOKUP(G298,$Q$310:$U$320,3))</f>
        <v>30</v>
      </c>
      <c r="S298" s="66">
        <f t="shared" si="80"/>
        <v>2</v>
      </c>
      <c r="T298" s="67">
        <f t="shared" si="81"/>
        <v>2.4</v>
      </c>
      <c r="U298" s="165">
        <f t="shared" si="82"/>
        <v>2</v>
      </c>
      <c r="V298" s="67">
        <f t="shared" si="83"/>
        <v>2.4</v>
      </c>
      <c r="W298" s="67">
        <v>30</v>
      </c>
      <c r="X298" s="66"/>
      <c r="Y298" s="63">
        <v>2</v>
      </c>
      <c r="Z298" s="103">
        <f t="shared" si="84"/>
        <v>0</v>
      </c>
    </row>
    <row r="299" spans="1:26" s="33" customFormat="1" ht="47.25" x14ac:dyDescent="0.25">
      <c r="A299" s="60"/>
      <c r="B299" s="161" t="s">
        <v>739</v>
      </c>
      <c r="C299" s="161" t="s">
        <v>694</v>
      </c>
      <c r="D299" s="160">
        <v>62.38</v>
      </c>
      <c r="E299" s="115"/>
      <c r="F299" s="115">
        <v>4</v>
      </c>
      <c r="G299" s="67">
        <f t="shared" si="77"/>
        <v>0.06</v>
      </c>
      <c r="H299" s="63">
        <v>1</v>
      </c>
      <c r="I299" s="64" t="e">
        <f t="shared" si="78"/>
        <v>#DIV/0!</v>
      </c>
      <c r="J299" s="62"/>
      <c r="K299" s="62"/>
      <c r="L299" s="62"/>
      <c r="M299" s="63">
        <v>0</v>
      </c>
      <c r="N299" s="62"/>
      <c r="O299" s="62"/>
      <c r="P299" s="62"/>
      <c r="Q299" s="63">
        <f t="shared" si="79"/>
        <v>0</v>
      </c>
      <c r="R299" s="65">
        <f>IF(F299&lt;VLOOKUP(G299,$Q$310:$U$320,2),0,VLOOKUP(G299,$Q$310:$U$320,3))</f>
        <v>30</v>
      </c>
      <c r="S299" s="66">
        <f t="shared" si="80"/>
        <v>1</v>
      </c>
      <c r="T299" s="67">
        <f t="shared" si="81"/>
        <v>1.2</v>
      </c>
      <c r="U299" s="165">
        <f t="shared" si="82"/>
        <v>1</v>
      </c>
      <c r="V299" s="67">
        <f t="shared" si="83"/>
        <v>1.2</v>
      </c>
      <c r="W299" s="67">
        <v>30</v>
      </c>
      <c r="X299" s="66"/>
      <c r="Y299" s="63">
        <v>1</v>
      </c>
      <c r="Z299" s="103">
        <f t="shared" si="84"/>
        <v>0</v>
      </c>
    </row>
    <row r="300" spans="1:26" s="33" customFormat="1" ht="47.25" x14ac:dyDescent="0.25">
      <c r="A300" s="60"/>
      <c r="B300" s="161" t="s">
        <v>740</v>
      </c>
      <c r="C300" s="161" t="s">
        <v>694</v>
      </c>
      <c r="D300" s="160">
        <v>218.709</v>
      </c>
      <c r="E300" s="115"/>
      <c r="F300" s="115">
        <v>15</v>
      </c>
      <c r="G300" s="67">
        <f t="shared" si="77"/>
        <v>7.0000000000000007E-2</v>
      </c>
      <c r="H300" s="63">
        <v>1</v>
      </c>
      <c r="I300" s="64" t="e">
        <f t="shared" si="78"/>
        <v>#DIV/0!</v>
      </c>
      <c r="J300" s="62"/>
      <c r="K300" s="62"/>
      <c r="L300" s="62"/>
      <c r="M300" s="63">
        <v>0</v>
      </c>
      <c r="N300" s="62"/>
      <c r="O300" s="62"/>
      <c r="P300" s="62"/>
      <c r="Q300" s="63">
        <f t="shared" si="79"/>
        <v>0</v>
      </c>
      <c r="R300" s="65">
        <f>IF(F300&lt;VLOOKUP(G300,$Q$310:$U$320,2),0,VLOOKUP(G300,$Q$310:$U$320,3))</f>
        <v>30</v>
      </c>
      <c r="S300" s="66">
        <f t="shared" si="80"/>
        <v>4</v>
      </c>
      <c r="T300" s="67">
        <f t="shared" si="81"/>
        <v>4.5</v>
      </c>
      <c r="U300" s="165">
        <f t="shared" si="82"/>
        <v>4</v>
      </c>
      <c r="V300" s="67">
        <f t="shared" si="83"/>
        <v>4.5</v>
      </c>
      <c r="W300" s="67">
        <v>30</v>
      </c>
      <c r="X300" s="66"/>
      <c r="Y300" s="63">
        <v>4</v>
      </c>
      <c r="Z300" s="103">
        <f t="shared" si="84"/>
        <v>0</v>
      </c>
    </row>
    <row r="301" spans="1:26" s="33" customFormat="1" ht="47.25" x14ac:dyDescent="0.25">
      <c r="A301" s="60"/>
      <c r="B301" s="161" t="s">
        <v>741</v>
      </c>
      <c r="C301" s="161" t="s">
        <v>694</v>
      </c>
      <c r="D301" s="160">
        <v>690.41</v>
      </c>
      <c r="E301" s="115"/>
      <c r="F301" s="115">
        <v>41</v>
      </c>
      <c r="G301" s="67">
        <f t="shared" si="77"/>
        <v>0.06</v>
      </c>
      <c r="H301" s="63">
        <v>4</v>
      </c>
      <c r="I301" s="64" t="e">
        <f t="shared" si="78"/>
        <v>#DIV/0!</v>
      </c>
      <c r="J301" s="62"/>
      <c r="K301" s="62"/>
      <c r="L301" s="62"/>
      <c r="M301" s="63">
        <v>2</v>
      </c>
      <c r="N301" s="62"/>
      <c r="O301" s="62"/>
      <c r="P301" s="62"/>
      <c r="Q301" s="63">
        <f t="shared" si="79"/>
        <v>50</v>
      </c>
      <c r="R301" s="65">
        <f>IF(F301&lt;VLOOKUP(G301,$Q$310:$U$320,2),0,VLOOKUP(G301,$Q$310:$U$320,3))</f>
        <v>30</v>
      </c>
      <c r="S301" s="66">
        <f t="shared" si="80"/>
        <v>12</v>
      </c>
      <c r="T301" s="67">
        <f t="shared" si="81"/>
        <v>12.3</v>
      </c>
      <c r="U301" s="165">
        <f t="shared" si="82"/>
        <v>12</v>
      </c>
      <c r="V301" s="67">
        <f t="shared" si="83"/>
        <v>12.3</v>
      </c>
      <c r="W301" s="67">
        <v>30</v>
      </c>
      <c r="X301" s="66"/>
      <c r="Y301" s="63">
        <v>12</v>
      </c>
      <c r="Z301" s="103">
        <f t="shared" si="84"/>
        <v>0</v>
      </c>
    </row>
    <row r="302" spans="1:26" s="33" customFormat="1" ht="63" x14ac:dyDescent="0.25">
      <c r="A302" s="60"/>
      <c r="B302" s="161" t="s">
        <v>747</v>
      </c>
      <c r="C302" s="161" t="s">
        <v>694</v>
      </c>
      <c r="D302" s="160">
        <v>83.2</v>
      </c>
      <c r="E302" s="115"/>
      <c r="F302" s="115">
        <v>21</v>
      </c>
      <c r="G302" s="67">
        <f t="shared" si="77"/>
        <v>0.25</v>
      </c>
      <c r="H302" s="63">
        <v>5</v>
      </c>
      <c r="I302" s="64" t="e">
        <f t="shared" si="78"/>
        <v>#DIV/0!</v>
      </c>
      <c r="J302" s="62"/>
      <c r="K302" s="62"/>
      <c r="L302" s="62"/>
      <c r="M302" s="63">
        <v>0</v>
      </c>
      <c r="N302" s="62"/>
      <c r="O302" s="62"/>
      <c r="P302" s="62"/>
      <c r="Q302" s="63">
        <f t="shared" si="79"/>
        <v>0</v>
      </c>
      <c r="R302" s="65">
        <f>IF(F302&lt;VLOOKUP(G302,$Q$310:$U$320,2),0,VLOOKUP(G302,$Q$310:$U$320,3))</f>
        <v>30</v>
      </c>
      <c r="S302" s="66">
        <f t="shared" si="80"/>
        <v>6</v>
      </c>
      <c r="T302" s="67">
        <f t="shared" si="81"/>
        <v>6.3</v>
      </c>
      <c r="U302" s="165">
        <f t="shared" si="82"/>
        <v>6</v>
      </c>
      <c r="V302" s="67">
        <f t="shared" si="83"/>
        <v>6.3</v>
      </c>
      <c r="W302" s="67">
        <v>30</v>
      </c>
      <c r="X302" s="66"/>
      <c r="Y302" s="63">
        <v>6</v>
      </c>
      <c r="Z302" s="103">
        <f t="shared" si="84"/>
        <v>0</v>
      </c>
    </row>
    <row r="303" spans="1:26" s="33" customFormat="1" x14ac:dyDescent="0.25">
      <c r="A303" s="39"/>
      <c r="B303" s="55"/>
      <c r="C303" s="55"/>
      <c r="D303" s="174"/>
      <c r="E303" s="14"/>
      <c r="F303" s="14"/>
      <c r="G303" s="3"/>
      <c r="H303" s="3"/>
      <c r="I303" s="15"/>
      <c r="J303" s="3"/>
      <c r="K303" s="3"/>
      <c r="L303" s="3"/>
      <c r="M303" s="14"/>
      <c r="N303" s="3"/>
      <c r="O303" s="3"/>
      <c r="P303" s="3"/>
      <c r="Q303" s="14"/>
      <c r="R303" s="15"/>
      <c r="S303" s="14"/>
      <c r="T303" s="3"/>
      <c r="U303" s="3"/>
      <c r="V303" s="3"/>
      <c r="W303" s="3"/>
      <c r="X303" s="14"/>
      <c r="Y303" s="14"/>
    </row>
    <row r="304" spans="1:26" s="33" customFormat="1" x14ac:dyDescent="0.25">
      <c r="A304" s="39"/>
      <c r="B304" s="55"/>
      <c r="C304" s="55"/>
      <c r="D304" s="174"/>
      <c r="E304" s="14"/>
      <c r="F304" s="14"/>
      <c r="G304" s="3"/>
      <c r="H304" s="3"/>
      <c r="I304" s="15"/>
      <c r="J304" s="3"/>
      <c r="K304" s="3"/>
      <c r="L304" s="3"/>
      <c r="M304" s="14"/>
      <c r="N304" s="3"/>
      <c r="O304" s="3"/>
      <c r="P304" s="3"/>
      <c r="Q304" s="14"/>
      <c r="R304" s="15"/>
      <c r="S304" s="14"/>
      <c r="T304" s="3"/>
      <c r="U304" s="3"/>
      <c r="V304" s="3"/>
      <c r="W304" s="3"/>
      <c r="X304" s="14"/>
      <c r="Y304" s="14"/>
    </row>
    <row r="305" spans="1:25" s="33" customFormat="1" x14ac:dyDescent="0.25">
      <c r="A305" s="39"/>
      <c r="B305" s="55"/>
      <c r="C305" s="55"/>
      <c r="D305" s="174"/>
      <c r="E305" s="14"/>
      <c r="F305" s="14"/>
      <c r="G305" s="3"/>
      <c r="H305" s="3"/>
      <c r="I305" s="15"/>
      <c r="J305" s="3"/>
      <c r="K305" s="3"/>
      <c r="L305" s="3"/>
      <c r="M305" s="14"/>
      <c r="N305" s="3"/>
      <c r="O305" s="3"/>
      <c r="P305" s="3"/>
      <c r="Q305" s="14"/>
      <c r="R305" s="15"/>
      <c r="S305" s="14"/>
      <c r="T305" s="3"/>
      <c r="U305" s="3"/>
      <c r="V305" s="3"/>
      <c r="W305" s="3"/>
      <c r="X305" s="14"/>
      <c r="Y305" s="14"/>
    </row>
    <row r="306" spans="1:25" s="33" customFormat="1" x14ac:dyDescent="0.25">
      <c r="A306" s="39"/>
      <c r="B306" s="55"/>
      <c r="C306" s="55"/>
      <c r="D306" s="174"/>
      <c r="E306" s="14"/>
      <c r="F306" s="14"/>
      <c r="G306" s="3"/>
      <c r="H306" s="3"/>
      <c r="I306" s="15"/>
      <c r="J306" s="3"/>
      <c r="K306" s="3"/>
      <c r="L306" s="3"/>
      <c r="M306" s="14"/>
      <c r="N306" s="3"/>
      <c r="O306" s="3"/>
      <c r="P306" s="3"/>
      <c r="Q306" s="14"/>
      <c r="R306" s="15"/>
      <c r="S306" s="14"/>
      <c r="T306" s="3"/>
      <c r="U306" s="3"/>
      <c r="V306" s="3"/>
      <c r="W306" s="3"/>
      <c r="X306" s="14"/>
      <c r="Y306" s="14"/>
    </row>
    <row r="307" spans="1:25" s="33" customFormat="1" x14ac:dyDescent="0.25">
      <c r="A307" s="39"/>
      <c r="B307" s="55"/>
      <c r="C307" s="55"/>
      <c r="D307" s="174"/>
      <c r="E307" s="14"/>
      <c r="F307" s="14"/>
      <c r="G307" s="3"/>
      <c r="H307" s="3"/>
      <c r="I307" s="15"/>
      <c r="J307" s="3"/>
      <c r="K307" s="3"/>
      <c r="L307" s="3"/>
      <c r="M307" s="14"/>
      <c r="N307" s="3"/>
      <c r="O307" s="3"/>
      <c r="P307" s="3"/>
      <c r="Q307" s="14"/>
      <c r="R307" s="15"/>
      <c r="S307" s="14"/>
      <c r="T307" s="3"/>
      <c r="U307" s="3"/>
      <c r="V307" s="3"/>
      <c r="W307" s="3"/>
      <c r="X307" s="14"/>
      <c r="Y307" s="14"/>
    </row>
    <row r="308" spans="1:25" s="33" customFormat="1" x14ac:dyDescent="0.25">
      <c r="A308" s="39"/>
      <c r="B308" s="55"/>
      <c r="C308" s="55"/>
      <c r="D308" s="174"/>
      <c r="E308" s="14"/>
      <c r="F308" s="14"/>
      <c r="G308" s="3"/>
      <c r="H308" s="3"/>
      <c r="I308" s="15"/>
      <c r="J308" s="3"/>
      <c r="K308" s="3"/>
      <c r="L308" s="3"/>
      <c r="M308" s="14"/>
      <c r="N308" s="3"/>
      <c r="O308" s="3"/>
      <c r="P308" s="3"/>
      <c r="Q308" s="14"/>
      <c r="R308" s="15"/>
      <c r="S308" s="14"/>
      <c r="T308" s="3"/>
      <c r="U308" s="3"/>
      <c r="V308" s="3"/>
      <c r="W308" s="3"/>
      <c r="X308" s="14"/>
      <c r="Y308" s="14"/>
    </row>
    <row r="309" spans="1:25" s="33" customFormat="1" x14ac:dyDescent="0.25">
      <c r="A309" s="39"/>
      <c r="B309" s="55"/>
      <c r="C309" s="55"/>
      <c r="D309" s="174"/>
      <c r="E309" s="14"/>
      <c r="F309" s="14"/>
      <c r="G309" s="3"/>
      <c r="H309" s="3"/>
      <c r="I309" s="15"/>
      <c r="J309" s="3"/>
      <c r="K309" s="3"/>
      <c r="L309" s="3"/>
      <c r="M309" s="14"/>
      <c r="N309" s="3"/>
      <c r="O309" s="3"/>
      <c r="P309" s="3"/>
      <c r="Q309" s="120" t="s">
        <v>46</v>
      </c>
      <c r="R309" s="41" t="s">
        <v>47</v>
      </c>
      <c r="S309" s="41" t="s">
        <v>43</v>
      </c>
      <c r="T309" s="41" t="s">
        <v>45</v>
      </c>
      <c r="U309" s="41" t="s">
        <v>44</v>
      </c>
      <c r="V309" s="3"/>
      <c r="W309" s="3"/>
      <c r="X309" s="14"/>
      <c r="Y309" s="14"/>
    </row>
    <row r="310" spans="1:25" s="33" customFormat="1" x14ac:dyDescent="0.25">
      <c r="A310" s="39"/>
      <c r="B310" s="55"/>
      <c r="C310" s="55"/>
      <c r="D310" s="174"/>
      <c r="E310" s="14"/>
      <c r="F310" s="14"/>
      <c r="G310" s="3"/>
      <c r="H310" s="3"/>
      <c r="I310" s="15"/>
      <c r="J310" s="3"/>
      <c r="K310" s="3"/>
      <c r="L310" s="3"/>
      <c r="M310" s="14"/>
      <c r="N310" s="3"/>
      <c r="O310" s="3"/>
      <c r="P310" s="3"/>
      <c r="Q310" s="120">
        <v>0</v>
      </c>
      <c r="R310" s="41">
        <v>3</v>
      </c>
      <c r="S310" s="41">
        <v>30</v>
      </c>
      <c r="T310" s="41">
        <v>0</v>
      </c>
      <c r="U310" s="41">
        <v>0</v>
      </c>
      <c r="V310" s="3"/>
      <c r="W310" s="3"/>
      <c r="X310" s="14"/>
      <c r="Y310" s="14"/>
    </row>
    <row r="311" spans="1:25" s="33" customFormat="1" x14ac:dyDescent="0.25">
      <c r="A311" s="39"/>
      <c r="B311" s="55"/>
      <c r="C311" s="55"/>
      <c r="D311" s="174"/>
      <c r="E311" s="14"/>
      <c r="F311" s="14"/>
      <c r="G311" s="3"/>
      <c r="H311" s="3"/>
      <c r="I311" s="15"/>
      <c r="J311" s="3"/>
      <c r="K311" s="3"/>
      <c r="L311" s="3"/>
      <c r="M311" s="14"/>
      <c r="N311" s="3"/>
      <c r="O311" s="3"/>
      <c r="P311" s="3"/>
      <c r="Q311" s="120">
        <v>1</v>
      </c>
      <c r="R311" s="41">
        <v>3</v>
      </c>
      <c r="S311" s="41">
        <v>30</v>
      </c>
      <c r="T311" s="41">
        <v>0</v>
      </c>
      <c r="U311" s="41">
        <v>0</v>
      </c>
      <c r="V311" s="3"/>
      <c r="W311" s="3"/>
      <c r="X311" s="14"/>
      <c r="Y311" s="14"/>
    </row>
    <row r="312" spans="1:25" s="33" customFormat="1" x14ac:dyDescent="0.25">
      <c r="A312" s="39"/>
      <c r="B312" s="55"/>
      <c r="C312" s="55"/>
      <c r="D312" s="174"/>
      <c r="E312" s="14"/>
      <c r="F312" s="14"/>
      <c r="G312" s="3"/>
      <c r="H312" s="3"/>
      <c r="I312" s="15"/>
      <c r="J312" s="3"/>
      <c r="K312" s="3"/>
      <c r="L312" s="3"/>
      <c r="M312" s="14"/>
      <c r="N312" s="3"/>
      <c r="O312" s="3"/>
      <c r="P312" s="3"/>
      <c r="Q312" s="120">
        <v>2</v>
      </c>
      <c r="R312" s="41">
        <v>3</v>
      </c>
      <c r="S312" s="41">
        <v>30</v>
      </c>
      <c r="T312" s="41">
        <v>0</v>
      </c>
      <c r="U312" s="41">
        <v>0</v>
      </c>
      <c r="V312" s="3"/>
      <c r="W312" s="3"/>
      <c r="X312" s="14"/>
      <c r="Y312" s="14"/>
    </row>
    <row r="313" spans="1:25" s="33" customFormat="1" x14ac:dyDescent="0.25">
      <c r="A313" s="39"/>
      <c r="B313" s="55"/>
      <c r="C313" s="55"/>
      <c r="D313" s="174"/>
      <c r="E313" s="14"/>
      <c r="F313" s="14"/>
      <c r="G313" s="3"/>
      <c r="H313" s="3"/>
      <c r="I313" s="15"/>
      <c r="J313" s="3"/>
      <c r="K313" s="3"/>
      <c r="L313" s="3"/>
      <c r="M313" s="14"/>
      <c r="N313" s="3"/>
      <c r="O313" s="3"/>
      <c r="P313" s="3"/>
      <c r="Q313" s="120">
        <v>4</v>
      </c>
      <c r="R313" s="41">
        <v>3</v>
      </c>
      <c r="S313" s="41">
        <v>30</v>
      </c>
      <c r="T313" s="41">
        <v>0</v>
      </c>
      <c r="U313" s="41">
        <v>0</v>
      </c>
      <c r="V313" s="3"/>
      <c r="W313" s="3"/>
      <c r="X313" s="14"/>
      <c r="Y313" s="14"/>
    </row>
    <row r="314" spans="1:25" s="33" customFormat="1" x14ac:dyDescent="0.25">
      <c r="A314" s="39"/>
      <c r="B314" s="55"/>
      <c r="C314" s="55"/>
      <c r="D314" s="174"/>
      <c r="E314" s="14"/>
      <c r="F314" s="14"/>
      <c r="G314" s="3"/>
      <c r="H314" s="3"/>
      <c r="I314" s="15"/>
      <c r="J314" s="3"/>
      <c r="K314" s="3"/>
      <c r="L314" s="3"/>
      <c r="M314" s="14"/>
      <c r="N314" s="3"/>
      <c r="O314" s="3"/>
      <c r="P314" s="3"/>
      <c r="Q314" s="120">
        <v>6</v>
      </c>
      <c r="R314" s="41">
        <v>3</v>
      </c>
      <c r="S314" s="41">
        <v>30</v>
      </c>
      <c r="T314" s="41">
        <v>0</v>
      </c>
      <c r="U314" s="41">
        <v>0</v>
      </c>
      <c r="V314" s="3"/>
      <c r="W314" s="3"/>
      <c r="X314" s="14"/>
      <c r="Y314" s="14"/>
    </row>
    <row r="315" spans="1:25" s="33" customFormat="1" x14ac:dyDescent="0.25">
      <c r="A315" s="39"/>
      <c r="B315" s="55"/>
      <c r="C315" s="55"/>
      <c r="D315" s="174"/>
      <c r="E315" s="14"/>
      <c r="F315" s="14"/>
      <c r="G315" s="3"/>
      <c r="H315" s="3"/>
      <c r="I315" s="15"/>
      <c r="J315" s="3"/>
      <c r="K315" s="3"/>
      <c r="L315" s="3"/>
      <c r="M315" s="14"/>
      <c r="N315" s="3"/>
      <c r="O315" s="3"/>
      <c r="P315" s="3"/>
      <c r="Q315" s="120">
        <v>8</v>
      </c>
      <c r="R315" s="41">
        <v>3</v>
      </c>
      <c r="S315" s="41">
        <v>30</v>
      </c>
      <c r="T315" s="41">
        <v>0</v>
      </c>
      <c r="U315" s="41">
        <v>0</v>
      </c>
      <c r="V315" s="3"/>
      <c r="W315" s="3"/>
      <c r="X315" s="14"/>
      <c r="Y315" s="14"/>
    </row>
    <row r="316" spans="1:25" s="33" customFormat="1" x14ac:dyDescent="0.25">
      <c r="A316" s="39"/>
      <c r="B316" s="55"/>
      <c r="C316" s="55"/>
      <c r="D316" s="174"/>
      <c r="E316" s="14"/>
      <c r="F316" s="14"/>
      <c r="G316" s="3"/>
      <c r="H316" s="3"/>
      <c r="I316" s="15"/>
      <c r="J316" s="3"/>
      <c r="K316" s="3"/>
      <c r="L316" s="3"/>
      <c r="M316" s="14"/>
      <c r="N316" s="3"/>
      <c r="O316" s="3"/>
      <c r="P316" s="3"/>
      <c r="Q316" s="120">
        <v>10</v>
      </c>
      <c r="R316" s="41">
        <v>3</v>
      </c>
      <c r="S316" s="41">
        <v>30</v>
      </c>
      <c r="T316" s="41">
        <v>0</v>
      </c>
      <c r="U316" s="41">
        <v>0</v>
      </c>
      <c r="V316" s="3"/>
      <c r="W316" s="3"/>
      <c r="X316" s="14"/>
      <c r="Y316" s="14"/>
    </row>
    <row r="317" spans="1:25" s="33" customFormat="1" x14ac:dyDescent="0.25">
      <c r="A317" s="39"/>
      <c r="B317" s="55"/>
      <c r="C317" s="55"/>
      <c r="D317" s="174"/>
      <c r="E317" s="14"/>
      <c r="F317" s="14"/>
      <c r="G317" s="3"/>
      <c r="H317" s="3"/>
      <c r="I317" s="15"/>
      <c r="J317" s="3"/>
      <c r="K317" s="3"/>
      <c r="L317" s="3"/>
      <c r="M317" s="14"/>
      <c r="N317" s="3"/>
      <c r="O317" s="3"/>
      <c r="P317" s="3"/>
      <c r="Q317" s="120">
        <v>12</v>
      </c>
      <c r="R317" s="41">
        <v>3</v>
      </c>
      <c r="S317" s="41">
        <v>30</v>
      </c>
      <c r="T317" s="41">
        <v>0</v>
      </c>
      <c r="U317" s="41">
        <v>0</v>
      </c>
      <c r="V317" s="3"/>
      <c r="W317" s="3"/>
      <c r="X317" s="14"/>
      <c r="Y317" s="14"/>
    </row>
    <row r="318" spans="1:25" s="33" customFormat="1" x14ac:dyDescent="0.25">
      <c r="A318" s="39"/>
      <c r="B318" s="55"/>
      <c r="C318" s="55"/>
      <c r="D318" s="174"/>
      <c r="E318" s="14"/>
      <c r="F318" s="14"/>
      <c r="G318" s="3"/>
      <c r="H318" s="3"/>
      <c r="I318" s="15"/>
      <c r="J318" s="3"/>
      <c r="K318" s="3"/>
      <c r="L318" s="3"/>
      <c r="M318" s="14"/>
      <c r="N318" s="3"/>
      <c r="O318" s="3"/>
      <c r="P318" s="3"/>
      <c r="Q318" s="120">
        <v>15</v>
      </c>
      <c r="R318" s="41">
        <v>3</v>
      </c>
      <c r="S318" s="41">
        <v>30</v>
      </c>
      <c r="T318" s="41">
        <v>0</v>
      </c>
      <c r="U318" s="41">
        <v>0</v>
      </c>
      <c r="V318" s="3"/>
      <c r="W318" s="3"/>
      <c r="X318" s="14"/>
      <c r="Y318" s="14"/>
    </row>
    <row r="319" spans="1:25" s="33" customFormat="1" x14ac:dyDescent="0.25">
      <c r="A319" s="39"/>
      <c r="B319" s="55"/>
      <c r="C319" s="55"/>
      <c r="D319" s="174"/>
      <c r="E319" s="14"/>
      <c r="F319" s="14"/>
      <c r="G319" s="3"/>
      <c r="H319" s="3"/>
      <c r="I319" s="15"/>
      <c r="J319" s="3"/>
      <c r="K319" s="3"/>
      <c r="L319" s="3"/>
      <c r="M319" s="14"/>
      <c r="N319" s="3"/>
      <c r="O319" s="3"/>
      <c r="P319" s="3"/>
      <c r="Q319" s="120">
        <v>20</v>
      </c>
      <c r="R319" s="41">
        <v>3</v>
      </c>
      <c r="S319" s="41">
        <v>30</v>
      </c>
      <c r="T319" s="41">
        <v>0</v>
      </c>
      <c r="U319" s="41">
        <v>0</v>
      </c>
      <c r="V319" s="3"/>
      <c r="W319" s="3"/>
      <c r="X319" s="14"/>
      <c r="Y319" s="14"/>
    </row>
    <row r="320" spans="1:25" s="33" customFormat="1" x14ac:dyDescent="0.25">
      <c r="A320" s="39"/>
      <c r="B320" s="55"/>
      <c r="C320" s="55"/>
      <c r="D320" s="174"/>
      <c r="E320" s="14"/>
      <c r="F320" s="14"/>
      <c r="G320" s="3"/>
      <c r="H320" s="3"/>
      <c r="I320" s="15"/>
      <c r="J320" s="3"/>
      <c r="K320" s="3"/>
      <c r="L320" s="3"/>
      <c r="M320" s="14"/>
      <c r="N320" s="3"/>
      <c r="O320" s="3"/>
      <c r="P320" s="3"/>
      <c r="Q320" s="120">
        <v>100000</v>
      </c>
      <c r="R320" s="70">
        <v>3</v>
      </c>
      <c r="S320" s="41">
        <v>30</v>
      </c>
      <c r="T320" s="41">
        <v>0</v>
      </c>
      <c r="U320" s="41">
        <v>0</v>
      </c>
      <c r="V320" s="3"/>
      <c r="W320" s="3"/>
      <c r="X320" s="14"/>
      <c r="Y320" s="14"/>
    </row>
    <row r="321" spans="1:25" s="33" customFormat="1" x14ac:dyDescent="0.25">
      <c r="A321" s="39"/>
      <c r="B321" s="55"/>
      <c r="C321" s="55"/>
      <c r="D321" s="174"/>
      <c r="E321" s="14"/>
      <c r="F321" s="14"/>
      <c r="G321" s="3"/>
      <c r="H321" s="3"/>
      <c r="I321" s="15"/>
      <c r="J321" s="3"/>
      <c r="K321" s="3"/>
      <c r="L321" s="3"/>
      <c r="M321" s="14"/>
      <c r="N321" s="3"/>
      <c r="O321" s="3"/>
      <c r="P321" s="3"/>
      <c r="Q321" s="14"/>
      <c r="R321" s="15"/>
      <c r="S321" s="14"/>
      <c r="T321" s="3"/>
      <c r="U321" s="3"/>
      <c r="V321" s="3"/>
      <c r="W321" s="3"/>
      <c r="X321" s="14"/>
      <c r="Y321" s="14"/>
    </row>
    <row r="322" spans="1:25" s="33" customFormat="1" x14ac:dyDescent="0.25">
      <c r="A322" s="39"/>
      <c r="B322" s="55"/>
      <c r="C322" s="55"/>
      <c r="D322" s="174"/>
      <c r="E322" s="14"/>
      <c r="F322" s="14"/>
      <c r="G322" s="3"/>
      <c r="H322" s="3"/>
      <c r="I322" s="15"/>
      <c r="J322" s="3"/>
      <c r="K322" s="3"/>
      <c r="L322" s="3"/>
      <c r="M322" s="14"/>
      <c r="N322" s="3"/>
      <c r="O322" s="3"/>
      <c r="P322" s="3"/>
      <c r="Q322" s="14"/>
      <c r="R322" s="15"/>
      <c r="S322" s="14"/>
      <c r="T322" s="3"/>
      <c r="U322" s="3"/>
      <c r="V322" s="3"/>
      <c r="W322" s="3"/>
      <c r="X322" s="14"/>
      <c r="Y322" s="14"/>
    </row>
    <row r="323" spans="1:25" s="33" customFormat="1" x14ac:dyDescent="0.25">
      <c r="A323" s="39"/>
      <c r="B323" s="55"/>
      <c r="C323" s="55"/>
      <c r="D323" s="174"/>
      <c r="E323" s="14"/>
      <c r="F323" s="14"/>
      <c r="G323" s="3"/>
      <c r="H323" s="3"/>
      <c r="I323" s="15"/>
      <c r="J323" s="3"/>
      <c r="K323" s="3"/>
      <c r="L323" s="3"/>
      <c r="M323" s="14"/>
      <c r="N323" s="3"/>
      <c r="O323" s="3"/>
      <c r="P323" s="3"/>
      <c r="Q323" s="14"/>
      <c r="R323" s="15"/>
      <c r="S323" s="14"/>
      <c r="T323" s="3"/>
      <c r="U323" s="3"/>
      <c r="V323" s="3"/>
      <c r="W323" s="3"/>
      <c r="X323" s="14"/>
      <c r="Y323" s="14"/>
    </row>
    <row r="324" spans="1:25" s="33" customFormat="1" x14ac:dyDescent="0.25">
      <c r="A324" s="39"/>
      <c r="B324" s="55"/>
      <c r="C324" s="55"/>
      <c r="D324" s="174"/>
      <c r="E324" s="14"/>
      <c r="F324" s="14"/>
      <c r="G324" s="3"/>
      <c r="H324" s="3"/>
      <c r="I324" s="15"/>
      <c r="J324" s="3"/>
      <c r="K324" s="3"/>
      <c r="L324" s="3"/>
      <c r="M324" s="14"/>
      <c r="N324" s="3"/>
      <c r="O324" s="3"/>
      <c r="P324" s="3"/>
      <c r="Q324" s="14"/>
      <c r="R324" s="15"/>
      <c r="S324" s="14"/>
      <c r="T324" s="3"/>
      <c r="U324" s="3"/>
      <c r="V324" s="3"/>
      <c r="W324" s="3"/>
      <c r="X324" s="14"/>
      <c r="Y324" s="14"/>
    </row>
    <row r="325" spans="1:25" s="33" customFormat="1" x14ac:dyDescent="0.25">
      <c r="A325" s="39"/>
      <c r="B325" s="55"/>
      <c r="C325" s="55"/>
      <c r="D325" s="174"/>
      <c r="E325" s="14"/>
      <c r="F325" s="14"/>
      <c r="G325" s="3"/>
      <c r="H325" s="3"/>
      <c r="I325" s="15"/>
      <c r="J325" s="3"/>
      <c r="K325" s="3"/>
      <c r="L325" s="3"/>
      <c r="M325" s="14"/>
      <c r="N325" s="3"/>
      <c r="O325" s="3"/>
      <c r="P325" s="3"/>
      <c r="Q325" s="14"/>
      <c r="R325" s="15"/>
      <c r="S325" s="14"/>
      <c r="T325" s="3"/>
      <c r="U325" s="3"/>
      <c r="V325" s="3"/>
      <c r="W325" s="3"/>
      <c r="X325" s="14"/>
      <c r="Y325" s="14"/>
    </row>
    <row r="326" spans="1:25" s="33" customFormat="1" x14ac:dyDescent="0.25">
      <c r="A326" s="39"/>
      <c r="B326" s="55"/>
      <c r="C326" s="55"/>
      <c r="D326" s="174"/>
      <c r="E326" s="14"/>
      <c r="F326" s="14"/>
      <c r="G326" s="3"/>
      <c r="H326" s="3"/>
      <c r="I326" s="15"/>
      <c r="J326" s="3"/>
      <c r="K326" s="3"/>
      <c r="L326" s="3"/>
      <c r="M326" s="14"/>
      <c r="N326" s="3"/>
      <c r="O326" s="3"/>
      <c r="P326" s="3"/>
      <c r="Q326" s="14"/>
      <c r="R326" s="15"/>
      <c r="S326" s="14"/>
      <c r="T326" s="3"/>
      <c r="U326" s="3"/>
      <c r="V326" s="3"/>
      <c r="W326" s="3"/>
      <c r="X326" s="14"/>
      <c r="Y326" s="14"/>
    </row>
    <row r="327" spans="1:25" s="33" customFormat="1" x14ac:dyDescent="0.25">
      <c r="A327" s="39"/>
      <c r="B327" s="55"/>
      <c r="C327" s="55"/>
      <c r="D327" s="174"/>
      <c r="E327" s="14"/>
      <c r="F327" s="14"/>
      <c r="G327" s="3"/>
      <c r="H327" s="3"/>
      <c r="I327" s="15"/>
      <c r="J327" s="3"/>
      <c r="K327" s="3"/>
      <c r="L327" s="3"/>
      <c r="M327" s="14"/>
      <c r="N327" s="3"/>
      <c r="O327" s="3"/>
      <c r="P327" s="3"/>
      <c r="Q327" s="14"/>
      <c r="R327" s="15"/>
      <c r="S327" s="14"/>
      <c r="T327" s="3"/>
      <c r="U327" s="3"/>
      <c r="V327" s="3"/>
      <c r="W327" s="3"/>
      <c r="X327" s="14"/>
      <c r="Y327" s="14"/>
    </row>
    <row r="328" spans="1:25" s="33" customFormat="1" x14ac:dyDescent="0.25">
      <c r="A328" s="39"/>
      <c r="B328" s="55"/>
      <c r="C328" s="55"/>
      <c r="D328" s="174"/>
      <c r="E328" s="14"/>
      <c r="F328" s="14"/>
      <c r="G328" s="3"/>
      <c r="H328" s="3"/>
      <c r="I328" s="15"/>
      <c r="J328" s="3"/>
      <c r="K328" s="3"/>
      <c r="L328" s="3"/>
      <c r="M328" s="14"/>
      <c r="N328" s="3"/>
      <c r="O328" s="3"/>
      <c r="P328" s="3"/>
      <c r="Q328" s="14"/>
      <c r="R328" s="15"/>
      <c r="S328" s="14"/>
      <c r="T328" s="3"/>
      <c r="U328" s="3"/>
      <c r="V328" s="3"/>
      <c r="W328" s="3"/>
      <c r="X328" s="14"/>
      <c r="Y328" s="14"/>
    </row>
    <row r="329" spans="1:25" s="33" customFormat="1" x14ac:dyDescent="0.25">
      <c r="A329" s="39"/>
      <c r="B329" s="55"/>
      <c r="C329" s="55"/>
      <c r="D329" s="174"/>
      <c r="E329" s="14"/>
      <c r="F329" s="14"/>
      <c r="G329" s="3"/>
      <c r="H329" s="3"/>
      <c r="I329" s="15"/>
      <c r="J329" s="3"/>
      <c r="K329" s="3"/>
      <c r="L329" s="3"/>
      <c r="M329" s="14"/>
      <c r="N329" s="3"/>
      <c r="O329" s="3"/>
      <c r="P329" s="3"/>
      <c r="Q329" s="14"/>
      <c r="R329" s="15"/>
      <c r="S329" s="14"/>
      <c r="T329" s="3"/>
      <c r="U329" s="3"/>
      <c r="V329" s="3"/>
      <c r="W329" s="3"/>
      <c r="X329" s="14"/>
      <c r="Y329" s="14"/>
    </row>
    <row r="330" spans="1:25" s="33" customFormat="1" x14ac:dyDescent="0.25">
      <c r="A330" s="39"/>
      <c r="B330" s="55"/>
      <c r="C330" s="55"/>
      <c r="D330" s="174"/>
      <c r="E330" s="14"/>
      <c r="F330" s="14"/>
      <c r="G330" s="3"/>
      <c r="H330" s="3"/>
      <c r="I330" s="15"/>
      <c r="J330" s="3"/>
      <c r="K330" s="3"/>
      <c r="L330" s="3"/>
      <c r="M330" s="14"/>
      <c r="N330" s="3"/>
      <c r="O330" s="3"/>
      <c r="P330" s="3"/>
      <c r="Q330" s="14"/>
      <c r="R330" s="15"/>
      <c r="S330" s="14"/>
      <c r="T330" s="3"/>
      <c r="U330" s="3"/>
      <c r="V330" s="3"/>
      <c r="W330" s="3"/>
      <c r="X330" s="14"/>
      <c r="Y330" s="14"/>
    </row>
    <row r="331" spans="1:25" s="33" customFormat="1" x14ac:dyDescent="0.25">
      <c r="A331" s="39"/>
      <c r="B331" s="55"/>
      <c r="C331" s="55"/>
      <c r="D331" s="174"/>
      <c r="E331" s="14"/>
      <c r="F331" s="14"/>
      <c r="G331" s="3"/>
      <c r="H331" s="3"/>
      <c r="I331" s="15"/>
      <c r="J331" s="3"/>
      <c r="K331" s="3"/>
      <c r="L331" s="3"/>
      <c r="M331" s="14"/>
      <c r="N331" s="3"/>
      <c r="O331" s="3"/>
      <c r="P331" s="3"/>
      <c r="Q331" s="14"/>
      <c r="R331" s="15"/>
      <c r="S331" s="14"/>
      <c r="T331" s="3"/>
      <c r="U331" s="3"/>
      <c r="V331" s="3"/>
      <c r="W331" s="3"/>
      <c r="X331" s="14"/>
      <c r="Y331" s="14"/>
    </row>
    <row r="332" spans="1:25" s="33" customFormat="1" x14ac:dyDescent="0.25">
      <c r="A332" s="39"/>
      <c r="B332" s="55"/>
      <c r="C332" s="55"/>
      <c r="D332" s="174"/>
      <c r="E332" s="14"/>
      <c r="F332" s="14"/>
      <c r="G332" s="3"/>
      <c r="H332" s="3"/>
      <c r="I332" s="15"/>
      <c r="J332" s="3"/>
      <c r="K332" s="3"/>
      <c r="L332" s="3"/>
      <c r="M332" s="14"/>
      <c r="N332" s="3"/>
      <c r="O332" s="3"/>
      <c r="P332" s="3"/>
      <c r="Q332" s="14"/>
      <c r="R332" s="15"/>
      <c r="S332" s="14"/>
      <c r="T332" s="3"/>
      <c r="U332" s="3"/>
      <c r="V332" s="3"/>
      <c r="W332" s="3"/>
      <c r="X332" s="14"/>
      <c r="Y332" s="14"/>
    </row>
    <row r="333" spans="1:25" s="33" customFormat="1" x14ac:dyDescent="0.25">
      <c r="A333" s="39"/>
      <c r="B333" s="55"/>
      <c r="C333" s="55"/>
      <c r="D333" s="174"/>
      <c r="E333" s="14"/>
      <c r="F333" s="14"/>
      <c r="G333" s="3"/>
      <c r="H333" s="3"/>
      <c r="I333" s="15"/>
      <c r="J333" s="3"/>
      <c r="K333" s="3"/>
      <c r="L333" s="3"/>
      <c r="M333" s="14"/>
      <c r="N333" s="3"/>
      <c r="O333" s="3"/>
      <c r="P333" s="3"/>
      <c r="Q333" s="14"/>
      <c r="R333" s="15"/>
      <c r="S333" s="14"/>
      <c r="T333" s="3"/>
      <c r="U333" s="3"/>
      <c r="V333" s="3"/>
      <c r="W333" s="3"/>
      <c r="X333" s="14"/>
      <c r="Y333" s="14"/>
    </row>
    <row r="334" spans="1:25" s="33" customFormat="1" x14ac:dyDescent="0.25">
      <c r="A334" s="39"/>
      <c r="B334" s="55"/>
      <c r="C334" s="55"/>
      <c r="D334" s="174"/>
      <c r="E334" s="14"/>
      <c r="F334" s="14"/>
      <c r="G334" s="3"/>
      <c r="H334" s="3"/>
      <c r="I334" s="15"/>
      <c r="J334" s="3"/>
      <c r="K334" s="3"/>
      <c r="L334" s="3"/>
      <c r="M334" s="14"/>
      <c r="N334" s="3"/>
      <c r="O334" s="3"/>
      <c r="P334" s="3"/>
      <c r="Q334" s="14"/>
      <c r="R334" s="15"/>
      <c r="S334" s="14"/>
      <c r="T334" s="3"/>
      <c r="U334" s="3"/>
      <c r="V334" s="3"/>
      <c r="W334" s="3"/>
      <c r="X334" s="14"/>
      <c r="Y334" s="14"/>
    </row>
    <row r="335" spans="1:25" s="33" customFormat="1" x14ac:dyDescent="0.25">
      <c r="A335" s="39"/>
      <c r="B335" s="55"/>
      <c r="C335" s="55"/>
      <c r="D335" s="174"/>
      <c r="E335" s="14"/>
      <c r="F335" s="14"/>
      <c r="G335" s="3"/>
      <c r="H335" s="3"/>
      <c r="I335" s="15"/>
      <c r="J335" s="3"/>
      <c r="K335" s="3"/>
      <c r="L335" s="3"/>
      <c r="M335" s="14"/>
      <c r="N335" s="3"/>
      <c r="O335" s="3"/>
      <c r="P335" s="3"/>
      <c r="Q335" s="14"/>
      <c r="R335" s="15"/>
      <c r="S335" s="14"/>
      <c r="T335" s="3"/>
      <c r="U335" s="3"/>
      <c r="V335" s="3"/>
      <c r="W335" s="3"/>
      <c r="X335" s="14"/>
      <c r="Y335" s="14"/>
    </row>
    <row r="336" spans="1:25" s="33" customFormat="1" x14ac:dyDescent="0.25">
      <c r="A336" s="39"/>
      <c r="B336" s="55"/>
      <c r="C336" s="55"/>
      <c r="D336" s="174"/>
      <c r="E336" s="14"/>
      <c r="F336" s="14"/>
      <c r="G336" s="3"/>
      <c r="H336" s="3"/>
      <c r="I336" s="15"/>
      <c r="J336" s="3"/>
      <c r="K336" s="3"/>
      <c r="L336" s="3"/>
      <c r="M336" s="14"/>
      <c r="N336" s="3"/>
      <c r="O336" s="3"/>
      <c r="P336" s="3"/>
      <c r="Q336" s="14"/>
      <c r="R336" s="15"/>
      <c r="S336" s="14"/>
      <c r="T336" s="3"/>
      <c r="U336" s="3"/>
      <c r="V336" s="3"/>
      <c r="W336" s="3"/>
      <c r="X336" s="14"/>
      <c r="Y336" s="14"/>
    </row>
    <row r="337" spans="1:25" s="33" customFormat="1" x14ac:dyDescent="0.25">
      <c r="A337" s="39"/>
      <c r="B337" s="55"/>
      <c r="C337" s="55"/>
      <c r="D337" s="174"/>
      <c r="E337" s="14"/>
      <c r="F337" s="14"/>
      <c r="G337" s="3"/>
      <c r="H337" s="3"/>
      <c r="I337" s="15"/>
      <c r="J337" s="3"/>
      <c r="K337" s="3"/>
      <c r="L337" s="3"/>
      <c r="M337" s="14"/>
      <c r="N337" s="3"/>
      <c r="O337" s="3"/>
      <c r="P337" s="3"/>
      <c r="Q337" s="14"/>
      <c r="R337" s="15"/>
      <c r="S337" s="14"/>
      <c r="T337" s="3"/>
      <c r="U337" s="3"/>
      <c r="V337" s="3"/>
      <c r="W337" s="3"/>
      <c r="X337" s="14"/>
      <c r="Y337" s="14"/>
    </row>
    <row r="338" spans="1:25" s="33" customFormat="1" x14ac:dyDescent="0.25">
      <c r="A338" s="39"/>
      <c r="B338" s="55"/>
      <c r="C338" s="55"/>
      <c r="D338" s="174"/>
      <c r="E338" s="14"/>
      <c r="F338" s="14"/>
      <c r="G338" s="3"/>
      <c r="H338" s="3"/>
      <c r="I338" s="15"/>
      <c r="J338" s="3"/>
      <c r="K338" s="3"/>
      <c r="L338" s="3"/>
      <c r="M338" s="14"/>
      <c r="N338" s="3"/>
      <c r="O338" s="3"/>
      <c r="P338" s="3"/>
      <c r="Q338" s="14"/>
      <c r="R338" s="15"/>
      <c r="S338" s="14"/>
      <c r="T338" s="3"/>
      <c r="U338" s="3"/>
      <c r="V338" s="3"/>
      <c r="W338" s="3"/>
      <c r="X338" s="14"/>
      <c r="Y338" s="14"/>
    </row>
    <row r="339" spans="1:25" s="33" customFormat="1" x14ac:dyDescent="0.25">
      <c r="A339" s="39"/>
      <c r="B339" s="55"/>
      <c r="C339" s="55"/>
      <c r="D339" s="174"/>
      <c r="E339" s="14"/>
      <c r="F339" s="14"/>
      <c r="G339" s="3"/>
      <c r="H339" s="3"/>
      <c r="I339" s="15"/>
      <c r="J339" s="3"/>
      <c r="K339" s="3"/>
      <c r="L339" s="3"/>
      <c r="M339" s="14"/>
      <c r="N339" s="3"/>
      <c r="O339" s="3"/>
      <c r="P339" s="3"/>
      <c r="Q339" s="14"/>
      <c r="R339" s="15"/>
      <c r="S339" s="14"/>
      <c r="T339" s="3"/>
      <c r="U339" s="3"/>
      <c r="V339" s="3"/>
      <c r="W339" s="3"/>
      <c r="X339" s="14"/>
      <c r="Y339" s="14"/>
    </row>
    <row r="340" spans="1:25" s="33" customFormat="1" x14ac:dyDescent="0.25">
      <c r="A340" s="39"/>
      <c r="B340" s="55"/>
      <c r="C340" s="55"/>
      <c r="D340" s="174"/>
      <c r="E340" s="14"/>
      <c r="F340" s="14"/>
      <c r="G340" s="3"/>
      <c r="H340" s="3"/>
      <c r="I340" s="15"/>
      <c r="J340" s="3"/>
      <c r="K340" s="3"/>
      <c r="L340" s="3"/>
      <c r="M340" s="14"/>
      <c r="N340" s="3"/>
      <c r="O340" s="3"/>
      <c r="P340" s="3"/>
      <c r="Q340" s="14"/>
      <c r="R340" s="15"/>
      <c r="S340" s="14"/>
      <c r="T340" s="3"/>
      <c r="U340" s="3"/>
      <c r="V340" s="3"/>
      <c r="W340" s="3"/>
      <c r="X340" s="14"/>
      <c r="Y340" s="14"/>
    </row>
    <row r="341" spans="1:25" s="33" customFormat="1" x14ac:dyDescent="0.25">
      <c r="A341" s="39"/>
      <c r="B341" s="55"/>
      <c r="C341" s="55"/>
      <c r="D341" s="174"/>
      <c r="E341" s="14"/>
      <c r="F341" s="14"/>
      <c r="G341" s="3"/>
      <c r="H341" s="3"/>
      <c r="I341" s="15"/>
      <c r="J341" s="3"/>
      <c r="K341" s="3"/>
      <c r="L341" s="3"/>
      <c r="M341" s="14"/>
      <c r="N341" s="3"/>
      <c r="O341" s="3"/>
      <c r="P341" s="3"/>
      <c r="Q341" s="14"/>
      <c r="R341" s="15"/>
      <c r="S341" s="14"/>
      <c r="T341" s="3"/>
      <c r="U341" s="3"/>
      <c r="V341" s="3"/>
      <c r="W341" s="3"/>
      <c r="X341" s="14"/>
      <c r="Y341" s="14"/>
    </row>
    <row r="342" spans="1:25" s="33" customFormat="1" x14ac:dyDescent="0.25">
      <c r="A342" s="39"/>
      <c r="B342" s="55"/>
      <c r="C342" s="55"/>
      <c r="D342" s="174"/>
      <c r="E342" s="14"/>
      <c r="F342" s="14"/>
      <c r="G342" s="3"/>
      <c r="H342" s="3"/>
      <c r="I342" s="15"/>
      <c r="J342" s="3"/>
      <c r="K342" s="3"/>
      <c r="L342" s="3"/>
      <c r="M342" s="14"/>
      <c r="N342" s="3"/>
      <c r="O342" s="3"/>
      <c r="P342" s="3"/>
      <c r="Q342" s="14"/>
      <c r="R342" s="15"/>
      <c r="S342" s="14"/>
      <c r="T342" s="3"/>
      <c r="U342" s="3"/>
      <c r="V342" s="3"/>
      <c r="W342" s="3"/>
      <c r="X342" s="14"/>
      <c r="Y342" s="14"/>
    </row>
    <row r="343" spans="1:25" s="33" customFormat="1" x14ac:dyDescent="0.25">
      <c r="A343" s="39"/>
      <c r="B343" s="55"/>
      <c r="C343" s="55"/>
      <c r="D343" s="174"/>
      <c r="E343" s="14"/>
      <c r="F343" s="14"/>
      <c r="G343" s="3"/>
      <c r="H343" s="3"/>
      <c r="I343" s="15"/>
      <c r="J343" s="3"/>
      <c r="K343" s="3"/>
      <c r="L343" s="3"/>
      <c r="M343" s="14"/>
      <c r="N343" s="3"/>
      <c r="O343" s="3"/>
      <c r="P343" s="3"/>
      <c r="Q343" s="14"/>
      <c r="R343" s="15"/>
      <c r="S343" s="14"/>
      <c r="T343" s="3"/>
      <c r="U343" s="3"/>
      <c r="V343" s="3"/>
      <c r="W343" s="3"/>
      <c r="X343" s="14"/>
      <c r="Y343" s="14"/>
    </row>
    <row r="344" spans="1:25" s="33" customFormat="1" x14ac:dyDescent="0.25">
      <c r="A344" s="39"/>
      <c r="B344" s="55"/>
      <c r="C344" s="55"/>
      <c r="D344" s="174"/>
      <c r="E344" s="14"/>
      <c r="F344" s="14"/>
      <c r="G344" s="3"/>
      <c r="H344" s="3"/>
      <c r="I344" s="15"/>
      <c r="J344" s="3"/>
      <c r="K344" s="3"/>
      <c r="L344" s="3"/>
      <c r="M344" s="14"/>
      <c r="N344" s="3"/>
      <c r="O344" s="3"/>
      <c r="P344" s="3"/>
      <c r="Q344" s="14"/>
      <c r="R344" s="15"/>
      <c r="S344" s="14"/>
      <c r="T344" s="3"/>
      <c r="U344" s="3"/>
      <c r="V344" s="3"/>
      <c r="W344" s="3"/>
      <c r="X344" s="14"/>
      <c r="Y344" s="14"/>
    </row>
    <row r="345" spans="1:25" s="33" customFormat="1" x14ac:dyDescent="0.25">
      <c r="A345" s="39"/>
      <c r="B345" s="55"/>
      <c r="C345" s="55"/>
      <c r="D345" s="174"/>
      <c r="E345" s="14"/>
      <c r="F345" s="14"/>
      <c r="G345" s="3"/>
      <c r="H345" s="3"/>
      <c r="I345" s="15"/>
      <c r="J345" s="3"/>
      <c r="K345" s="3"/>
      <c r="L345" s="3"/>
      <c r="M345" s="14"/>
      <c r="N345" s="3"/>
      <c r="O345" s="3"/>
      <c r="P345" s="3"/>
      <c r="Q345" s="14"/>
      <c r="R345" s="15"/>
      <c r="S345" s="14"/>
      <c r="T345" s="3"/>
      <c r="U345" s="3"/>
      <c r="V345" s="3"/>
      <c r="W345" s="3"/>
      <c r="X345" s="14"/>
      <c r="Y345" s="14"/>
    </row>
    <row r="346" spans="1:25" s="33" customFormat="1" x14ac:dyDescent="0.25">
      <c r="A346" s="39"/>
      <c r="B346" s="55"/>
      <c r="C346" s="55"/>
      <c r="D346" s="174"/>
      <c r="E346" s="14"/>
      <c r="F346" s="14"/>
      <c r="G346" s="3"/>
      <c r="H346" s="3"/>
      <c r="I346" s="15"/>
      <c r="J346" s="3"/>
      <c r="K346" s="3"/>
      <c r="L346" s="3"/>
      <c r="M346" s="14"/>
      <c r="N346" s="3"/>
      <c r="O346" s="3"/>
      <c r="P346" s="3"/>
      <c r="Q346" s="14"/>
      <c r="R346" s="15"/>
      <c r="S346" s="14"/>
      <c r="T346" s="3"/>
      <c r="U346" s="3"/>
      <c r="V346" s="3"/>
      <c r="W346" s="3"/>
      <c r="X346" s="14"/>
      <c r="Y346" s="14"/>
    </row>
    <row r="347" spans="1:25" s="33" customFormat="1" x14ac:dyDescent="0.25">
      <c r="A347" s="39"/>
      <c r="B347" s="55"/>
      <c r="C347" s="55"/>
      <c r="D347" s="174"/>
      <c r="E347" s="14"/>
      <c r="F347" s="14"/>
      <c r="G347" s="3"/>
      <c r="H347" s="3"/>
      <c r="I347" s="15"/>
      <c r="J347" s="3"/>
      <c r="K347" s="3"/>
      <c r="L347" s="3"/>
      <c r="M347" s="14"/>
      <c r="N347" s="3"/>
      <c r="O347" s="3"/>
      <c r="P347" s="3"/>
      <c r="Q347" s="14"/>
      <c r="R347" s="15"/>
      <c r="S347" s="14"/>
      <c r="T347" s="3"/>
      <c r="U347" s="3"/>
      <c r="V347" s="3"/>
      <c r="W347" s="3"/>
      <c r="X347" s="14"/>
      <c r="Y347" s="14"/>
    </row>
    <row r="348" spans="1:25" s="33" customFormat="1" x14ac:dyDescent="0.25">
      <c r="A348" s="39"/>
      <c r="B348" s="55"/>
      <c r="C348" s="55"/>
      <c r="D348" s="174"/>
      <c r="E348" s="14"/>
      <c r="F348" s="14"/>
      <c r="G348" s="3"/>
      <c r="H348" s="3"/>
      <c r="I348" s="15"/>
      <c r="J348" s="3"/>
      <c r="K348" s="3"/>
      <c r="L348" s="3"/>
      <c r="M348" s="14"/>
      <c r="N348" s="3"/>
      <c r="O348" s="3"/>
      <c r="P348" s="3"/>
      <c r="Q348" s="14"/>
      <c r="R348" s="15"/>
      <c r="S348" s="14"/>
      <c r="T348" s="3"/>
      <c r="U348" s="3"/>
      <c r="V348" s="3"/>
      <c r="W348" s="3"/>
      <c r="X348" s="14"/>
      <c r="Y348" s="14"/>
    </row>
    <row r="349" spans="1:25" s="33" customFormat="1" x14ac:dyDescent="0.25">
      <c r="A349" s="39"/>
      <c r="B349" s="55"/>
      <c r="C349" s="55"/>
      <c r="D349" s="174"/>
      <c r="E349" s="14"/>
      <c r="F349" s="14"/>
      <c r="G349" s="3"/>
      <c r="H349" s="3"/>
      <c r="I349" s="15"/>
      <c r="J349" s="3"/>
      <c r="K349" s="3"/>
      <c r="L349" s="3"/>
      <c r="M349" s="14"/>
      <c r="N349" s="3"/>
      <c r="O349" s="3"/>
      <c r="P349" s="3"/>
      <c r="Q349" s="14"/>
      <c r="R349" s="15"/>
      <c r="S349" s="14"/>
      <c r="T349" s="3"/>
      <c r="U349" s="3"/>
      <c r="V349" s="3"/>
      <c r="W349" s="3"/>
      <c r="X349" s="14"/>
      <c r="Y349" s="14"/>
    </row>
    <row r="350" spans="1:25" s="33" customFormat="1" x14ac:dyDescent="0.25">
      <c r="A350" s="39"/>
      <c r="B350" s="55"/>
      <c r="C350" s="55"/>
      <c r="D350" s="174"/>
      <c r="E350" s="14"/>
      <c r="F350" s="14"/>
      <c r="G350" s="3"/>
      <c r="H350" s="3"/>
      <c r="I350" s="15"/>
      <c r="J350" s="3"/>
      <c r="K350" s="3"/>
      <c r="L350" s="3"/>
      <c r="M350" s="14"/>
      <c r="N350" s="3"/>
      <c r="O350" s="3"/>
      <c r="P350" s="3"/>
      <c r="Q350" s="14"/>
      <c r="R350" s="15"/>
      <c r="S350" s="14"/>
      <c r="T350" s="3"/>
      <c r="U350" s="3"/>
      <c r="V350" s="3"/>
      <c r="W350" s="3"/>
      <c r="X350" s="14"/>
      <c r="Y350" s="14"/>
    </row>
    <row r="351" spans="1:25" s="33" customFormat="1" x14ac:dyDescent="0.25">
      <c r="A351" s="39"/>
      <c r="B351" s="55"/>
      <c r="C351" s="55"/>
      <c r="D351" s="174"/>
      <c r="E351" s="14"/>
      <c r="F351" s="14"/>
      <c r="G351" s="3"/>
      <c r="H351" s="3"/>
      <c r="I351" s="15"/>
      <c r="J351" s="3"/>
      <c r="K351" s="3"/>
      <c r="L351" s="3"/>
      <c r="M351" s="14"/>
      <c r="N351" s="3"/>
      <c r="O351" s="3"/>
      <c r="P351" s="3"/>
      <c r="Q351" s="14"/>
      <c r="R351" s="15"/>
      <c r="S351" s="14"/>
      <c r="T351" s="3"/>
      <c r="U351" s="3"/>
      <c r="V351" s="3"/>
      <c r="W351" s="3"/>
      <c r="X351" s="14"/>
      <c r="Y351" s="14"/>
    </row>
    <row r="352" spans="1:25" s="33" customFormat="1" x14ac:dyDescent="0.25">
      <c r="A352" s="39"/>
      <c r="B352" s="55"/>
      <c r="C352" s="55"/>
      <c r="D352" s="174"/>
      <c r="E352" s="14"/>
      <c r="F352" s="14"/>
      <c r="G352" s="3"/>
      <c r="H352" s="3"/>
      <c r="I352" s="15"/>
      <c r="J352" s="3"/>
      <c r="K352" s="3"/>
      <c r="L352" s="3"/>
      <c r="M352" s="14"/>
      <c r="N352" s="3"/>
      <c r="O352" s="3"/>
      <c r="P352" s="3"/>
      <c r="Q352" s="14"/>
      <c r="R352" s="15"/>
      <c r="S352" s="14"/>
      <c r="T352" s="3"/>
      <c r="U352" s="3"/>
      <c r="V352" s="3"/>
      <c r="W352" s="3"/>
      <c r="X352" s="14"/>
      <c r="Y352" s="14"/>
    </row>
    <row r="353" spans="1:25" s="33" customFormat="1" x14ac:dyDescent="0.25">
      <c r="A353" s="39"/>
      <c r="B353" s="55"/>
      <c r="C353" s="55"/>
      <c r="D353" s="174"/>
      <c r="E353" s="14"/>
      <c r="F353" s="14"/>
      <c r="G353" s="3"/>
      <c r="H353" s="3"/>
      <c r="I353" s="15"/>
      <c r="J353" s="3"/>
      <c r="K353" s="3"/>
      <c r="L353" s="3"/>
      <c r="M353" s="14"/>
      <c r="N353" s="3"/>
      <c r="O353" s="3"/>
      <c r="P353" s="3"/>
      <c r="Q353" s="14"/>
      <c r="R353" s="15"/>
      <c r="S353" s="14"/>
      <c r="T353" s="3"/>
      <c r="U353" s="3"/>
      <c r="V353" s="3"/>
      <c r="W353" s="3"/>
      <c r="X353" s="14"/>
      <c r="Y353" s="14"/>
    </row>
    <row r="354" spans="1:25" s="33" customFormat="1" x14ac:dyDescent="0.25">
      <c r="A354" s="39"/>
      <c r="B354" s="55"/>
      <c r="C354" s="55"/>
      <c r="D354" s="174"/>
      <c r="E354" s="14"/>
      <c r="F354" s="14"/>
      <c r="G354" s="3"/>
      <c r="H354" s="3"/>
      <c r="I354" s="15"/>
      <c r="J354" s="3"/>
      <c r="K354" s="3"/>
      <c r="L354" s="3"/>
      <c r="M354" s="14"/>
      <c r="N354" s="3"/>
      <c r="O354" s="3"/>
      <c r="P354" s="3"/>
      <c r="Q354" s="14"/>
      <c r="R354" s="15"/>
      <c r="S354" s="14"/>
      <c r="T354" s="3"/>
      <c r="U354" s="3"/>
      <c r="V354" s="3"/>
      <c r="W354" s="3"/>
      <c r="X354" s="14"/>
      <c r="Y354" s="14"/>
    </row>
    <row r="355" spans="1:25" s="33" customFormat="1" x14ac:dyDescent="0.25">
      <c r="A355" s="39"/>
      <c r="B355" s="55"/>
      <c r="C355" s="55"/>
      <c r="D355" s="174"/>
      <c r="E355" s="14"/>
      <c r="F355" s="14"/>
      <c r="G355" s="3"/>
      <c r="H355" s="3"/>
      <c r="I355" s="15"/>
      <c r="J355" s="3"/>
      <c r="K355" s="3"/>
      <c r="L355" s="3"/>
      <c r="M355" s="14"/>
      <c r="N355" s="3"/>
      <c r="O355" s="3"/>
      <c r="P355" s="3"/>
      <c r="Q355" s="14"/>
      <c r="R355" s="15"/>
      <c r="S355" s="14"/>
      <c r="T355" s="3"/>
      <c r="U355" s="3"/>
      <c r="V355" s="3"/>
      <c r="W355" s="3"/>
      <c r="X355" s="14"/>
      <c r="Y355" s="14"/>
    </row>
    <row r="356" spans="1:25" s="33" customFormat="1" x14ac:dyDescent="0.25">
      <c r="A356" s="39"/>
      <c r="B356" s="55"/>
      <c r="C356" s="55"/>
      <c r="D356" s="174"/>
      <c r="E356" s="14"/>
      <c r="F356" s="14"/>
      <c r="G356" s="3"/>
      <c r="H356" s="3"/>
      <c r="I356" s="15"/>
      <c r="J356" s="3"/>
      <c r="K356" s="3"/>
      <c r="L356" s="3"/>
      <c r="M356" s="14"/>
      <c r="N356" s="3"/>
      <c r="O356" s="3"/>
      <c r="P356" s="3"/>
      <c r="Q356" s="14"/>
      <c r="R356" s="15"/>
      <c r="S356" s="14"/>
      <c r="T356" s="3"/>
      <c r="U356" s="3"/>
      <c r="V356" s="3"/>
      <c r="W356" s="3"/>
      <c r="X356" s="14"/>
      <c r="Y356" s="14"/>
    </row>
    <row r="357" spans="1:25" s="33" customFormat="1" x14ac:dyDescent="0.25">
      <c r="A357" s="39"/>
      <c r="B357" s="55"/>
      <c r="C357" s="55"/>
      <c r="D357" s="174"/>
      <c r="E357" s="14"/>
      <c r="F357" s="14"/>
      <c r="G357" s="3"/>
      <c r="H357" s="3"/>
      <c r="I357" s="15"/>
      <c r="J357" s="3"/>
      <c r="K357" s="3"/>
      <c r="L357" s="3"/>
      <c r="M357" s="14"/>
      <c r="N357" s="3"/>
      <c r="O357" s="3"/>
      <c r="P357" s="3"/>
      <c r="Q357" s="14"/>
      <c r="R357" s="15"/>
      <c r="S357" s="14"/>
      <c r="T357" s="3"/>
      <c r="U357" s="3"/>
      <c r="V357" s="3"/>
      <c r="W357" s="3"/>
      <c r="X357" s="14"/>
      <c r="Y357" s="14"/>
    </row>
    <row r="358" spans="1:25" s="33" customFormat="1" x14ac:dyDescent="0.25">
      <c r="A358" s="39"/>
      <c r="B358" s="55"/>
      <c r="C358" s="55"/>
      <c r="D358" s="174"/>
      <c r="E358" s="14"/>
      <c r="F358" s="14"/>
      <c r="G358" s="3"/>
      <c r="H358" s="3"/>
      <c r="I358" s="15"/>
      <c r="J358" s="3"/>
      <c r="K358" s="3"/>
      <c r="L358" s="3"/>
      <c r="M358" s="14"/>
      <c r="N358" s="3"/>
      <c r="O358" s="3"/>
      <c r="P358" s="3"/>
      <c r="Q358" s="14"/>
      <c r="R358" s="15"/>
      <c r="S358" s="14"/>
      <c r="T358" s="3"/>
      <c r="U358" s="3"/>
      <c r="V358" s="3"/>
      <c r="W358" s="3"/>
      <c r="X358" s="14"/>
      <c r="Y358" s="14"/>
    </row>
    <row r="359" spans="1:25" s="33" customFormat="1" x14ac:dyDescent="0.25">
      <c r="A359" s="39"/>
      <c r="B359" s="55"/>
      <c r="C359" s="55"/>
      <c r="D359" s="174"/>
      <c r="E359" s="14"/>
      <c r="F359" s="14"/>
      <c r="G359" s="3"/>
      <c r="H359" s="3"/>
      <c r="I359" s="15"/>
      <c r="J359" s="3"/>
      <c r="K359" s="3"/>
      <c r="L359" s="3"/>
      <c r="M359" s="14"/>
      <c r="N359" s="3"/>
      <c r="O359" s="3"/>
      <c r="P359" s="3"/>
      <c r="Q359" s="14"/>
      <c r="R359" s="15"/>
      <c r="S359" s="14"/>
      <c r="T359" s="3"/>
      <c r="U359" s="3"/>
      <c r="V359" s="3"/>
      <c r="W359" s="3"/>
      <c r="X359" s="14"/>
      <c r="Y359" s="14"/>
    </row>
    <row r="360" spans="1:25" s="33" customFormat="1" x14ac:dyDescent="0.25">
      <c r="A360" s="39"/>
      <c r="B360" s="55"/>
      <c r="C360" s="55"/>
      <c r="D360" s="174"/>
      <c r="E360" s="14"/>
      <c r="F360" s="14"/>
      <c r="G360" s="3"/>
      <c r="H360" s="3"/>
      <c r="I360" s="15"/>
      <c r="J360" s="3"/>
      <c r="K360" s="3"/>
      <c r="L360" s="3"/>
      <c r="M360" s="14"/>
      <c r="N360" s="3"/>
      <c r="O360" s="3"/>
      <c r="P360" s="3"/>
      <c r="Q360" s="14"/>
      <c r="R360" s="15"/>
      <c r="S360" s="14"/>
      <c r="T360" s="3"/>
      <c r="U360" s="3"/>
      <c r="V360" s="3"/>
      <c r="W360" s="3"/>
      <c r="X360" s="14"/>
      <c r="Y360" s="14"/>
    </row>
    <row r="361" spans="1:25" s="33" customFormat="1" x14ac:dyDescent="0.25">
      <c r="A361" s="39"/>
      <c r="B361" s="55"/>
      <c r="C361" s="55"/>
      <c r="D361" s="174"/>
      <c r="E361" s="14"/>
      <c r="F361" s="14"/>
      <c r="G361" s="3"/>
      <c r="H361" s="3"/>
      <c r="I361" s="15"/>
      <c r="J361" s="3"/>
      <c r="K361" s="3"/>
      <c r="L361" s="3"/>
      <c r="M361" s="14"/>
      <c r="N361" s="3"/>
      <c r="O361" s="3"/>
      <c r="P361" s="3"/>
      <c r="Q361" s="14"/>
      <c r="R361" s="15"/>
      <c r="S361" s="14"/>
      <c r="T361" s="3"/>
      <c r="U361" s="3"/>
      <c r="V361" s="3"/>
      <c r="W361" s="3"/>
      <c r="X361" s="14"/>
      <c r="Y361" s="14"/>
    </row>
    <row r="362" spans="1:25" s="33" customFormat="1" x14ac:dyDescent="0.25">
      <c r="A362" s="39"/>
      <c r="B362" s="55"/>
      <c r="C362" s="55"/>
      <c r="D362" s="174"/>
      <c r="E362" s="14"/>
      <c r="F362" s="14"/>
      <c r="G362" s="3"/>
      <c r="H362" s="3"/>
      <c r="I362" s="15"/>
      <c r="J362" s="3"/>
      <c r="K362" s="3"/>
      <c r="L362" s="3"/>
      <c r="M362" s="14"/>
      <c r="N362" s="3"/>
      <c r="O362" s="3"/>
      <c r="P362" s="3"/>
      <c r="Q362" s="14"/>
      <c r="R362" s="15"/>
      <c r="S362" s="14"/>
      <c r="T362" s="3"/>
      <c r="U362" s="3"/>
      <c r="V362" s="3"/>
      <c r="W362" s="3"/>
      <c r="X362" s="14"/>
      <c r="Y362" s="14"/>
    </row>
    <row r="363" spans="1:25" s="33" customFormat="1" x14ac:dyDescent="0.25">
      <c r="A363" s="39"/>
      <c r="B363" s="55"/>
      <c r="C363" s="55"/>
      <c r="D363" s="174"/>
      <c r="E363" s="14"/>
      <c r="F363" s="14"/>
      <c r="G363" s="3"/>
      <c r="H363" s="3"/>
      <c r="I363" s="15"/>
      <c r="J363" s="3"/>
      <c r="K363" s="3"/>
      <c r="L363" s="3"/>
      <c r="M363" s="14"/>
      <c r="N363" s="3"/>
      <c r="O363" s="3"/>
      <c r="P363" s="3"/>
      <c r="Q363" s="14"/>
      <c r="R363" s="15"/>
      <c r="S363" s="14"/>
      <c r="T363" s="3"/>
      <c r="U363" s="3"/>
      <c r="V363" s="3"/>
      <c r="W363" s="3"/>
      <c r="X363" s="14"/>
      <c r="Y363" s="14"/>
    </row>
    <row r="364" spans="1:25" s="33" customFormat="1" x14ac:dyDescent="0.25">
      <c r="A364" s="39"/>
      <c r="B364" s="55"/>
      <c r="C364" s="55"/>
      <c r="D364" s="174"/>
      <c r="E364" s="14"/>
      <c r="F364" s="14"/>
      <c r="G364" s="3"/>
      <c r="H364" s="3"/>
      <c r="I364" s="15"/>
      <c r="J364" s="3"/>
      <c r="K364" s="3"/>
      <c r="L364" s="3"/>
      <c r="M364" s="14"/>
      <c r="N364" s="3"/>
      <c r="O364" s="3"/>
      <c r="P364" s="3"/>
      <c r="Q364" s="14"/>
      <c r="R364" s="15"/>
      <c r="S364" s="14"/>
      <c r="T364" s="3"/>
      <c r="U364" s="3"/>
      <c r="V364" s="3"/>
      <c r="W364" s="3"/>
      <c r="X364" s="14"/>
      <c r="Y364" s="14"/>
    </row>
  </sheetData>
  <autoFilter ref="A9:Y365" xr:uid="{00000000-0009-0000-0000-00000C000000}"/>
  <mergeCells count="29">
    <mergeCell ref="C4:C8"/>
    <mergeCell ref="H6:H8"/>
    <mergeCell ref="I6:I8"/>
    <mergeCell ref="M5:Q5"/>
    <mergeCell ref="R5:S7"/>
    <mergeCell ref="T5:T8"/>
    <mergeCell ref="J7:K7"/>
    <mergeCell ref="L7:L8"/>
    <mergeCell ref="N7:O7"/>
    <mergeCell ref="P7:P8"/>
    <mergeCell ref="J6:L6"/>
    <mergeCell ref="M6:M8"/>
    <mergeCell ref="N6:P6"/>
    <mergeCell ref="A2:Y2"/>
    <mergeCell ref="A4:A8"/>
    <mergeCell ref="B4:B8"/>
    <mergeCell ref="D4:D8"/>
    <mergeCell ref="E4:F7"/>
    <mergeCell ref="R4:X4"/>
    <mergeCell ref="X6:X8"/>
    <mergeCell ref="U6:U8"/>
    <mergeCell ref="V6:V8"/>
    <mergeCell ref="Y4:Y8"/>
    <mergeCell ref="G4:G8"/>
    <mergeCell ref="H4:Q4"/>
    <mergeCell ref="U5:X5"/>
    <mergeCell ref="W6:W8"/>
    <mergeCell ref="Q6:Q8"/>
    <mergeCell ref="H5:L5"/>
  </mergeCells>
  <phoneticPr fontId="9" type="noConversion"/>
  <pageMargins left="0.43307086614173229" right="0.23622047244094491" top="0.47244094488188981" bottom="0.35433070866141736" header="0.31496062992125984" footer="0.31496062992125984"/>
  <pageSetup paperSize="9" scale="63" fitToHeight="0" orientation="landscape" r:id="rId1"/>
  <headerFooter differentFirst="1">
    <oddHeader>&amp;C&amp;"Times New Roman,обычный"&amp;12&amp;P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5" tint="0.79998168889431442"/>
    <pageSetUpPr fitToPage="1"/>
  </sheetPr>
  <dimension ref="A1:IR388"/>
  <sheetViews>
    <sheetView zoomScale="80" zoomScaleNormal="80" zoomScaleSheetLayoutView="75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AE14" sqref="AE14"/>
    </sheetView>
  </sheetViews>
  <sheetFormatPr defaultColWidth="9.140625" defaultRowHeight="15.75" outlineLevelRow="1" outlineLevelCol="2" x14ac:dyDescent="0.25"/>
  <cols>
    <col min="1" max="1" width="6.5703125" style="39" customWidth="1"/>
    <col min="2" max="2" width="48.28515625" style="55" customWidth="1"/>
    <col min="3" max="3" width="24.140625" style="55" customWidth="1"/>
    <col min="4" max="4" width="11.140625" style="174" customWidth="1"/>
    <col min="5" max="5" width="9.7109375" style="14" customWidth="1"/>
    <col min="6" max="6" width="7" style="14" customWidth="1"/>
    <col min="7" max="7" width="13.28515625" style="3" customWidth="1"/>
    <col min="8" max="8" width="7.7109375" style="3" customWidth="1" outlineLevel="1"/>
    <col min="9" max="9" width="9.7109375" style="15" customWidth="1" outlineLevel="1"/>
    <col min="10" max="10" width="7.7109375" style="3" hidden="1" customWidth="1" outlineLevel="2"/>
    <col min="11" max="11" width="10.85546875" style="3" hidden="1" customWidth="1" outlineLevel="2"/>
    <col min="12" max="12" width="6" style="3" hidden="1" customWidth="1" outlineLevel="2"/>
    <col min="13" max="13" width="7.140625" style="14" customWidth="1" outlineLevel="1" collapsed="1"/>
    <col min="14" max="14" width="7.7109375" style="3" hidden="1" customWidth="1" outlineLevel="2"/>
    <col min="15" max="15" width="10.5703125" style="3" hidden="1" customWidth="1" outlineLevel="2"/>
    <col min="16" max="16" width="8.28515625" style="3" hidden="1" customWidth="1" outlineLevel="2"/>
    <col min="17" max="17" width="10.5703125" style="14" customWidth="1" outlineLevel="1" collapsed="1"/>
    <col min="18" max="18" width="14.140625" style="15" customWidth="1"/>
    <col min="19" max="19" width="11.5703125" style="14" customWidth="1"/>
    <col min="20" max="20" width="9.5703125" style="3" hidden="1" customWidth="1" outlineLevel="1"/>
    <col min="21" max="21" width="7.7109375" style="3" customWidth="1" collapsed="1"/>
    <col min="22" max="22" width="8.42578125" style="3" hidden="1" customWidth="1" outlineLevel="1"/>
    <col min="23" max="23" width="13.5703125" style="3" customWidth="1" collapsed="1"/>
    <col min="24" max="24" width="11.85546875" style="14" customWidth="1"/>
    <col min="25" max="16384" width="9.140625" style="2"/>
  </cols>
  <sheetData>
    <row r="1" spans="1:252" s="8" customFormat="1" ht="18.75" x14ac:dyDescent="0.3">
      <c r="A1" s="12"/>
      <c r="B1" s="7"/>
      <c r="C1" s="7"/>
      <c r="D1" s="174"/>
      <c r="E1" s="14"/>
      <c r="F1" s="14"/>
      <c r="G1" s="3"/>
      <c r="H1" s="6"/>
      <c r="I1" s="5"/>
      <c r="J1" s="6"/>
      <c r="K1" s="6"/>
      <c r="L1" s="6"/>
      <c r="M1" s="4"/>
      <c r="N1" s="6"/>
      <c r="O1" s="6"/>
      <c r="P1" s="6"/>
      <c r="Q1" s="4"/>
      <c r="R1" s="5"/>
      <c r="S1" s="4"/>
      <c r="T1" s="6"/>
      <c r="U1" s="6"/>
      <c r="V1" s="6"/>
      <c r="W1" s="6"/>
      <c r="X1" s="4"/>
    </row>
    <row r="2" spans="1:252" s="13" customFormat="1" ht="18.75" x14ac:dyDescent="0.3">
      <c r="A2" s="438" t="s">
        <v>861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</row>
    <row r="3" spans="1:252" s="8" customFormat="1" ht="18.75" x14ac:dyDescent="0.3">
      <c r="A3" s="12"/>
      <c r="B3" s="7"/>
      <c r="C3" s="7"/>
      <c r="D3" s="163"/>
      <c r="E3" s="112"/>
      <c r="F3" s="112"/>
      <c r="G3" s="113"/>
      <c r="H3" s="10"/>
      <c r="I3" s="11"/>
      <c r="J3" s="10"/>
      <c r="K3" s="10"/>
      <c r="L3" s="10"/>
      <c r="M3" s="9"/>
      <c r="N3" s="10"/>
      <c r="O3" s="10"/>
      <c r="P3" s="10"/>
      <c r="Q3" s="9"/>
      <c r="R3" s="11"/>
      <c r="S3" s="9"/>
      <c r="T3" s="10"/>
      <c r="U3" s="10"/>
      <c r="V3" s="10"/>
      <c r="W3" s="10"/>
      <c r="X3" s="9"/>
    </row>
    <row r="4" spans="1:252" s="16" customFormat="1" x14ac:dyDescent="0.25">
      <c r="A4" s="490" t="s">
        <v>0</v>
      </c>
      <c r="B4" s="490" t="s">
        <v>240</v>
      </c>
      <c r="C4" s="426" t="s">
        <v>72</v>
      </c>
      <c r="D4" s="553" t="s">
        <v>56</v>
      </c>
      <c r="E4" s="458" t="s">
        <v>48</v>
      </c>
      <c r="F4" s="460"/>
      <c r="G4" s="430" t="s">
        <v>57</v>
      </c>
      <c r="H4" s="429" t="s">
        <v>61</v>
      </c>
      <c r="I4" s="429"/>
      <c r="J4" s="429"/>
      <c r="K4" s="429"/>
      <c r="L4" s="429"/>
      <c r="M4" s="429"/>
      <c r="N4" s="429"/>
      <c r="O4" s="429"/>
      <c r="P4" s="429"/>
      <c r="Q4" s="429"/>
      <c r="R4" s="449" t="s">
        <v>60</v>
      </c>
      <c r="S4" s="450"/>
      <c r="T4" s="489"/>
      <c r="U4" s="489"/>
      <c r="V4" s="489"/>
      <c r="W4" s="489"/>
      <c r="X4" s="549" t="s">
        <v>38</v>
      </c>
    </row>
    <row r="5" spans="1:252" s="16" customFormat="1" ht="31.5" customHeight="1" x14ac:dyDescent="0.25">
      <c r="A5" s="490"/>
      <c r="B5" s="490"/>
      <c r="C5" s="427"/>
      <c r="D5" s="554"/>
      <c r="E5" s="461"/>
      <c r="F5" s="462"/>
      <c r="G5" s="431"/>
      <c r="H5" s="429" t="s">
        <v>62</v>
      </c>
      <c r="I5" s="429"/>
      <c r="J5" s="429"/>
      <c r="K5" s="429"/>
      <c r="L5" s="429"/>
      <c r="M5" s="429" t="s">
        <v>68</v>
      </c>
      <c r="N5" s="429"/>
      <c r="O5" s="429"/>
      <c r="P5" s="429"/>
      <c r="Q5" s="429"/>
      <c r="R5" s="443" t="s">
        <v>58</v>
      </c>
      <c r="S5" s="444"/>
      <c r="T5" s="500" t="s">
        <v>35</v>
      </c>
      <c r="U5" s="536" t="s">
        <v>70</v>
      </c>
      <c r="V5" s="536"/>
      <c r="W5" s="536"/>
      <c r="X5" s="549"/>
    </row>
    <row r="6" spans="1:252" s="16" customFormat="1" x14ac:dyDescent="0.25">
      <c r="A6" s="490"/>
      <c r="B6" s="490"/>
      <c r="C6" s="427"/>
      <c r="D6" s="554"/>
      <c r="E6" s="461"/>
      <c r="F6" s="462"/>
      <c r="G6" s="431"/>
      <c r="H6" s="430" t="s">
        <v>11</v>
      </c>
      <c r="I6" s="424" t="s">
        <v>63</v>
      </c>
      <c r="J6" s="432" t="s">
        <v>64</v>
      </c>
      <c r="K6" s="433"/>
      <c r="L6" s="434"/>
      <c r="M6" s="415" t="s">
        <v>11</v>
      </c>
      <c r="N6" s="432" t="s">
        <v>64</v>
      </c>
      <c r="O6" s="433"/>
      <c r="P6" s="434"/>
      <c r="Q6" s="415" t="s">
        <v>69</v>
      </c>
      <c r="R6" s="445"/>
      <c r="S6" s="446"/>
      <c r="T6" s="555"/>
      <c r="U6" s="456" t="s">
        <v>74</v>
      </c>
      <c r="V6" s="455" t="s">
        <v>73</v>
      </c>
      <c r="W6" s="452" t="s">
        <v>59</v>
      </c>
      <c r="X6" s="549"/>
    </row>
    <row r="7" spans="1:252" s="16" customFormat="1" ht="11.25" hidden="1" customHeight="1" x14ac:dyDescent="0.25">
      <c r="A7" s="490"/>
      <c r="B7" s="490"/>
      <c r="C7" s="427"/>
      <c r="D7" s="554"/>
      <c r="E7" s="547"/>
      <c r="F7" s="548"/>
      <c r="G7" s="431"/>
      <c r="H7" s="431"/>
      <c r="I7" s="452"/>
      <c r="J7" s="429" t="s">
        <v>65</v>
      </c>
      <c r="K7" s="429"/>
      <c r="L7" s="430" t="s">
        <v>66</v>
      </c>
      <c r="M7" s="416"/>
      <c r="N7" s="429" t="s">
        <v>65</v>
      </c>
      <c r="O7" s="429"/>
      <c r="P7" s="430" t="s">
        <v>66</v>
      </c>
      <c r="Q7" s="416"/>
      <c r="R7" s="447"/>
      <c r="S7" s="448"/>
      <c r="T7" s="555"/>
      <c r="U7" s="456"/>
      <c r="V7" s="455"/>
      <c r="W7" s="452"/>
      <c r="X7" s="549"/>
    </row>
    <row r="8" spans="1:252" s="18" customFormat="1" ht="35.25" customHeight="1" x14ac:dyDescent="0.25">
      <c r="A8" s="491"/>
      <c r="B8" s="491"/>
      <c r="C8" s="428"/>
      <c r="D8" s="554"/>
      <c r="E8" s="85">
        <v>2025</v>
      </c>
      <c r="F8" s="85">
        <v>2026</v>
      </c>
      <c r="G8" s="431"/>
      <c r="H8" s="441"/>
      <c r="I8" s="425"/>
      <c r="J8" s="86" t="s">
        <v>67</v>
      </c>
      <c r="K8" s="86" t="s">
        <v>19</v>
      </c>
      <c r="L8" s="441"/>
      <c r="M8" s="417"/>
      <c r="N8" s="86" t="s">
        <v>67</v>
      </c>
      <c r="O8" s="86" t="s">
        <v>19</v>
      </c>
      <c r="P8" s="441"/>
      <c r="Q8" s="417"/>
      <c r="R8" s="105" t="s">
        <v>59</v>
      </c>
      <c r="S8" s="87" t="s">
        <v>40</v>
      </c>
      <c r="T8" s="543"/>
      <c r="U8" s="552"/>
      <c r="V8" s="543"/>
      <c r="W8" s="425"/>
      <c r="X8" s="549"/>
    </row>
    <row r="9" spans="1:252" s="24" customFormat="1" x14ac:dyDescent="0.25">
      <c r="A9" s="21">
        <v>1</v>
      </c>
      <c r="B9" s="21">
        <v>2</v>
      </c>
      <c r="C9" s="21"/>
      <c r="D9" s="85">
        <v>3</v>
      </c>
      <c r="E9" s="85">
        <v>4</v>
      </c>
      <c r="F9" s="85">
        <v>5</v>
      </c>
      <c r="G9" s="85">
        <v>6</v>
      </c>
      <c r="H9" s="217">
        <v>7</v>
      </c>
      <c r="I9" s="217">
        <v>8</v>
      </c>
      <c r="J9" s="87">
        <v>10</v>
      </c>
      <c r="K9" s="87">
        <v>11</v>
      </c>
      <c r="L9" s="87">
        <v>12</v>
      </c>
      <c r="M9" s="87">
        <v>9</v>
      </c>
      <c r="N9" s="87">
        <v>14</v>
      </c>
      <c r="O9" s="87">
        <v>15</v>
      </c>
      <c r="P9" s="87">
        <v>16</v>
      </c>
      <c r="Q9" s="111">
        <v>10</v>
      </c>
      <c r="R9" s="85">
        <v>11</v>
      </c>
      <c r="S9" s="85">
        <v>12</v>
      </c>
      <c r="T9" s="97"/>
      <c r="U9" s="171">
        <v>13</v>
      </c>
      <c r="V9" s="22">
        <v>20</v>
      </c>
      <c r="W9" s="111">
        <v>14</v>
      </c>
      <c r="X9" s="17"/>
    </row>
    <row r="10" spans="1:252" s="102" customFormat="1" x14ac:dyDescent="0.25">
      <c r="A10" s="98">
        <v>1</v>
      </c>
      <c r="B10" s="99" t="s">
        <v>55</v>
      </c>
      <c r="C10" s="99"/>
      <c r="D10" s="175"/>
      <c r="E10" s="96">
        <f t="shared" ref="E10:F10" si="0">SUM(E13:E170)</f>
        <v>0</v>
      </c>
      <c r="F10" s="96">
        <f t="shared" si="0"/>
        <v>32677</v>
      </c>
      <c r="G10" s="100"/>
      <c r="H10" s="63">
        <f>SUM(H13:H170)</f>
        <v>2095</v>
      </c>
      <c r="I10" s="64"/>
      <c r="J10" s="62"/>
      <c r="K10" s="62"/>
      <c r="L10" s="62"/>
      <c r="M10" s="63">
        <f>SUM(M13:M170)</f>
        <v>672</v>
      </c>
      <c r="N10" s="62"/>
      <c r="O10" s="62"/>
      <c r="P10" s="62"/>
      <c r="Q10" s="63"/>
      <c r="R10" s="101"/>
      <c r="S10" s="96">
        <f>SUM(S13:S170)</f>
        <v>3210</v>
      </c>
      <c r="T10" s="63"/>
      <c r="U10" s="187">
        <f>SUM(U13:U170)</f>
        <v>2675</v>
      </c>
      <c r="V10" s="63"/>
      <c r="W10" s="63"/>
      <c r="X10" s="63">
        <f>SUM(X13:X170)</f>
        <v>2332</v>
      </c>
    </row>
    <row r="11" spans="1:252" s="102" customFormat="1" x14ac:dyDescent="0.25">
      <c r="A11" s="98"/>
      <c r="B11" s="99" t="s">
        <v>145</v>
      </c>
      <c r="C11" s="309"/>
      <c r="D11" s="176"/>
      <c r="E11" s="118">
        <f t="shared" ref="E11:F11" si="1">E13+E14+E15+E19+E20+E41+E43+E44+E65+E66+E75+E76+E82+E88+E92+E96+E99+E108+E110+E111+E112+E120+E127+E141+E142+E145+E163+E169</f>
        <v>0</v>
      </c>
      <c r="F11" s="96">
        <f t="shared" si="1"/>
        <v>3744</v>
      </c>
      <c r="G11" s="100"/>
      <c r="H11" s="63">
        <f>H13+H14+H15+H19+H20+H41+H43+H44+H65+H66+H75+H76+H82+H88+H92+H96+H99+H108+H110+H111+H112+H120+H127+H141+H142+H145+H163+H169</f>
        <v>0</v>
      </c>
      <c r="I11" s="64"/>
      <c r="J11" s="62"/>
      <c r="K11" s="62"/>
      <c r="L11" s="62"/>
      <c r="M11" s="63">
        <f>M13+M14+M15+M19+M20+M41+M43+M44+M65+M66+M75+M76+M82+M88+M92+M96+M99+M108+M110+M111+M112+M120+M127+M141+M142+M145+M163+M169</f>
        <v>0</v>
      </c>
      <c r="N11" s="62"/>
      <c r="O11" s="62"/>
      <c r="P11" s="62"/>
      <c r="Q11" s="63"/>
      <c r="R11" s="101"/>
      <c r="S11" s="96">
        <f>S13+S14+S15+S19+S20+S41+S43+S44+S65+S66+S75+S76+S82+S88+S92+S96+S99+S108+S110+S111+S112+S120+S127+S141+S142+S145+S163+S169</f>
        <v>364</v>
      </c>
      <c r="T11" s="63"/>
      <c r="U11" s="187">
        <f>U13+U14+U15+U19+U20+U41+U43+U44+U65+U66+U75+U76+U82+U88+U92+U96+U99+U108+U110+U111+U112+U120+U127+U141+U142+U145+U163+U169</f>
        <v>364</v>
      </c>
      <c r="V11" s="63"/>
      <c r="W11" s="63"/>
      <c r="X11" s="63">
        <f>X13+X14+X15+X19+X20+X41+X43+X44+X65+X66+X75+X76+X82+X88+X92+X96+X99+X108+X110+X111+X112+X120+X127+X141+X142+X145+X163+X169</f>
        <v>0</v>
      </c>
    </row>
    <row r="12" spans="1:252" s="102" customFormat="1" x14ac:dyDescent="0.25">
      <c r="A12" s="98"/>
      <c r="B12" s="99" t="s">
        <v>146</v>
      </c>
      <c r="C12" s="309"/>
      <c r="D12" s="176"/>
      <c r="E12" s="118">
        <f t="shared" ref="E12:F12" si="2">E10-E11</f>
        <v>0</v>
      </c>
      <c r="F12" s="96">
        <f t="shared" si="2"/>
        <v>28933</v>
      </c>
      <c r="G12" s="100"/>
      <c r="H12" s="63">
        <f>H10-H11</f>
        <v>2095</v>
      </c>
      <c r="I12" s="64"/>
      <c r="J12" s="62"/>
      <c r="K12" s="62"/>
      <c r="L12" s="62"/>
      <c r="M12" s="63">
        <f>M10-M11</f>
        <v>672</v>
      </c>
      <c r="N12" s="62"/>
      <c r="O12" s="62"/>
      <c r="P12" s="62"/>
      <c r="Q12" s="63"/>
      <c r="R12" s="101"/>
      <c r="S12" s="96">
        <f>S10-S11</f>
        <v>2846</v>
      </c>
      <c r="T12" s="63"/>
      <c r="U12" s="187">
        <f>U10-U11</f>
        <v>2311</v>
      </c>
      <c r="V12" s="63"/>
      <c r="W12" s="63"/>
      <c r="X12" s="63">
        <f>X10-X11</f>
        <v>2332</v>
      </c>
    </row>
    <row r="13" spans="1:252" s="33" customFormat="1" ht="30" x14ac:dyDescent="0.25">
      <c r="A13" s="21"/>
      <c r="B13" s="238" t="s">
        <v>416</v>
      </c>
      <c r="C13" s="238" t="s">
        <v>135</v>
      </c>
      <c r="D13" s="239">
        <v>90.21</v>
      </c>
      <c r="E13" s="170"/>
      <c r="F13" s="115">
        <v>52</v>
      </c>
      <c r="G13" s="67">
        <f>F13/D13</f>
        <v>0.57999999999999996</v>
      </c>
      <c r="H13" s="63"/>
      <c r="I13" s="64" t="e">
        <f>($H13*100)/$E13</f>
        <v>#DIV/0!</v>
      </c>
      <c r="J13" s="62"/>
      <c r="K13" s="62"/>
      <c r="L13" s="62"/>
      <c r="M13" s="63"/>
      <c r="N13" s="62"/>
      <c r="O13" s="62"/>
      <c r="P13" s="62"/>
      <c r="Q13" s="63" t="e">
        <f>M13*100/H13</f>
        <v>#DIV/0!</v>
      </c>
      <c r="R13" s="65">
        <f t="shared" ref="R13:R44" si="3">IF(F13&lt;VLOOKUP(G13,$N$378:$R$388,2),0,VLOOKUP(G13,$N$378:$R$388,3))</f>
        <v>10</v>
      </c>
      <c r="S13" s="66">
        <f>ROUNDDOWN(T13,0)</f>
        <v>5</v>
      </c>
      <c r="T13" s="32">
        <f>F13*R13/100</f>
        <v>5.2</v>
      </c>
      <c r="U13" s="165">
        <f>ROUNDDOWN(V13,0)</f>
        <v>5</v>
      </c>
      <c r="V13" s="32">
        <f>F13*W13/100</f>
        <v>5.2</v>
      </c>
      <c r="W13" s="67">
        <f>R13</f>
        <v>10</v>
      </c>
      <c r="X13" s="25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</row>
    <row r="14" spans="1:252" s="33" customFormat="1" ht="30" x14ac:dyDescent="0.25">
      <c r="A14" s="21"/>
      <c r="B14" s="238" t="s">
        <v>417</v>
      </c>
      <c r="C14" s="238" t="s">
        <v>135</v>
      </c>
      <c r="D14" s="239">
        <v>42.4</v>
      </c>
      <c r="E14" s="170"/>
      <c r="F14" s="115">
        <v>24</v>
      </c>
      <c r="G14" s="67">
        <f t="shared" ref="G14:G72" si="4">F14/D14</f>
        <v>0.56999999999999995</v>
      </c>
      <c r="H14" s="63"/>
      <c r="I14" s="64" t="e">
        <f t="shared" ref="I14:I72" si="5">($H14*100)/$E14</f>
        <v>#DIV/0!</v>
      </c>
      <c r="J14" s="62"/>
      <c r="K14" s="62"/>
      <c r="L14" s="62"/>
      <c r="M14" s="63"/>
      <c r="N14" s="62"/>
      <c r="O14" s="62"/>
      <c r="P14" s="62"/>
      <c r="Q14" s="63" t="e">
        <f t="shared" ref="Q14:Q72" si="6">M14*100/H14</f>
        <v>#DIV/0!</v>
      </c>
      <c r="R14" s="65">
        <f t="shared" si="3"/>
        <v>10</v>
      </c>
      <c r="S14" s="66">
        <f t="shared" ref="S14:S72" si="7">ROUNDDOWN(T14,0)</f>
        <v>2</v>
      </c>
      <c r="T14" s="32">
        <f t="shared" ref="T14:T72" si="8">F14*R14/100</f>
        <v>2.4</v>
      </c>
      <c r="U14" s="165">
        <f t="shared" ref="U14:U72" si="9">ROUNDDOWN(V14,0)</f>
        <v>2</v>
      </c>
      <c r="V14" s="32">
        <f t="shared" ref="V14:V72" si="10">F14*W14/100</f>
        <v>2.4</v>
      </c>
      <c r="W14" s="67">
        <f t="shared" ref="W14:W72" si="11">R14</f>
        <v>10</v>
      </c>
      <c r="X14" s="25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</row>
    <row r="15" spans="1:252" s="33" customFormat="1" ht="30" x14ac:dyDescent="0.25">
      <c r="A15" s="21"/>
      <c r="B15" s="238" t="s">
        <v>418</v>
      </c>
      <c r="C15" s="238" t="s">
        <v>135</v>
      </c>
      <c r="D15" s="239">
        <v>85.74</v>
      </c>
      <c r="E15" s="170"/>
      <c r="F15" s="115">
        <v>71</v>
      </c>
      <c r="G15" s="67">
        <f t="shared" si="4"/>
        <v>0.83</v>
      </c>
      <c r="H15" s="63"/>
      <c r="I15" s="64" t="e">
        <f t="shared" si="5"/>
        <v>#DIV/0!</v>
      </c>
      <c r="J15" s="62"/>
      <c r="K15" s="62"/>
      <c r="L15" s="62"/>
      <c r="M15" s="63"/>
      <c r="N15" s="62"/>
      <c r="O15" s="62"/>
      <c r="P15" s="62"/>
      <c r="Q15" s="63" t="e">
        <f t="shared" si="6"/>
        <v>#DIV/0!</v>
      </c>
      <c r="R15" s="65">
        <f t="shared" si="3"/>
        <v>10</v>
      </c>
      <c r="S15" s="66">
        <f t="shared" si="7"/>
        <v>7</v>
      </c>
      <c r="T15" s="32">
        <f t="shared" si="8"/>
        <v>7.1</v>
      </c>
      <c r="U15" s="165">
        <f t="shared" si="9"/>
        <v>7</v>
      </c>
      <c r="V15" s="32">
        <f t="shared" si="10"/>
        <v>7.1</v>
      </c>
      <c r="W15" s="67">
        <f t="shared" si="11"/>
        <v>10</v>
      </c>
      <c r="X15" s="25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</row>
    <row r="16" spans="1:252" s="33" customFormat="1" ht="45" x14ac:dyDescent="0.25">
      <c r="A16" s="21"/>
      <c r="B16" s="238" t="s">
        <v>419</v>
      </c>
      <c r="C16" s="238" t="s">
        <v>135</v>
      </c>
      <c r="D16" s="239">
        <v>224.68</v>
      </c>
      <c r="E16" s="170"/>
      <c r="F16" s="115">
        <v>352</v>
      </c>
      <c r="G16" s="67">
        <f t="shared" si="4"/>
        <v>1.57</v>
      </c>
      <c r="H16" s="63">
        <v>25</v>
      </c>
      <c r="I16" s="64" t="e">
        <f t="shared" si="5"/>
        <v>#DIV/0!</v>
      </c>
      <c r="J16" s="62"/>
      <c r="K16" s="62"/>
      <c r="L16" s="62"/>
      <c r="M16" s="63">
        <v>3</v>
      </c>
      <c r="N16" s="62"/>
      <c r="O16" s="62"/>
      <c r="P16" s="62"/>
      <c r="Q16" s="63">
        <f t="shared" si="6"/>
        <v>12</v>
      </c>
      <c r="R16" s="65">
        <f t="shared" si="3"/>
        <v>10</v>
      </c>
      <c r="S16" s="66">
        <f t="shared" si="7"/>
        <v>35</v>
      </c>
      <c r="T16" s="32">
        <f t="shared" si="8"/>
        <v>35.200000000000003</v>
      </c>
      <c r="U16" s="165">
        <f t="shared" si="9"/>
        <v>35</v>
      </c>
      <c r="V16" s="32">
        <f t="shared" si="10"/>
        <v>35.200000000000003</v>
      </c>
      <c r="W16" s="67">
        <f t="shared" si="11"/>
        <v>10</v>
      </c>
      <c r="X16" s="25">
        <v>35</v>
      </c>
      <c r="Y16" s="14">
        <f>U16-X16</f>
        <v>0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</row>
    <row r="17" spans="1:252" s="33" customFormat="1" ht="45" x14ac:dyDescent="0.25">
      <c r="A17" s="21"/>
      <c r="B17" s="238" t="s">
        <v>420</v>
      </c>
      <c r="C17" s="238" t="s">
        <v>135</v>
      </c>
      <c r="D17" s="239">
        <v>56.18</v>
      </c>
      <c r="E17" s="170"/>
      <c r="F17" s="115">
        <v>101</v>
      </c>
      <c r="G17" s="67">
        <f t="shared" si="4"/>
        <v>1.8</v>
      </c>
      <c r="H17" s="63">
        <v>10</v>
      </c>
      <c r="I17" s="64" t="e">
        <f t="shared" si="5"/>
        <v>#DIV/0!</v>
      </c>
      <c r="J17" s="62"/>
      <c r="K17" s="62"/>
      <c r="L17" s="62"/>
      <c r="M17" s="63">
        <v>0</v>
      </c>
      <c r="N17" s="62"/>
      <c r="O17" s="62"/>
      <c r="P17" s="62"/>
      <c r="Q17" s="63">
        <f t="shared" si="6"/>
        <v>0</v>
      </c>
      <c r="R17" s="65">
        <f t="shared" si="3"/>
        <v>10</v>
      </c>
      <c r="S17" s="66">
        <f t="shared" si="7"/>
        <v>10</v>
      </c>
      <c r="T17" s="32">
        <f t="shared" si="8"/>
        <v>10.1</v>
      </c>
      <c r="U17" s="165">
        <f t="shared" si="9"/>
        <v>10</v>
      </c>
      <c r="V17" s="32">
        <f t="shared" si="10"/>
        <v>10.1</v>
      </c>
      <c r="W17" s="67">
        <f t="shared" si="11"/>
        <v>10</v>
      </c>
      <c r="X17" s="25">
        <v>10</v>
      </c>
      <c r="Y17" s="14">
        <f t="shared" ref="Y17:Y18" si="12">U17-X17</f>
        <v>0</v>
      </c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</row>
    <row r="18" spans="1:252" s="33" customFormat="1" ht="45" x14ac:dyDescent="0.25">
      <c r="A18" s="21"/>
      <c r="B18" s="238" t="s">
        <v>421</v>
      </c>
      <c r="C18" s="238" t="s">
        <v>135</v>
      </c>
      <c r="D18" s="239">
        <v>385.4</v>
      </c>
      <c r="E18" s="170"/>
      <c r="F18" s="115">
        <v>1695</v>
      </c>
      <c r="G18" s="67">
        <f t="shared" si="4"/>
        <v>4.4000000000000004</v>
      </c>
      <c r="H18" s="63">
        <v>48</v>
      </c>
      <c r="I18" s="64" t="e">
        <f t="shared" si="5"/>
        <v>#DIV/0!</v>
      </c>
      <c r="J18" s="62"/>
      <c r="K18" s="62"/>
      <c r="L18" s="62"/>
      <c r="M18" s="63">
        <v>25</v>
      </c>
      <c r="N18" s="62"/>
      <c r="O18" s="62"/>
      <c r="P18" s="62"/>
      <c r="Q18" s="63">
        <f t="shared" si="6"/>
        <v>52</v>
      </c>
      <c r="R18" s="65">
        <f t="shared" si="3"/>
        <v>10</v>
      </c>
      <c r="S18" s="66">
        <f t="shared" si="7"/>
        <v>169</v>
      </c>
      <c r="T18" s="32">
        <f t="shared" si="8"/>
        <v>169.5</v>
      </c>
      <c r="U18" s="165">
        <f t="shared" si="9"/>
        <v>50</v>
      </c>
      <c r="V18" s="32">
        <f t="shared" si="10"/>
        <v>50.85</v>
      </c>
      <c r="W18" s="67">
        <v>3</v>
      </c>
      <c r="X18" s="25">
        <v>50</v>
      </c>
      <c r="Y18" s="14">
        <f t="shared" si="12"/>
        <v>0</v>
      </c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</row>
    <row r="19" spans="1:252" s="33" customFormat="1" ht="30" x14ac:dyDescent="0.25">
      <c r="A19" s="21"/>
      <c r="B19" s="238" t="s">
        <v>422</v>
      </c>
      <c r="C19" s="238" t="s">
        <v>185</v>
      </c>
      <c r="D19" s="239">
        <v>8.6</v>
      </c>
      <c r="E19" s="170"/>
      <c r="F19" s="115">
        <v>22</v>
      </c>
      <c r="G19" s="67">
        <f t="shared" si="4"/>
        <v>2.56</v>
      </c>
      <c r="H19" s="63"/>
      <c r="I19" s="64" t="e">
        <f t="shared" si="5"/>
        <v>#DIV/0!</v>
      </c>
      <c r="J19" s="62"/>
      <c r="K19" s="62"/>
      <c r="L19" s="62"/>
      <c r="M19" s="63"/>
      <c r="N19" s="62"/>
      <c r="O19" s="62"/>
      <c r="P19" s="62"/>
      <c r="Q19" s="63" t="e">
        <f t="shared" si="6"/>
        <v>#DIV/0!</v>
      </c>
      <c r="R19" s="65">
        <f t="shared" si="3"/>
        <v>10</v>
      </c>
      <c r="S19" s="66">
        <f t="shared" si="7"/>
        <v>2</v>
      </c>
      <c r="T19" s="32">
        <f t="shared" si="8"/>
        <v>2.2000000000000002</v>
      </c>
      <c r="U19" s="165">
        <f t="shared" si="9"/>
        <v>2</v>
      </c>
      <c r="V19" s="32">
        <f t="shared" si="10"/>
        <v>2.2000000000000002</v>
      </c>
      <c r="W19" s="67">
        <f t="shared" si="11"/>
        <v>10</v>
      </c>
      <c r="X19" s="25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</row>
    <row r="20" spans="1:252" s="33" customFormat="1" ht="30" x14ac:dyDescent="0.25">
      <c r="A20" s="21"/>
      <c r="B20" s="238" t="s">
        <v>423</v>
      </c>
      <c r="C20" s="238" t="s">
        <v>185</v>
      </c>
      <c r="D20" s="239">
        <v>101.79</v>
      </c>
      <c r="E20" s="170"/>
      <c r="F20" s="115">
        <v>124</v>
      </c>
      <c r="G20" s="67">
        <f t="shared" si="4"/>
        <v>1.22</v>
      </c>
      <c r="H20" s="63"/>
      <c r="I20" s="64" t="e">
        <f t="shared" si="5"/>
        <v>#DIV/0!</v>
      </c>
      <c r="J20" s="62"/>
      <c r="K20" s="62"/>
      <c r="L20" s="62"/>
      <c r="M20" s="63"/>
      <c r="N20" s="62"/>
      <c r="O20" s="62"/>
      <c r="P20" s="62"/>
      <c r="Q20" s="63" t="e">
        <f t="shared" si="6"/>
        <v>#DIV/0!</v>
      </c>
      <c r="R20" s="65">
        <f t="shared" si="3"/>
        <v>10</v>
      </c>
      <c r="S20" s="66">
        <f t="shared" si="7"/>
        <v>12</v>
      </c>
      <c r="T20" s="32">
        <f t="shared" si="8"/>
        <v>12.4</v>
      </c>
      <c r="U20" s="165">
        <f t="shared" si="9"/>
        <v>12</v>
      </c>
      <c r="V20" s="32">
        <f t="shared" si="10"/>
        <v>12.4</v>
      </c>
      <c r="W20" s="67">
        <f t="shared" si="11"/>
        <v>10</v>
      </c>
      <c r="X20" s="25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</row>
    <row r="21" spans="1:252" s="33" customFormat="1" ht="45" x14ac:dyDescent="0.25">
      <c r="A21" s="21"/>
      <c r="B21" s="238" t="s">
        <v>424</v>
      </c>
      <c r="C21" s="238" t="s">
        <v>185</v>
      </c>
      <c r="D21" s="239">
        <v>78.355999999999995</v>
      </c>
      <c r="E21" s="170"/>
      <c r="F21" s="115">
        <v>270</v>
      </c>
      <c r="G21" s="67">
        <f t="shared" si="4"/>
        <v>3.45</v>
      </c>
      <c r="H21" s="63">
        <v>21</v>
      </c>
      <c r="I21" s="64" t="e">
        <f t="shared" si="5"/>
        <v>#DIV/0!</v>
      </c>
      <c r="J21" s="62"/>
      <c r="K21" s="62"/>
      <c r="L21" s="62"/>
      <c r="M21" s="63">
        <v>2</v>
      </c>
      <c r="N21" s="62"/>
      <c r="O21" s="62"/>
      <c r="P21" s="62"/>
      <c r="Q21" s="63">
        <f t="shared" ref="Q21" si="13">M21*100/H21</f>
        <v>10</v>
      </c>
      <c r="R21" s="65">
        <f t="shared" si="3"/>
        <v>10</v>
      </c>
      <c r="S21" s="66">
        <f t="shared" si="7"/>
        <v>27</v>
      </c>
      <c r="T21" s="32">
        <f t="shared" si="8"/>
        <v>27</v>
      </c>
      <c r="U21" s="165">
        <f t="shared" si="9"/>
        <v>27</v>
      </c>
      <c r="V21" s="32">
        <f t="shared" si="10"/>
        <v>27</v>
      </c>
      <c r="W21" s="67">
        <f t="shared" si="11"/>
        <v>10</v>
      </c>
      <c r="X21" s="25">
        <v>27</v>
      </c>
      <c r="Y21" s="14">
        <f t="shared" ref="Y21:Y40" si="14">U21-X21</f>
        <v>0</v>
      </c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</row>
    <row r="22" spans="1:252" s="33" customFormat="1" ht="30" x14ac:dyDescent="0.25">
      <c r="A22" s="21"/>
      <c r="B22" s="238" t="s">
        <v>887</v>
      </c>
      <c r="C22" s="238" t="s">
        <v>77</v>
      </c>
      <c r="D22" s="239">
        <v>15.21</v>
      </c>
      <c r="E22" s="170"/>
      <c r="F22" s="115">
        <v>138</v>
      </c>
      <c r="G22" s="67">
        <f t="shared" si="4"/>
        <v>9.07</v>
      </c>
      <c r="H22" s="63">
        <v>13</v>
      </c>
      <c r="I22" s="64" t="e">
        <f t="shared" si="5"/>
        <v>#DIV/0!</v>
      </c>
      <c r="J22" s="62"/>
      <c r="K22" s="62"/>
      <c r="L22" s="62"/>
      <c r="M22" s="63">
        <v>4</v>
      </c>
      <c r="N22" s="62"/>
      <c r="O22" s="62"/>
      <c r="P22" s="62"/>
      <c r="Q22" s="63">
        <f t="shared" si="6"/>
        <v>31</v>
      </c>
      <c r="R22" s="65">
        <f t="shared" si="3"/>
        <v>10</v>
      </c>
      <c r="S22" s="66">
        <f t="shared" si="7"/>
        <v>13</v>
      </c>
      <c r="T22" s="32">
        <f t="shared" si="8"/>
        <v>13.8</v>
      </c>
      <c r="U22" s="165">
        <f t="shared" si="9"/>
        <v>13</v>
      </c>
      <c r="V22" s="32">
        <f t="shared" si="10"/>
        <v>13.8</v>
      </c>
      <c r="W22" s="67">
        <f t="shared" si="11"/>
        <v>10</v>
      </c>
      <c r="X22" s="25">
        <v>13</v>
      </c>
      <c r="Y22" s="14">
        <f t="shared" si="14"/>
        <v>0</v>
      </c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</row>
    <row r="23" spans="1:252" s="33" customFormat="1" ht="60" x14ac:dyDescent="0.25">
      <c r="A23" s="21"/>
      <c r="B23" s="238" t="s">
        <v>431</v>
      </c>
      <c r="C23" s="238" t="s">
        <v>77</v>
      </c>
      <c r="D23" s="239">
        <v>26.93</v>
      </c>
      <c r="E23" s="170"/>
      <c r="F23" s="115">
        <v>42</v>
      </c>
      <c r="G23" s="67">
        <f t="shared" si="4"/>
        <v>1.56</v>
      </c>
      <c r="H23" s="63">
        <v>3</v>
      </c>
      <c r="I23" s="64" t="e">
        <f t="shared" si="5"/>
        <v>#DIV/0!</v>
      </c>
      <c r="J23" s="62"/>
      <c r="K23" s="62"/>
      <c r="L23" s="62"/>
      <c r="M23" s="63">
        <v>0</v>
      </c>
      <c r="N23" s="62"/>
      <c r="O23" s="62"/>
      <c r="P23" s="62"/>
      <c r="Q23" s="63">
        <f t="shared" si="6"/>
        <v>0</v>
      </c>
      <c r="R23" s="65">
        <f t="shared" si="3"/>
        <v>10</v>
      </c>
      <c r="S23" s="66">
        <f t="shared" si="7"/>
        <v>4</v>
      </c>
      <c r="T23" s="32">
        <f t="shared" si="8"/>
        <v>4.2</v>
      </c>
      <c r="U23" s="165">
        <f t="shared" si="9"/>
        <v>4</v>
      </c>
      <c r="V23" s="32">
        <f t="shared" si="10"/>
        <v>4.2</v>
      </c>
      <c r="W23" s="67">
        <f t="shared" si="11"/>
        <v>10</v>
      </c>
      <c r="X23" s="25">
        <v>4</v>
      </c>
      <c r="Y23" s="14">
        <f t="shared" si="14"/>
        <v>0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</row>
    <row r="24" spans="1:252" s="33" customFormat="1" ht="60" x14ac:dyDescent="0.25">
      <c r="A24" s="21"/>
      <c r="B24" s="238" t="s">
        <v>432</v>
      </c>
      <c r="C24" s="238" t="s">
        <v>77</v>
      </c>
      <c r="D24" s="239">
        <v>18.64</v>
      </c>
      <c r="E24" s="170"/>
      <c r="F24" s="115">
        <v>72</v>
      </c>
      <c r="G24" s="67">
        <f t="shared" si="4"/>
        <v>3.86</v>
      </c>
      <c r="H24" s="63">
        <v>7</v>
      </c>
      <c r="I24" s="64" t="e">
        <f t="shared" si="5"/>
        <v>#DIV/0!</v>
      </c>
      <c r="J24" s="62"/>
      <c r="K24" s="62"/>
      <c r="L24" s="62"/>
      <c r="M24" s="63">
        <v>0</v>
      </c>
      <c r="N24" s="62"/>
      <c r="O24" s="62"/>
      <c r="P24" s="62"/>
      <c r="Q24" s="63">
        <f t="shared" si="6"/>
        <v>0</v>
      </c>
      <c r="R24" s="65">
        <f t="shared" si="3"/>
        <v>10</v>
      </c>
      <c r="S24" s="66">
        <f t="shared" si="7"/>
        <v>7</v>
      </c>
      <c r="T24" s="32">
        <f t="shared" si="8"/>
        <v>7.2</v>
      </c>
      <c r="U24" s="165">
        <f t="shared" si="9"/>
        <v>7</v>
      </c>
      <c r="V24" s="32">
        <f t="shared" si="10"/>
        <v>7.2</v>
      </c>
      <c r="W24" s="67">
        <f t="shared" si="11"/>
        <v>10</v>
      </c>
      <c r="X24" s="25">
        <v>7</v>
      </c>
      <c r="Y24" s="14">
        <f t="shared" si="14"/>
        <v>0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</row>
    <row r="25" spans="1:252" s="33" customFormat="1" ht="45" x14ac:dyDescent="0.25">
      <c r="A25" s="21"/>
      <c r="B25" s="238" t="s">
        <v>433</v>
      </c>
      <c r="C25" s="238" t="s">
        <v>77</v>
      </c>
      <c r="D25" s="239">
        <v>45.73</v>
      </c>
      <c r="E25" s="170"/>
      <c r="F25" s="115">
        <v>92</v>
      </c>
      <c r="G25" s="67">
        <f t="shared" si="4"/>
        <v>2.0099999999999998</v>
      </c>
      <c r="H25" s="63">
        <v>9</v>
      </c>
      <c r="I25" s="64" t="e">
        <f t="shared" si="5"/>
        <v>#DIV/0!</v>
      </c>
      <c r="J25" s="62"/>
      <c r="K25" s="62"/>
      <c r="L25" s="62"/>
      <c r="M25" s="63">
        <v>0</v>
      </c>
      <c r="N25" s="62"/>
      <c r="O25" s="62"/>
      <c r="P25" s="62"/>
      <c r="Q25" s="63">
        <f t="shared" si="6"/>
        <v>0</v>
      </c>
      <c r="R25" s="65">
        <f t="shared" si="3"/>
        <v>10</v>
      </c>
      <c r="S25" s="66">
        <f t="shared" si="7"/>
        <v>9</v>
      </c>
      <c r="T25" s="32">
        <f t="shared" si="8"/>
        <v>9.1999999999999993</v>
      </c>
      <c r="U25" s="165">
        <f t="shared" si="9"/>
        <v>9</v>
      </c>
      <c r="V25" s="32">
        <f t="shared" si="10"/>
        <v>9.1999999999999993</v>
      </c>
      <c r="W25" s="67">
        <f t="shared" si="11"/>
        <v>10</v>
      </c>
      <c r="X25" s="25">
        <v>9</v>
      </c>
      <c r="Y25" s="14">
        <f t="shared" si="14"/>
        <v>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</row>
    <row r="26" spans="1:252" s="33" customFormat="1" ht="45" x14ac:dyDescent="0.25">
      <c r="A26" s="21"/>
      <c r="B26" s="238" t="s">
        <v>434</v>
      </c>
      <c r="C26" s="238" t="s">
        <v>77</v>
      </c>
      <c r="D26" s="239">
        <v>59.29</v>
      </c>
      <c r="E26" s="170"/>
      <c r="F26" s="115">
        <v>74</v>
      </c>
      <c r="G26" s="67">
        <f t="shared" si="4"/>
        <v>1.25</v>
      </c>
      <c r="H26" s="63">
        <v>5</v>
      </c>
      <c r="I26" s="64" t="e">
        <f t="shared" si="5"/>
        <v>#DIV/0!</v>
      </c>
      <c r="J26" s="62"/>
      <c r="K26" s="62"/>
      <c r="L26" s="62"/>
      <c r="M26" s="63">
        <v>0</v>
      </c>
      <c r="N26" s="62"/>
      <c r="O26" s="62"/>
      <c r="P26" s="62"/>
      <c r="Q26" s="63">
        <f t="shared" si="6"/>
        <v>0</v>
      </c>
      <c r="R26" s="65">
        <f t="shared" si="3"/>
        <v>10</v>
      </c>
      <c r="S26" s="66">
        <f t="shared" si="7"/>
        <v>7</v>
      </c>
      <c r="T26" s="32">
        <f t="shared" si="8"/>
        <v>7.4</v>
      </c>
      <c r="U26" s="165">
        <f t="shared" si="9"/>
        <v>7</v>
      </c>
      <c r="V26" s="32">
        <f t="shared" si="10"/>
        <v>7.4</v>
      </c>
      <c r="W26" s="67">
        <f t="shared" si="11"/>
        <v>10</v>
      </c>
      <c r="X26" s="25">
        <v>7</v>
      </c>
      <c r="Y26" s="14">
        <f t="shared" si="14"/>
        <v>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</row>
    <row r="27" spans="1:252" s="33" customFormat="1" ht="45" x14ac:dyDescent="0.25">
      <c r="A27" s="21"/>
      <c r="B27" s="238" t="s">
        <v>435</v>
      </c>
      <c r="C27" s="238" t="s">
        <v>77</v>
      </c>
      <c r="D27" s="239">
        <v>29.44</v>
      </c>
      <c r="E27" s="170"/>
      <c r="F27" s="115">
        <v>70</v>
      </c>
      <c r="G27" s="67">
        <f t="shared" si="4"/>
        <v>2.38</v>
      </c>
      <c r="H27" s="63">
        <v>5</v>
      </c>
      <c r="I27" s="64" t="e">
        <f t="shared" si="5"/>
        <v>#DIV/0!</v>
      </c>
      <c r="J27" s="62"/>
      <c r="K27" s="62"/>
      <c r="L27" s="62"/>
      <c r="M27" s="63">
        <v>0</v>
      </c>
      <c r="N27" s="62"/>
      <c r="O27" s="62"/>
      <c r="P27" s="62"/>
      <c r="Q27" s="63">
        <f t="shared" si="6"/>
        <v>0</v>
      </c>
      <c r="R27" s="65">
        <f t="shared" si="3"/>
        <v>10</v>
      </c>
      <c r="S27" s="66">
        <f t="shared" si="7"/>
        <v>7</v>
      </c>
      <c r="T27" s="32">
        <f t="shared" si="8"/>
        <v>7</v>
      </c>
      <c r="U27" s="165">
        <f t="shared" si="9"/>
        <v>5</v>
      </c>
      <c r="V27" s="32">
        <f t="shared" si="10"/>
        <v>5.6</v>
      </c>
      <c r="W27" s="67">
        <v>8</v>
      </c>
      <c r="X27" s="25">
        <v>5</v>
      </c>
      <c r="Y27" s="14">
        <f t="shared" si="14"/>
        <v>0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</row>
    <row r="28" spans="1:252" s="33" customFormat="1" ht="45" x14ac:dyDescent="0.25">
      <c r="A28" s="21"/>
      <c r="B28" s="238" t="s">
        <v>436</v>
      </c>
      <c r="C28" s="238" t="s">
        <v>77</v>
      </c>
      <c r="D28" s="239">
        <v>43.32</v>
      </c>
      <c r="E28" s="170"/>
      <c r="F28" s="115">
        <v>35</v>
      </c>
      <c r="G28" s="67">
        <f t="shared" si="4"/>
        <v>0.81</v>
      </c>
      <c r="H28" s="63">
        <v>6</v>
      </c>
      <c r="I28" s="64" t="e">
        <f t="shared" si="5"/>
        <v>#DIV/0!</v>
      </c>
      <c r="J28" s="62"/>
      <c r="K28" s="62"/>
      <c r="L28" s="62"/>
      <c r="M28" s="63">
        <v>6</v>
      </c>
      <c r="N28" s="62"/>
      <c r="O28" s="62"/>
      <c r="P28" s="62"/>
      <c r="Q28" s="63">
        <f t="shared" si="6"/>
        <v>100</v>
      </c>
      <c r="R28" s="65">
        <f t="shared" si="3"/>
        <v>10</v>
      </c>
      <c r="S28" s="66">
        <f t="shared" si="7"/>
        <v>3</v>
      </c>
      <c r="T28" s="32">
        <f t="shared" si="8"/>
        <v>3.5</v>
      </c>
      <c r="U28" s="165">
        <f t="shared" si="9"/>
        <v>3</v>
      </c>
      <c r="V28" s="32">
        <f t="shared" si="10"/>
        <v>3.5</v>
      </c>
      <c r="W28" s="67">
        <f t="shared" si="11"/>
        <v>10</v>
      </c>
      <c r="X28" s="25">
        <v>3</v>
      </c>
      <c r="Y28" s="14">
        <f t="shared" si="14"/>
        <v>0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</row>
    <row r="29" spans="1:252" s="33" customFormat="1" ht="45" x14ac:dyDescent="0.25">
      <c r="A29" s="21"/>
      <c r="B29" s="238" t="s">
        <v>437</v>
      </c>
      <c r="C29" s="238" t="s">
        <v>77</v>
      </c>
      <c r="D29" s="239">
        <v>67.11</v>
      </c>
      <c r="E29" s="170"/>
      <c r="F29" s="115">
        <v>40</v>
      </c>
      <c r="G29" s="67">
        <f t="shared" si="4"/>
        <v>0.6</v>
      </c>
      <c r="H29" s="63">
        <v>2</v>
      </c>
      <c r="I29" s="64" t="e">
        <f t="shared" si="5"/>
        <v>#DIV/0!</v>
      </c>
      <c r="J29" s="62"/>
      <c r="K29" s="62"/>
      <c r="L29" s="62"/>
      <c r="M29" s="63">
        <v>2</v>
      </c>
      <c r="N29" s="62"/>
      <c r="O29" s="62"/>
      <c r="P29" s="62"/>
      <c r="Q29" s="63">
        <f t="shared" si="6"/>
        <v>100</v>
      </c>
      <c r="R29" s="65">
        <f t="shared" si="3"/>
        <v>10</v>
      </c>
      <c r="S29" s="66">
        <f t="shared" si="7"/>
        <v>4</v>
      </c>
      <c r="T29" s="32">
        <f t="shared" si="8"/>
        <v>4</v>
      </c>
      <c r="U29" s="165">
        <f t="shared" si="9"/>
        <v>4</v>
      </c>
      <c r="V29" s="32">
        <f t="shared" si="10"/>
        <v>4</v>
      </c>
      <c r="W29" s="67">
        <f t="shared" si="11"/>
        <v>10</v>
      </c>
      <c r="X29" s="25">
        <v>4</v>
      </c>
      <c r="Y29" s="14">
        <f t="shared" si="14"/>
        <v>0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</row>
    <row r="30" spans="1:252" s="33" customFormat="1" ht="45" x14ac:dyDescent="0.25">
      <c r="A30" s="21"/>
      <c r="B30" s="238" t="s">
        <v>439</v>
      </c>
      <c r="C30" s="238" t="s">
        <v>77</v>
      </c>
      <c r="D30" s="239">
        <v>13.83</v>
      </c>
      <c r="E30" s="170"/>
      <c r="F30" s="115">
        <v>55</v>
      </c>
      <c r="G30" s="67">
        <f t="shared" si="4"/>
        <v>3.98</v>
      </c>
      <c r="H30" s="63">
        <v>2</v>
      </c>
      <c r="I30" s="64" t="e">
        <f t="shared" si="5"/>
        <v>#DIV/0!</v>
      </c>
      <c r="J30" s="62"/>
      <c r="K30" s="62"/>
      <c r="L30" s="62"/>
      <c r="M30" s="63">
        <v>0</v>
      </c>
      <c r="N30" s="62"/>
      <c r="O30" s="62"/>
      <c r="P30" s="62"/>
      <c r="Q30" s="63">
        <f t="shared" si="6"/>
        <v>0</v>
      </c>
      <c r="R30" s="65">
        <f t="shared" si="3"/>
        <v>10</v>
      </c>
      <c r="S30" s="66">
        <f t="shared" si="7"/>
        <v>5</v>
      </c>
      <c r="T30" s="32">
        <f t="shared" si="8"/>
        <v>5.5</v>
      </c>
      <c r="U30" s="165">
        <f t="shared" si="9"/>
        <v>5</v>
      </c>
      <c r="V30" s="32">
        <f t="shared" si="10"/>
        <v>5.5</v>
      </c>
      <c r="W30" s="67">
        <f t="shared" si="11"/>
        <v>10</v>
      </c>
      <c r="X30" s="25">
        <v>5</v>
      </c>
      <c r="Y30" s="14">
        <f t="shared" si="14"/>
        <v>0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</row>
    <row r="31" spans="1:252" s="33" customFormat="1" ht="45" x14ac:dyDescent="0.25">
      <c r="A31" s="21"/>
      <c r="B31" s="238" t="s">
        <v>893</v>
      </c>
      <c r="C31" s="238" t="s">
        <v>77</v>
      </c>
      <c r="D31" s="239">
        <v>48.35</v>
      </c>
      <c r="E31" s="170"/>
      <c r="F31" s="115">
        <v>201</v>
      </c>
      <c r="G31" s="67">
        <f t="shared" si="4"/>
        <v>4.16</v>
      </c>
      <c r="H31" s="63">
        <v>14</v>
      </c>
      <c r="I31" s="64" t="e">
        <f t="shared" si="5"/>
        <v>#DIV/0!</v>
      </c>
      <c r="J31" s="62"/>
      <c r="K31" s="62"/>
      <c r="L31" s="62"/>
      <c r="M31" s="63">
        <v>4</v>
      </c>
      <c r="N31" s="62"/>
      <c r="O31" s="62"/>
      <c r="P31" s="62"/>
      <c r="Q31" s="63">
        <f t="shared" si="6"/>
        <v>29</v>
      </c>
      <c r="R31" s="65">
        <f t="shared" si="3"/>
        <v>10</v>
      </c>
      <c r="S31" s="66">
        <f t="shared" si="7"/>
        <v>20</v>
      </c>
      <c r="T31" s="32">
        <f t="shared" si="8"/>
        <v>20.100000000000001</v>
      </c>
      <c r="U31" s="165">
        <f t="shared" si="9"/>
        <v>20</v>
      </c>
      <c r="V31" s="32">
        <f t="shared" si="10"/>
        <v>20.100000000000001</v>
      </c>
      <c r="W31" s="67">
        <f t="shared" si="11"/>
        <v>10</v>
      </c>
      <c r="X31" s="25">
        <v>20</v>
      </c>
      <c r="Y31" s="14">
        <f t="shared" si="14"/>
        <v>0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</row>
    <row r="32" spans="1:252" s="33" customFormat="1" ht="45" x14ac:dyDescent="0.25">
      <c r="A32" s="21"/>
      <c r="B32" s="238" t="s">
        <v>762</v>
      </c>
      <c r="C32" s="238" t="s">
        <v>77</v>
      </c>
      <c r="D32" s="239">
        <v>11.74</v>
      </c>
      <c r="E32" s="170"/>
      <c r="F32" s="115">
        <v>40</v>
      </c>
      <c r="G32" s="67">
        <f t="shared" si="4"/>
        <v>3.41</v>
      </c>
      <c r="H32" s="63">
        <v>4</v>
      </c>
      <c r="I32" s="64" t="e">
        <f t="shared" si="5"/>
        <v>#DIV/0!</v>
      </c>
      <c r="J32" s="62"/>
      <c r="K32" s="62"/>
      <c r="L32" s="62"/>
      <c r="M32" s="63">
        <v>3</v>
      </c>
      <c r="N32" s="62"/>
      <c r="O32" s="62"/>
      <c r="P32" s="62"/>
      <c r="Q32" s="63">
        <f t="shared" si="6"/>
        <v>75</v>
      </c>
      <c r="R32" s="65">
        <f t="shared" si="3"/>
        <v>10</v>
      </c>
      <c r="S32" s="66">
        <f t="shared" si="7"/>
        <v>4</v>
      </c>
      <c r="T32" s="32">
        <f t="shared" si="8"/>
        <v>4</v>
      </c>
      <c r="U32" s="165">
        <f t="shared" si="9"/>
        <v>4</v>
      </c>
      <c r="V32" s="32">
        <f t="shared" si="10"/>
        <v>4</v>
      </c>
      <c r="W32" s="67">
        <f t="shared" si="11"/>
        <v>10</v>
      </c>
      <c r="X32" s="25">
        <v>4</v>
      </c>
      <c r="Y32" s="14">
        <f t="shared" si="14"/>
        <v>0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</row>
    <row r="33" spans="1:252" s="33" customFormat="1" ht="45" x14ac:dyDescent="0.25">
      <c r="A33" s="21"/>
      <c r="B33" s="238" t="s">
        <v>443</v>
      </c>
      <c r="C33" s="238" t="s">
        <v>77</v>
      </c>
      <c r="D33" s="239">
        <v>15.14</v>
      </c>
      <c r="E33" s="170"/>
      <c r="F33" s="115">
        <v>56</v>
      </c>
      <c r="G33" s="67">
        <f t="shared" si="4"/>
        <v>3.7</v>
      </c>
      <c r="H33" s="63">
        <v>4</v>
      </c>
      <c r="I33" s="64" t="e">
        <f t="shared" si="5"/>
        <v>#DIV/0!</v>
      </c>
      <c r="J33" s="62"/>
      <c r="K33" s="62"/>
      <c r="L33" s="62"/>
      <c r="M33" s="63">
        <v>0</v>
      </c>
      <c r="N33" s="62"/>
      <c r="O33" s="62"/>
      <c r="P33" s="62"/>
      <c r="Q33" s="63">
        <f t="shared" si="6"/>
        <v>0</v>
      </c>
      <c r="R33" s="65">
        <f t="shared" si="3"/>
        <v>10</v>
      </c>
      <c r="S33" s="66">
        <f t="shared" si="7"/>
        <v>5</v>
      </c>
      <c r="T33" s="32">
        <f t="shared" si="8"/>
        <v>5.6</v>
      </c>
      <c r="U33" s="165">
        <f t="shared" si="9"/>
        <v>5</v>
      </c>
      <c r="V33" s="32">
        <f t="shared" si="10"/>
        <v>5.6</v>
      </c>
      <c r="W33" s="67">
        <f t="shared" si="11"/>
        <v>10</v>
      </c>
      <c r="X33" s="25">
        <v>5</v>
      </c>
      <c r="Y33" s="14">
        <f t="shared" si="14"/>
        <v>0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</row>
    <row r="34" spans="1:252" s="33" customFormat="1" ht="45" x14ac:dyDescent="0.25">
      <c r="A34" s="21"/>
      <c r="B34" s="238" t="s">
        <v>444</v>
      </c>
      <c r="C34" s="238" t="s">
        <v>77</v>
      </c>
      <c r="D34" s="239">
        <v>36.78</v>
      </c>
      <c r="E34" s="170"/>
      <c r="F34" s="115">
        <v>85</v>
      </c>
      <c r="G34" s="67">
        <f t="shared" si="4"/>
        <v>2.31</v>
      </c>
      <c r="H34" s="63">
        <v>4</v>
      </c>
      <c r="I34" s="64" t="e">
        <f t="shared" si="5"/>
        <v>#DIV/0!</v>
      </c>
      <c r="J34" s="62"/>
      <c r="K34" s="62"/>
      <c r="L34" s="62"/>
      <c r="M34" s="63">
        <v>4</v>
      </c>
      <c r="N34" s="62"/>
      <c r="O34" s="62"/>
      <c r="P34" s="62"/>
      <c r="Q34" s="63">
        <f t="shared" si="6"/>
        <v>100</v>
      </c>
      <c r="R34" s="65">
        <f t="shared" si="3"/>
        <v>10</v>
      </c>
      <c r="S34" s="66">
        <f t="shared" si="7"/>
        <v>8</v>
      </c>
      <c r="T34" s="32">
        <f t="shared" si="8"/>
        <v>8.5</v>
      </c>
      <c r="U34" s="165">
        <f t="shared" si="9"/>
        <v>8</v>
      </c>
      <c r="V34" s="32">
        <f t="shared" si="10"/>
        <v>8.5</v>
      </c>
      <c r="W34" s="67">
        <f t="shared" si="11"/>
        <v>10</v>
      </c>
      <c r="X34" s="25">
        <v>8</v>
      </c>
      <c r="Y34" s="14">
        <f t="shared" si="14"/>
        <v>0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</row>
    <row r="35" spans="1:252" s="33" customFormat="1" ht="45" x14ac:dyDescent="0.25">
      <c r="A35" s="21"/>
      <c r="B35" s="238" t="s">
        <v>446</v>
      </c>
      <c r="C35" s="238" t="s">
        <v>77</v>
      </c>
      <c r="D35" s="239">
        <v>21.16</v>
      </c>
      <c r="E35" s="170"/>
      <c r="F35" s="115">
        <v>57</v>
      </c>
      <c r="G35" s="67">
        <f t="shared" si="4"/>
        <v>2.69</v>
      </c>
      <c r="H35" s="63">
        <v>5</v>
      </c>
      <c r="I35" s="64" t="e">
        <f t="shared" si="5"/>
        <v>#DIV/0!</v>
      </c>
      <c r="J35" s="62"/>
      <c r="K35" s="62"/>
      <c r="L35" s="62"/>
      <c r="M35" s="63">
        <v>5</v>
      </c>
      <c r="N35" s="62"/>
      <c r="O35" s="62"/>
      <c r="P35" s="62"/>
      <c r="Q35" s="63">
        <f t="shared" si="6"/>
        <v>100</v>
      </c>
      <c r="R35" s="65">
        <f t="shared" si="3"/>
        <v>10</v>
      </c>
      <c r="S35" s="66">
        <f t="shared" si="7"/>
        <v>5</v>
      </c>
      <c r="T35" s="32">
        <f t="shared" si="8"/>
        <v>5.7</v>
      </c>
      <c r="U35" s="165">
        <f t="shared" si="9"/>
        <v>5</v>
      </c>
      <c r="V35" s="32">
        <f t="shared" si="10"/>
        <v>5.7</v>
      </c>
      <c r="W35" s="67">
        <f t="shared" si="11"/>
        <v>10</v>
      </c>
      <c r="X35" s="25">
        <v>5</v>
      </c>
      <c r="Y35" s="14">
        <f t="shared" si="14"/>
        <v>0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</row>
    <row r="36" spans="1:252" s="33" customFormat="1" ht="45" x14ac:dyDescent="0.25">
      <c r="A36" s="21"/>
      <c r="B36" s="238" t="s">
        <v>447</v>
      </c>
      <c r="C36" s="238" t="s">
        <v>77</v>
      </c>
      <c r="D36" s="239">
        <v>24.51</v>
      </c>
      <c r="E36" s="170"/>
      <c r="F36" s="115">
        <v>61</v>
      </c>
      <c r="G36" s="67">
        <f t="shared" si="4"/>
        <v>2.4900000000000002</v>
      </c>
      <c r="H36" s="63">
        <v>7</v>
      </c>
      <c r="I36" s="64" t="e">
        <f t="shared" si="5"/>
        <v>#DIV/0!</v>
      </c>
      <c r="J36" s="62"/>
      <c r="K36" s="62"/>
      <c r="L36" s="62"/>
      <c r="M36" s="63">
        <v>0</v>
      </c>
      <c r="N36" s="62"/>
      <c r="O36" s="62"/>
      <c r="P36" s="62"/>
      <c r="Q36" s="63">
        <f t="shared" si="6"/>
        <v>0</v>
      </c>
      <c r="R36" s="65">
        <f t="shared" si="3"/>
        <v>10</v>
      </c>
      <c r="S36" s="66">
        <f t="shared" si="7"/>
        <v>6</v>
      </c>
      <c r="T36" s="32">
        <f t="shared" si="8"/>
        <v>6.1</v>
      </c>
      <c r="U36" s="165">
        <f t="shared" si="9"/>
        <v>6</v>
      </c>
      <c r="V36" s="32">
        <f t="shared" si="10"/>
        <v>6.1</v>
      </c>
      <c r="W36" s="67">
        <f t="shared" si="11"/>
        <v>10</v>
      </c>
      <c r="X36" s="25">
        <v>6</v>
      </c>
      <c r="Y36" s="14">
        <f t="shared" si="14"/>
        <v>0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</row>
    <row r="37" spans="1:252" s="33" customFormat="1" ht="60" x14ac:dyDescent="0.25">
      <c r="A37" s="21"/>
      <c r="B37" s="238" t="s">
        <v>450</v>
      </c>
      <c r="C37" s="238" t="s">
        <v>449</v>
      </c>
      <c r="D37" s="239">
        <v>156</v>
      </c>
      <c r="E37" s="170"/>
      <c r="F37" s="115">
        <v>734</v>
      </c>
      <c r="G37" s="67">
        <f t="shared" si="4"/>
        <v>4.71</v>
      </c>
      <c r="H37" s="63">
        <v>69</v>
      </c>
      <c r="I37" s="64" t="e">
        <f t="shared" si="5"/>
        <v>#DIV/0!</v>
      </c>
      <c r="J37" s="62"/>
      <c r="K37" s="62"/>
      <c r="L37" s="62"/>
      <c r="M37" s="63">
        <v>4</v>
      </c>
      <c r="N37" s="62"/>
      <c r="O37" s="62"/>
      <c r="P37" s="62"/>
      <c r="Q37" s="63">
        <f t="shared" si="6"/>
        <v>6</v>
      </c>
      <c r="R37" s="65">
        <f t="shared" si="3"/>
        <v>10</v>
      </c>
      <c r="S37" s="66">
        <f t="shared" si="7"/>
        <v>73</v>
      </c>
      <c r="T37" s="32">
        <f t="shared" si="8"/>
        <v>73.400000000000006</v>
      </c>
      <c r="U37" s="165">
        <f t="shared" si="9"/>
        <v>73</v>
      </c>
      <c r="V37" s="32">
        <f t="shared" si="10"/>
        <v>73.400000000000006</v>
      </c>
      <c r="W37" s="67">
        <f t="shared" si="11"/>
        <v>10</v>
      </c>
      <c r="X37" s="25">
        <v>73</v>
      </c>
      <c r="Y37" s="14">
        <f t="shared" si="14"/>
        <v>0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</row>
    <row r="38" spans="1:252" s="33" customFormat="1" ht="45" x14ac:dyDescent="0.25">
      <c r="A38" s="21"/>
      <c r="B38" s="238" t="s">
        <v>453</v>
      </c>
      <c r="C38" s="238" t="s">
        <v>449</v>
      </c>
      <c r="D38" s="239">
        <v>17.88</v>
      </c>
      <c r="E38" s="170"/>
      <c r="F38" s="115">
        <v>138</v>
      </c>
      <c r="G38" s="67">
        <f t="shared" si="4"/>
        <v>7.72</v>
      </c>
      <c r="H38" s="63">
        <v>14</v>
      </c>
      <c r="I38" s="64" t="e">
        <f t="shared" si="5"/>
        <v>#DIV/0!</v>
      </c>
      <c r="J38" s="62"/>
      <c r="K38" s="62"/>
      <c r="L38" s="62"/>
      <c r="M38" s="63">
        <v>1</v>
      </c>
      <c r="N38" s="62"/>
      <c r="O38" s="62"/>
      <c r="P38" s="62"/>
      <c r="Q38" s="63">
        <f t="shared" si="6"/>
        <v>7</v>
      </c>
      <c r="R38" s="65">
        <f t="shared" si="3"/>
        <v>10</v>
      </c>
      <c r="S38" s="66">
        <f t="shared" si="7"/>
        <v>13</v>
      </c>
      <c r="T38" s="32">
        <f t="shared" si="8"/>
        <v>13.8</v>
      </c>
      <c r="U38" s="165">
        <f t="shared" si="9"/>
        <v>10</v>
      </c>
      <c r="V38" s="32">
        <f t="shared" si="10"/>
        <v>10.35</v>
      </c>
      <c r="W38" s="67">
        <v>7.5</v>
      </c>
      <c r="X38" s="25">
        <v>10</v>
      </c>
      <c r="Y38" s="14">
        <f t="shared" si="14"/>
        <v>0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</row>
    <row r="39" spans="1:252" s="33" customFormat="1" ht="45" x14ac:dyDescent="0.25">
      <c r="A39" s="21"/>
      <c r="B39" s="238" t="s">
        <v>462</v>
      </c>
      <c r="C39" s="238" t="s">
        <v>154</v>
      </c>
      <c r="D39" s="239">
        <v>646.79</v>
      </c>
      <c r="E39" s="170"/>
      <c r="F39" s="115">
        <v>1153</v>
      </c>
      <c r="G39" s="67">
        <f t="shared" si="4"/>
        <v>1.78</v>
      </c>
      <c r="H39" s="63">
        <v>41</v>
      </c>
      <c r="I39" s="64" t="e">
        <f t="shared" si="5"/>
        <v>#DIV/0!</v>
      </c>
      <c r="J39" s="62"/>
      <c r="K39" s="62"/>
      <c r="L39" s="62"/>
      <c r="M39" s="63">
        <v>5</v>
      </c>
      <c r="N39" s="62"/>
      <c r="O39" s="62"/>
      <c r="P39" s="62"/>
      <c r="Q39" s="63">
        <f t="shared" si="6"/>
        <v>12</v>
      </c>
      <c r="R39" s="65">
        <f t="shared" si="3"/>
        <v>10</v>
      </c>
      <c r="S39" s="66">
        <f t="shared" si="7"/>
        <v>115</v>
      </c>
      <c r="T39" s="32">
        <f t="shared" si="8"/>
        <v>115.3</v>
      </c>
      <c r="U39" s="165">
        <f t="shared" si="9"/>
        <v>42</v>
      </c>
      <c r="V39" s="32">
        <f t="shared" si="10"/>
        <v>42.66</v>
      </c>
      <c r="W39" s="67">
        <v>3.7</v>
      </c>
      <c r="X39" s="25">
        <v>42</v>
      </c>
      <c r="Y39" s="14">
        <f t="shared" si="14"/>
        <v>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</row>
    <row r="40" spans="1:252" s="33" customFormat="1" ht="45" x14ac:dyDescent="0.25">
      <c r="A40" s="21"/>
      <c r="B40" s="238" t="s">
        <v>467</v>
      </c>
      <c r="C40" s="238" t="s">
        <v>154</v>
      </c>
      <c r="D40" s="239">
        <v>45.35</v>
      </c>
      <c r="E40" s="170"/>
      <c r="F40" s="115">
        <v>97</v>
      </c>
      <c r="G40" s="67">
        <f t="shared" si="4"/>
        <v>2.14</v>
      </c>
      <c r="H40" s="63">
        <v>4</v>
      </c>
      <c r="I40" s="64" t="e">
        <f t="shared" si="5"/>
        <v>#DIV/0!</v>
      </c>
      <c r="J40" s="62"/>
      <c r="K40" s="62"/>
      <c r="L40" s="62"/>
      <c r="M40" s="63">
        <v>0</v>
      </c>
      <c r="N40" s="62"/>
      <c r="O40" s="62"/>
      <c r="P40" s="62"/>
      <c r="Q40" s="63">
        <f t="shared" si="6"/>
        <v>0</v>
      </c>
      <c r="R40" s="65">
        <f t="shared" si="3"/>
        <v>10</v>
      </c>
      <c r="S40" s="66">
        <f t="shared" si="7"/>
        <v>9</v>
      </c>
      <c r="T40" s="32">
        <f t="shared" si="8"/>
        <v>9.6999999999999993</v>
      </c>
      <c r="U40" s="165">
        <f t="shared" si="9"/>
        <v>9</v>
      </c>
      <c r="V40" s="32">
        <f t="shared" si="10"/>
        <v>9.6999999999999993</v>
      </c>
      <c r="W40" s="67">
        <f t="shared" si="11"/>
        <v>10</v>
      </c>
      <c r="X40" s="25">
        <v>9</v>
      </c>
      <c r="Y40" s="14">
        <f t="shared" si="14"/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</row>
    <row r="41" spans="1:252" s="33" customFormat="1" ht="30" x14ac:dyDescent="0.25">
      <c r="A41" s="21"/>
      <c r="B41" s="238" t="s">
        <v>468</v>
      </c>
      <c r="C41" s="238" t="s">
        <v>186</v>
      </c>
      <c r="D41" s="239">
        <v>201.11</v>
      </c>
      <c r="E41" s="170"/>
      <c r="F41" s="115">
        <v>353</v>
      </c>
      <c r="G41" s="67">
        <f t="shared" si="4"/>
        <v>1.76</v>
      </c>
      <c r="H41" s="63"/>
      <c r="I41" s="64" t="e">
        <f t="shared" si="5"/>
        <v>#DIV/0!</v>
      </c>
      <c r="J41" s="62"/>
      <c r="K41" s="62"/>
      <c r="L41" s="62"/>
      <c r="M41" s="63"/>
      <c r="N41" s="62"/>
      <c r="O41" s="62"/>
      <c r="P41" s="62"/>
      <c r="Q41" s="63" t="e">
        <f t="shared" si="6"/>
        <v>#DIV/0!</v>
      </c>
      <c r="R41" s="65">
        <f t="shared" si="3"/>
        <v>10</v>
      </c>
      <c r="S41" s="66">
        <f t="shared" si="7"/>
        <v>35</v>
      </c>
      <c r="T41" s="32">
        <f t="shared" si="8"/>
        <v>35.299999999999997</v>
      </c>
      <c r="U41" s="165">
        <f t="shared" si="9"/>
        <v>35</v>
      </c>
      <c r="V41" s="32">
        <f t="shared" si="10"/>
        <v>35.299999999999997</v>
      </c>
      <c r="W41" s="67">
        <f t="shared" si="11"/>
        <v>10</v>
      </c>
      <c r="X41" s="25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</row>
    <row r="42" spans="1:252" s="33" customFormat="1" ht="45" x14ac:dyDescent="0.25">
      <c r="A42" s="21"/>
      <c r="B42" s="238" t="s">
        <v>479</v>
      </c>
      <c r="C42" s="238" t="s">
        <v>78</v>
      </c>
      <c r="D42" s="239">
        <v>1565.54</v>
      </c>
      <c r="E42" s="170"/>
      <c r="F42" s="115">
        <v>345</v>
      </c>
      <c r="G42" s="67">
        <f t="shared" si="4"/>
        <v>0.22</v>
      </c>
      <c r="H42" s="63">
        <v>18</v>
      </c>
      <c r="I42" s="64" t="e">
        <f t="shared" si="5"/>
        <v>#DIV/0!</v>
      </c>
      <c r="J42" s="62"/>
      <c r="K42" s="62"/>
      <c r="L42" s="62"/>
      <c r="M42" s="63">
        <v>0</v>
      </c>
      <c r="N42" s="62"/>
      <c r="O42" s="62"/>
      <c r="P42" s="62"/>
      <c r="Q42" s="63">
        <f t="shared" si="6"/>
        <v>0</v>
      </c>
      <c r="R42" s="65">
        <f t="shared" si="3"/>
        <v>10</v>
      </c>
      <c r="S42" s="66">
        <f t="shared" si="7"/>
        <v>34</v>
      </c>
      <c r="T42" s="32">
        <f t="shared" si="8"/>
        <v>34.5</v>
      </c>
      <c r="U42" s="165">
        <f t="shared" si="9"/>
        <v>10</v>
      </c>
      <c r="V42" s="32">
        <f t="shared" si="10"/>
        <v>10.35</v>
      </c>
      <c r="W42" s="67">
        <v>3</v>
      </c>
      <c r="X42" s="25">
        <v>10</v>
      </c>
      <c r="Y42" s="14">
        <f>U42-X42</f>
        <v>0</v>
      </c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</row>
    <row r="43" spans="1:252" s="33" customFormat="1" ht="30" x14ac:dyDescent="0.25">
      <c r="A43" s="21"/>
      <c r="B43" s="238" t="s">
        <v>481</v>
      </c>
      <c r="C43" s="238" t="s">
        <v>155</v>
      </c>
      <c r="D43" s="239">
        <v>65.739999999999995</v>
      </c>
      <c r="E43" s="170"/>
      <c r="F43" s="115">
        <v>50</v>
      </c>
      <c r="G43" s="67">
        <f t="shared" si="4"/>
        <v>0.76</v>
      </c>
      <c r="H43" s="63"/>
      <c r="I43" s="64" t="e">
        <f t="shared" si="5"/>
        <v>#DIV/0!</v>
      </c>
      <c r="J43" s="62"/>
      <c r="K43" s="62"/>
      <c r="L43" s="62"/>
      <c r="M43" s="63"/>
      <c r="N43" s="62"/>
      <c r="O43" s="62"/>
      <c r="P43" s="62"/>
      <c r="Q43" s="63" t="e">
        <f t="shared" si="6"/>
        <v>#DIV/0!</v>
      </c>
      <c r="R43" s="65">
        <f t="shared" si="3"/>
        <v>10</v>
      </c>
      <c r="S43" s="66">
        <f t="shared" si="7"/>
        <v>5</v>
      </c>
      <c r="T43" s="32">
        <f t="shared" si="8"/>
        <v>5</v>
      </c>
      <c r="U43" s="165">
        <f t="shared" si="9"/>
        <v>5</v>
      </c>
      <c r="V43" s="32">
        <f t="shared" si="10"/>
        <v>5</v>
      </c>
      <c r="W43" s="67">
        <f t="shared" si="11"/>
        <v>10</v>
      </c>
      <c r="X43" s="25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</row>
    <row r="44" spans="1:252" s="33" customFormat="1" ht="30" x14ac:dyDescent="0.25">
      <c r="A44" s="21"/>
      <c r="B44" s="238" t="s">
        <v>482</v>
      </c>
      <c r="C44" s="238" t="s">
        <v>155</v>
      </c>
      <c r="D44" s="239">
        <v>53.56</v>
      </c>
      <c r="E44" s="170"/>
      <c r="F44" s="115">
        <v>53</v>
      </c>
      <c r="G44" s="67">
        <f t="shared" si="4"/>
        <v>0.99</v>
      </c>
      <c r="H44" s="63"/>
      <c r="I44" s="64" t="e">
        <f t="shared" si="5"/>
        <v>#DIV/0!</v>
      </c>
      <c r="J44" s="62"/>
      <c r="K44" s="62"/>
      <c r="L44" s="62"/>
      <c r="M44" s="63"/>
      <c r="N44" s="62"/>
      <c r="O44" s="62"/>
      <c r="P44" s="62"/>
      <c r="Q44" s="63" t="e">
        <f t="shared" si="6"/>
        <v>#DIV/0!</v>
      </c>
      <c r="R44" s="65">
        <f t="shared" si="3"/>
        <v>10</v>
      </c>
      <c r="S44" s="66">
        <f t="shared" si="7"/>
        <v>5</v>
      </c>
      <c r="T44" s="32">
        <f t="shared" si="8"/>
        <v>5.3</v>
      </c>
      <c r="U44" s="165">
        <f t="shared" si="9"/>
        <v>5</v>
      </c>
      <c r="V44" s="32">
        <f t="shared" si="10"/>
        <v>5.3</v>
      </c>
      <c r="W44" s="67">
        <f t="shared" si="11"/>
        <v>10</v>
      </c>
      <c r="X44" s="25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</row>
    <row r="45" spans="1:252" s="33" customFormat="1" ht="45" x14ac:dyDescent="0.25">
      <c r="A45" s="21"/>
      <c r="B45" s="238" t="s">
        <v>487</v>
      </c>
      <c r="C45" s="238" t="s">
        <v>155</v>
      </c>
      <c r="D45" s="239">
        <v>50.54</v>
      </c>
      <c r="E45" s="170"/>
      <c r="F45" s="115">
        <v>51</v>
      </c>
      <c r="G45" s="67">
        <f t="shared" si="4"/>
        <v>1.01</v>
      </c>
      <c r="H45" s="63">
        <v>4</v>
      </c>
      <c r="I45" s="64" t="e">
        <f t="shared" si="5"/>
        <v>#DIV/0!</v>
      </c>
      <c r="J45" s="62"/>
      <c r="K45" s="62"/>
      <c r="L45" s="62"/>
      <c r="M45" s="63">
        <v>0</v>
      </c>
      <c r="N45" s="62"/>
      <c r="O45" s="62"/>
      <c r="P45" s="62"/>
      <c r="Q45" s="63">
        <f t="shared" si="6"/>
        <v>0</v>
      </c>
      <c r="R45" s="65">
        <f t="shared" ref="R45:R76" si="15">IF(F45&lt;VLOOKUP(G45,$N$378:$R$388,2),0,VLOOKUP(G45,$N$378:$R$388,3))</f>
        <v>10</v>
      </c>
      <c r="S45" s="66">
        <f t="shared" si="7"/>
        <v>5</v>
      </c>
      <c r="T45" s="32">
        <f t="shared" si="8"/>
        <v>5.0999999999999996</v>
      </c>
      <c r="U45" s="165">
        <f t="shared" si="9"/>
        <v>5</v>
      </c>
      <c r="V45" s="32">
        <f t="shared" si="10"/>
        <v>5.0999999999999996</v>
      </c>
      <c r="W45" s="67">
        <f t="shared" si="11"/>
        <v>10</v>
      </c>
      <c r="X45" s="25">
        <v>5</v>
      </c>
      <c r="Y45" s="14">
        <f t="shared" ref="Y45:Y74" si="16">U45-X45</f>
        <v>0</v>
      </c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</row>
    <row r="46" spans="1:252" s="33" customFormat="1" ht="60" x14ac:dyDescent="0.25">
      <c r="A46" s="21"/>
      <c r="B46" s="238" t="s">
        <v>488</v>
      </c>
      <c r="C46" s="238" t="s">
        <v>155</v>
      </c>
      <c r="D46" s="239">
        <v>252.31</v>
      </c>
      <c r="E46" s="170"/>
      <c r="F46" s="115">
        <v>263</v>
      </c>
      <c r="G46" s="67">
        <f t="shared" si="4"/>
        <v>1.04</v>
      </c>
      <c r="H46" s="63">
        <v>26</v>
      </c>
      <c r="I46" s="64" t="e">
        <f t="shared" si="5"/>
        <v>#DIV/0!</v>
      </c>
      <c r="J46" s="62"/>
      <c r="K46" s="62"/>
      <c r="L46" s="62"/>
      <c r="M46" s="63">
        <v>13</v>
      </c>
      <c r="N46" s="62"/>
      <c r="O46" s="62"/>
      <c r="P46" s="62"/>
      <c r="Q46" s="63">
        <f t="shared" si="6"/>
        <v>50</v>
      </c>
      <c r="R46" s="65">
        <f t="shared" si="15"/>
        <v>10</v>
      </c>
      <c r="S46" s="66">
        <f t="shared" si="7"/>
        <v>26</v>
      </c>
      <c r="T46" s="32">
        <f t="shared" si="8"/>
        <v>26.3</v>
      </c>
      <c r="U46" s="165">
        <f t="shared" si="9"/>
        <v>26</v>
      </c>
      <c r="V46" s="32">
        <f t="shared" si="10"/>
        <v>26.3</v>
      </c>
      <c r="W46" s="67">
        <f t="shared" si="11"/>
        <v>10</v>
      </c>
      <c r="X46" s="268">
        <v>26</v>
      </c>
      <c r="Y46" s="14">
        <f t="shared" si="16"/>
        <v>0</v>
      </c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</row>
    <row r="47" spans="1:252" s="33" customFormat="1" ht="45" x14ac:dyDescent="0.25">
      <c r="A47" s="21"/>
      <c r="B47" s="238" t="s">
        <v>490</v>
      </c>
      <c r="C47" s="238" t="s">
        <v>156</v>
      </c>
      <c r="D47" s="239">
        <v>193.79900000000001</v>
      </c>
      <c r="E47" s="170"/>
      <c r="F47" s="115">
        <v>412</v>
      </c>
      <c r="G47" s="67">
        <f t="shared" si="4"/>
        <v>2.13</v>
      </c>
      <c r="H47" s="63">
        <v>60</v>
      </c>
      <c r="I47" s="64" t="e">
        <f t="shared" si="5"/>
        <v>#DIV/0!</v>
      </c>
      <c r="J47" s="62"/>
      <c r="K47" s="62"/>
      <c r="L47" s="62"/>
      <c r="M47" s="63">
        <v>8</v>
      </c>
      <c r="N47" s="62"/>
      <c r="O47" s="62"/>
      <c r="P47" s="62"/>
      <c r="Q47" s="63">
        <f t="shared" si="6"/>
        <v>13</v>
      </c>
      <c r="R47" s="65">
        <f t="shared" si="15"/>
        <v>10</v>
      </c>
      <c r="S47" s="66">
        <f t="shared" si="7"/>
        <v>41</v>
      </c>
      <c r="T47" s="32">
        <f t="shared" si="8"/>
        <v>41.2</v>
      </c>
      <c r="U47" s="165">
        <f t="shared" si="9"/>
        <v>41</v>
      </c>
      <c r="V47" s="32">
        <f t="shared" si="10"/>
        <v>41.2</v>
      </c>
      <c r="W47" s="67">
        <f t="shared" si="11"/>
        <v>10</v>
      </c>
      <c r="X47" s="401">
        <v>60</v>
      </c>
      <c r="Y47" s="14">
        <f t="shared" si="16"/>
        <v>-19</v>
      </c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</row>
    <row r="48" spans="1:252" s="33" customFormat="1" ht="45" x14ac:dyDescent="0.25">
      <c r="A48" s="21"/>
      <c r="B48" s="238" t="s">
        <v>492</v>
      </c>
      <c r="C48" s="238" t="s">
        <v>157</v>
      </c>
      <c r="D48" s="239">
        <v>95.21</v>
      </c>
      <c r="E48" s="170"/>
      <c r="F48" s="115">
        <v>147</v>
      </c>
      <c r="G48" s="67">
        <f t="shared" si="4"/>
        <v>1.54</v>
      </c>
      <c r="H48" s="63">
        <v>14</v>
      </c>
      <c r="I48" s="64" t="e">
        <f t="shared" si="5"/>
        <v>#DIV/0!</v>
      </c>
      <c r="J48" s="62"/>
      <c r="K48" s="62"/>
      <c r="L48" s="62"/>
      <c r="M48" s="63">
        <v>2</v>
      </c>
      <c r="N48" s="62"/>
      <c r="O48" s="62"/>
      <c r="P48" s="62"/>
      <c r="Q48" s="63">
        <f t="shared" si="6"/>
        <v>14</v>
      </c>
      <c r="R48" s="65">
        <f t="shared" si="15"/>
        <v>10</v>
      </c>
      <c r="S48" s="66">
        <f t="shared" si="7"/>
        <v>14</v>
      </c>
      <c r="T48" s="32">
        <f t="shared" si="8"/>
        <v>14.7</v>
      </c>
      <c r="U48" s="165">
        <f t="shared" si="9"/>
        <v>14</v>
      </c>
      <c r="V48" s="32">
        <f t="shared" si="10"/>
        <v>14.7</v>
      </c>
      <c r="W48" s="67">
        <f t="shared" si="11"/>
        <v>10</v>
      </c>
      <c r="X48" s="25">
        <v>14</v>
      </c>
      <c r="Y48" s="14">
        <f t="shared" si="16"/>
        <v>0</v>
      </c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</row>
    <row r="49" spans="1:252" s="33" customFormat="1" ht="45" x14ac:dyDescent="0.25">
      <c r="A49" s="21"/>
      <c r="B49" s="238" t="s">
        <v>493</v>
      </c>
      <c r="C49" s="238" t="s">
        <v>157</v>
      </c>
      <c r="D49" s="239">
        <v>164.4</v>
      </c>
      <c r="E49" s="170"/>
      <c r="F49" s="115">
        <v>342</v>
      </c>
      <c r="G49" s="67">
        <f t="shared" si="4"/>
        <v>2.08</v>
      </c>
      <c r="H49" s="63">
        <v>34</v>
      </c>
      <c r="I49" s="64" t="e">
        <f t="shared" si="5"/>
        <v>#DIV/0!</v>
      </c>
      <c r="J49" s="62"/>
      <c r="K49" s="62"/>
      <c r="L49" s="62"/>
      <c r="M49" s="63">
        <v>24</v>
      </c>
      <c r="N49" s="62"/>
      <c r="O49" s="62"/>
      <c r="P49" s="62"/>
      <c r="Q49" s="63">
        <f t="shared" si="6"/>
        <v>71</v>
      </c>
      <c r="R49" s="65">
        <f t="shared" si="15"/>
        <v>10</v>
      </c>
      <c r="S49" s="66">
        <f t="shared" si="7"/>
        <v>34</v>
      </c>
      <c r="T49" s="32">
        <f t="shared" si="8"/>
        <v>34.200000000000003</v>
      </c>
      <c r="U49" s="165">
        <f t="shared" si="9"/>
        <v>34</v>
      </c>
      <c r="V49" s="32">
        <f t="shared" si="10"/>
        <v>34.200000000000003</v>
      </c>
      <c r="W49" s="67">
        <f t="shared" si="11"/>
        <v>10</v>
      </c>
      <c r="X49" s="25">
        <v>34</v>
      </c>
      <c r="Y49" s="14">
        <f t="shared" si="16"/>
        <v>0</v>
      </c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</row>
    <row r="50" spans="1:252" s="33" customFormat="1" ht="75" x14ac:dyDescent="0.25">
      <c r="A50" s="21"/>
      <c r="B50" s="238" t="s">
        <v>495</v>
      </c>
      <c r="C50" s="238" t="s">
        <v>158</v>
      </c>
      <c r="D50" s="239">
        <v>40.01</v>
      </c>
      <c r="E50" s="170"/>
      <c r="F50" s="115">
        <v>85</v>
      </c>
      <c r="G50" s="67">
        <f t="shared" si="4"/>
        <v>2.12</v>
      </c>
      <c r="H50" s="63">
        <v>4</v>
      </c>
      <c r="I50" s="64" t="e">
        <f t="shared" si="5"/>
        <v>#DIV/0!</v>
      </c>
      <c r="J50" s="62"/>
      <c r="K50" s="62"/>
      <c r="L50" s="62"/>
      <c r="M50" s="63">
        <v>4</v>
      </c>
      <c r="N50" s="62"/>
      <c r="O50" s="62"/>
      <c r="P50" s="62"/>
      <c r="Q50" s="63">
        <f t="shared" si="6"/>
        <v>100</v>
      </c>
      <c r="R50" s="65">
        <f t="shared" si="15"/>
        <v>10</v>
      </c>
      <c r="S50" s="66">
        <f t="shared" si="7"/>
        <v>8</v>
      </c>
      <c r="T50" s="32">
        <f t="shared" si="8"/>
        <v>8.5</v>
      </c>
      <c r="U50" s="165">
        <f t="shared" si="9"/>
        <v>4</v>
      </c>
      <c r="V50" s="32">
        <f t="shared" si="10"/>
        <v>4.25</v>
      </c>
      <c r="W50" s="67">
        <v>5</v>
      </c>
      <c r="X50" s="25">
        <v>4</v>
      </c>
      <c r="Y50" s="14">
        <f t="shared" si="16"/>
        <v>0</v>
      </c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</row>
    <row r="51" spans="1:252" s="33" customFormat="1" ht="60" x14ac:dyDescent="0.25">
      <c r="A51" s="21"/>
      <c r="B51" s="238" t="s">
        <v>876</v>
      </c>
      <c r="C51" s="238" t="s">
        <v>158</v>
      </c>
      <c r="D51" s="239">
        <v>163.58000000000001</v>
      </c>
      <c r="E51" s="170"/>
      <c r="F51" s="115">
        <v>776</v>
      </c>
      <c r="G51" s="67">
        <f t="shared" si="4"/>
        <v>4.74</v>
      </c>
      <c r="H51" s="63">
        <v>37</v>
      </c>
      <c r="I51" s="64" t="e">
        <f t="shared" si="5"/>
        <v>#DIV/0!</v>
      </c>
      <c r="J51" s="62"/>
      <c r="K51" s="62"/>
      <c r="L51" s="62"/>
      <c r="M51" s="63">
        <v>20</v>
      </c>
      <c r="N51" s="62"/>
      <c r="O51" s="62"/>
      <c r="P51" s="62"/>
      <c r="Q51" s="63">
        <f t="shared" si="6"/>
        <v>54</v>
      </c>
      <c r="R51" s="65">
        <f t="shared" si="15"/>
        <v>10</v>
      </c>
      <c r="S51" s="66">
        <f t="shared" si="7"/>
        <v>77</v>
      </c>
      <c r="T51" s="32">
        <f t="shared" si="8"/>
        <v>77.599999999999994</v>
      </c>
      <c r="U51" s="165">
        <f t="shared" si="9"/>
        <v>38</v>
      </c>
      <c r="V51" s="32">
        <f t="shared" si="10"/>
        <v>38.799999999999997</v>
      </c>
      <c r="W51" s="67">
        <v>5</v>
      </c>
      <c r="X51" s="25">
        <v>38</v>
      </c>
      <c r="Y51" s="14">
        <f t="shared" si="16"/>
        <v>0</v>
      </c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</row>
    <row r="52" spans="1:252" s="33" customFormat="1" ht="45" x14ac:dyDescent="0.25">
      <c r="A52" s="21"/>
      <c r="B52" s="238" t="s">
        <v>880</v>
      </c>
      <c r="C52" s="238" t="s">
        <v>158</v>
      </c>
      <c r="D52" s="239">
        <v>63.43</v>
      </c>
      <c r="E52" s="170"/>
      <c r="F52" s="115">
        <v>252</v>
      </c>
      <c r="G52" s="67">
        <f t="shared" si="4"/>
        <v>3.97</v>
      </c>
      <c r="H52" s="63">
        <v>25</v>
      </c>
      <c r="I52" s="64" t="e">
        <f t="shared" si="5"/>
        <v>#DIV/0!</v>
      </c>
      <c r="J52" s="62"/>
      <c r="K52" s="62"/>
      <c r="L52" s="62"/>
      <c r="M52" s="63">
        <v>9</v>
      </c>
      <c r="N52" s="62"/>
      <c r="O52" s="62"/>
      <c r="P52" s="62"/>
      <c r="Q52" s="63">
        <f t="shared" si="6"/>
        <v>36</v>
      </c>
      <c r="R52" s="65">
        <f t="shared" si="15"/>
        <v>10</v>
      </c>
      <c r="S52" s="66">
        <f t="shared" si="7"/>
        <v>25</v>
      </c>
      <c r="T52" s="32">
        <f t="shared" si="8"/>
        <v>25.2</v>
      </c>
      <c r="U52" s="165">
        <f t="shared" si="9"/>
        <v>25</v>
      </c>
      <c r="V52" s="32">
        <f t="shared" si="10"/>
        <v>25.2</v>
      </c>
      <c r="W52" s="67">
        <f t="shared" si="11"/>
        <v>10</v>
      </c>
      <c r="X52" s="25">
        <v>25</v>
      </c>
      <c r="Y52" s="14">
        <f t="shared" si="16"/>
        <v>0</v>
      </c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</row>
    <row r="53" spans="1:252" s="33" customFormat="1" ht="45" x14ac:dyDescent="0.25">
      <c r="A53" s="21"/>
      <c r="B53" s="238" t="s">
        <v>503</v>
      </c>
      <c r="C53" s="238" t="s">
        <v>79</v>
      </c>
      <c r="D53" s="239">
        <v>80.09</v>
      </c>
      <c r="E53" s="170"/>
      <c r="F53" s="115">
        <v>120</v>
      </c>
      <c r="G53" s="67">
        <f t="shared" si="4"/>
        <v>1.5</v>
      </c>
      <c r="H53" s="63">
        <v>6</v>
      </c>
      <c r="I53" s="64" t="e">
        <f t="shared" si="5"/>
        <v>#DIV/0!</v>
      </c>
      <c r="J53" s="62"/>
      <c r="K53" s="62"/>
      <c r="L53" s="62"/>
      <c r="M53" s="63">
        <v>2</v>
      </c>
      <c r="N53" s="62"/>
      <c r="O53" s="62"/>
      <c r="P53" s="62"/>
      <c r="Q53" s="63">
        <f t="shared" si="6"/>
        <v>33</v>
      </c>
      <c r="R53" s="65">
        <f t="shared" si="15"/>
        <v>10</v>
      </c>
      <c r="S53" s="66">
        <f t="shared" si="7"/>
        <v>12</v>
      </c>
      <c r="T53" s="32">
        <f t="shared" si="8"/>
        <v>12</v>
      </c>
      <c r="U53" s="165">
        <f t="shared" si="9"/>
        <v>12</v>
      </c>
      <c r="V53" s="32">
        <f t="shared" si="10"/>
        <v>12</v>
      </c>
      <c r="W53" s="67">
        <f t="shared" si="11"/>
        <v>10</v>
      </c>
      <c r="X53" s="25">
        <v>12</v>
      </c>
      <c r="Y53" s="14">
        <f t="shared" si="16"/>
        <v>0</v>
      </c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</row>
    <row r="54" spans="1:252" s="33" customFormat="1" ht="45" x14ac:dyDescent="0.25">
      <c r="A54" s="21"/>
      <c r="B54" s="238" t="s">
        <v>505</v>
      </c>
      <c r="C54" s="238" t="s">
        <v>79</v>
      </c>
      <c r="D54" s="239">
        <v>1319.9749999999999</v>
      </c>
      <c r="E54" s="170"/>
      <c r="F54" s="115">
        <v>571</v>
      </c>
      <c r="G54" s="67">
        <f t="shared" si="4"/>
        <v>0.43</v>
      </c>
      <c r="H54" s="63">
        <v>51</v>
      </c>
      <c r="I54" s="64" t="e">
        <f t="shared" si="5"/>
        <v>#DIV/0!</v>
      </c>
      <c r="J54" s="62"/>
      <c r="K54" s="62"/>
      <c r="L54" s="62"/>
      <c r="M54" s="63">
        <v>4</v>
      </c>
      <c r="N54" s="62"/>
      <c r="O54" s="62"/>
      <c r="P54" s="62"/>
      <c r="Q54" s="63">
        <f t="shared" si="6"/>
        <v>8</v>
      </c>
      <c r="R54" s="65">
        <f t="shared" si="15"/>
        <v>10</v>
      </c>
      <c r="S54" s="66">
        <f t="shared" si="7"/>
        <v>57</v>
      </c>
      <c r="T54" s="32">
        <f t="shared" si="8"/>
        <v>57.1</v>
      </c>
      <c r="U54" s="165">
        <f t="shared" si="9"/>
        <v>57</v>
      </c>
      <c r="V54" s="32">
        <f t="shared" si="10"/>
        <v>57.1</v>
      </c>
      <c r="W54" s="67">
        <f t="shared" si="11"/>
        <v>10</v>
      </c>
      <c r="X54" s="25">
        <v>57</v>
      </c>
      <c r="Y54" s="14">
        <f t="shared" si="16"/>
        <v>0</v>
      </c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</row>
    <row r="55" spans="1:252" s="33" customFormat="1" ht="45" x14ac:dyDescent="0.25">
      <c r="A55" s="21"/>
      <c r="B55" s="238" t="s">
        <v>506</v>
      </c>
      <c r="C55" s="238" t="s">
        <v>79</v>
      </c>
      <c r="D55" s="239">
        <v>44.86</v>
      </c>
      <c r="E55" s="170"/>
      <c r="F55" s="115">
        <v>30</v>
      </c>
      <c r="G55" s="67">
        <f t="shared" si="4"/>
        <v>0.67</v>
      </c>
      <c r="H55" s="63">
        <v>3</v>
      </c>
      <c r="I55" s="64" t="e">
        <f t="shared" si="5"/>
        <v>#DIV/0!</v>
      </c>
      <c r="J55" s="62"/>
      <c r="K55" s="62"/>
      <c r="L55" s="62"/>
      <c r="M55" s="63">
        <v>0</v>
      </c>
      <c r="N55" s="62"/>
      <c r="O55" s="62"/>
      <c r="P55" s="62"/>
      <c r="Q55" s="63">
        <f t="shared" si="6"/>
        <v>0</v>
      </c>
      <c r="R55" s="65">
        <f t="shared" si="15"/>
        <v>10</v>
      </c>
      <c r="S55" s="66">
        <f t="shared" si="7"/>
        <v>3</v>
      </c>
      <c r="T55" s="32">
        <f t="shared" si="8"/>
        <v>3</v>
      </c>
      <c r="U55" s="165">
        <f t="shared" si="9"/>
        <v>3</v>
      </c>
      <c r="V55" s="32">
        <f t="shared" si="10"/>
        <v>3</v>
      </c>
      <c r="W55" s="67">
        <f t="shared" si="11"/>
        <v>10</v>
      </c>
      <c r="X55" s="25">
        <v>3</v>
      </c>
      <c r="Y55" s="14">
        <f t="shared" si="16"/>
        <v>0</v>
      </c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</row>
    <row r="56" spans="1:252" s="33" customFormat="1" ht="45" x14ac:dyDescent="0.25">
      <c r="A56" s="21"/>
      <c r="B56" s="238" t="s">
        <v>513</v>
      </c>
      <c r="C56" s="238" t="s">
        <v>79</v>
      </c>
      <c r="D56" s="239">
        <v>499.13</v>
      </c>
      <c r="E56" s="170"/>
      <c r="F56" s="115">
        <v>200</v>
      </c>
      <c r="G56" s="67">
        <f t="shared" si="4"/>
        <v>0.4</v>
      </c>
      <c r="H56" s="63">
        <v>0</v>
      </c>
      <c r="I56" s="64" t="e">
        <f t="shared" si="5"/>
        <v>#DIV/0!</v>
      </c>
      <c r="J56" s="62"/>
      <c r="K56" s="62"/>
      <c r="L56" s="62"/>
      <c r="M56" s="63">
        <v>0</v>
      </c>
      <c r="N56" s="62"/>
      <c r="O56" s="62"/>
      <c r="P56" s="62"/>
      <c r="Q56" s="63" t="e">
        <f t="shared" si="6"/>
        <v>#DIV/0!</v>
      </c>
      <c r="R56" s="65">
        <f t="shared" si="15"/>
        <v>10</v>
      </c>
      <c r="S56" s="66">
        <f t="shared" si="7"/>
        <v>20</v>
      </c>
      <c r="T56" s="32">
        <f t="shared" si="8"/>
        <v>20</v>
      </c>
      <c r="U56" s="165">
        <f t="shared" si="9"/>
        <v>6</v>
      </c>
      <c r="V56" s="32">
        <f t="shared" si="10"/>
        <v>6</v>
      </c>
      <c r="W56" s="67">
        <v>3</v>
      </c>
      <c r="X56" s="25">
        <v>6</v>
      </c>
      <c r="Y56" s="14">
        <f t="shared" si="16"/>
        <v>0</v>
      </c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</row>
    <row r="57" spans="1:252" s="33" customFormat="1" ht="45" x14ac:dyDescent="0.25">
      <c r="A57" s="21"/>
      <c r="B57" s="238" t="s">
        <v>514</v>
      </c>
      <c r="C57" s="238" t="s">
        <v>79</v>
      </c>
      <c r="D57" s="239">
        <v>492.72</v>
      </c>
      <c r="E57" s="170"/>
      <c r="F57" s="115">
        <v>308</v>
      </c>
      <c r="G57" s="67">
        <f t="shared" si="4"/>
        <v>0.63</v>
      </c>
      <c r="H57" s="63">
        <v>16</v>
      </c>
      <c r="I57" s="64" t="e">
        <f t="shared" si="5"/>
        <v>#DIV/0!</v>
      </c>
      <c r="J57" s="62"/>
      <c r="K57" s="62"/>
      <c r="L57" s="62"/>
      <c r="M57" s="63">
        <v>2</v>
      </c>
      <c r="N57" s="62"/>
      <c r="O57" s="62"/>
      <c r="P57" s="62"/>
      <c r="Q57" s="63">
        <f t="shared" si="6"/>
        <v>13</v>
      </c>
      <c r="R57" s="65">
        <f t="shared" si="15"/>
        <v>10</v>
      </c>
      <c r="S57" s="66">
        <f t="shared" si="7"/>
        <v>30</v>
      </c>
      <c r="T57" s="32">
        <f t="shared" si="8"/>
        <v>30.8</v>
      </c>
      <c r="U57" s="165">
        <f t="shared" si="9"/>
        <v>15</v>
      </c>
      <c r="V57" s="32">
        <f t="shared" si="10"/>
        <v>15.4</v>
      </c>
      <c r="W57" s="67">
        <v>5</v>
      </c>
      <c r="X57" s="25">
        <v>15</v>
      </c>
      <c r="Y57" s="14">
        <f t="shared" si="16"/>
        <v>0</v>
      </c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</row>
    <row r="58" spans="1:252" s="33" customFormat="1" ht="45" x14ac:dyDescent="0.25">
      <c r="A58" s="21"/>
      <c r="B58" s="238" t="s">
        <v>526</v>
      </c>
      <c r="C58" s="238" t="s">
        <v>159</v>
      </c>
      <c r="D58" s="239">
        <v>18.329999999999998</v>
      </c>
      <c r="E58" s="170"/>
      <c r="F58" s="115">
        <v>33</v>
      </c>
      <c r="G58" s="67">
        <f t="shared" si="4"/>
        <v>1.8</v>
      </c>
      <c r="H58" s="63">
        <v>0</v>
      </c>
      <c r="I58" s="64" t="e">
        <f t="shared" si="5"/>
        <v>#DIV/0!</v>
      </c>
      <c r="J58" s="62"/>
      <c r="K58" s="62"/>
      <c r="L58" s="62"/>
      <c r="M58" s="63">
        <v>0</v>
      </c>
      <c r="N58" s="62"/>
      <c r="O58" s="62"/>
      <c r="P58" s="62"/>
      <c r="Q58" s="63" t="e">
        <f t="shared" si="6"/>
        <v>#DIV/0!</v>
      </c>
      <c r="R58" s="65">
        <f t="shared" si="15"/>
        <v>10</v>
      </c>
      <c r="S58" s="66">
        <f t="shared" si="7"/>
        <v>3</v>
      </c>
      <c r="T58" s="32">
        <f t="shared" si="8"/>
        <v>3.3</v>
      </c>
      <c r="U58" s="165">
        <f t="shared" si="9"/>
        <v>3</v>
      </c>
      <c r="V58" s="32">
        <f t="shared" si="10"/>
        <v>3.3</v>
      </c>
      <c r="W58" s="67">
        <f t="shared" si="11"/>
        <v>10</v>
      </c>
      <c r="X58" s="25">
        <v>3</v>
      </c>
      <c r="Y58" s="14">
        <f t="shared" si="16"/>
        <v>0</v>
      </c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</row>
    <row r="59" spans="1:252" s="33" customFormat="1" ht="47.25" customHeight="1" x14ac:dyDescent="0.25">
      <c r="A59" s="21"/>
      <c r="B59" s="238" t="s">
        <v>527</v>
      </c>
      <c r="C59" s="238" t="s">
        <v>159</v>
      </c>
      <c r="D59" s="239">
        <v>244</v>
      </c>
      <c r="E59" s="170"/>
      <c r="F59" s="115">
        <v>195</v>
      </c>
      <c r="G59" s="67">
        <f t="shared" si="4"/>
        <v>0.8</v>
      </c>
      <c r="H59" s="63">
        <v>4</v>
      </c>
      <c r="I59" s="64" t="e">
        <f t="shared" si="5"/>
        <v>#DIV/0!</v>
      </c>
      <c r="J59" s="62"/>
      <c r="K59" s="62"/>
      <c r="L59" s="62"/>
      <c r="M59" s="63">
        <v>4</v>
      </c>
      <c r="N59" s="62"/>
      <c r="O59" s="62"/>
      <c r="P59" s="62"/>
      <c r="Q59" s="63">
        <f t="shared" si="6"/>
        <v>100</v>
      </c>
      <c r="R59" s="65">
        <f t="shared" si="15"/>
        <v>10</v>
      </c>
      <c r="S59" s="66">
        <f t="shared" si="7"/>
        <v>19</v>
      </c>
      <c r="T59" s="32">
        <f t="shared" si="8"/>
        <v>19.5</v>
      </c>
      <c r="U59" s="165">
        <f t="shared" si="9"/>
        <v>19</v>
      </c>
      <c r="V59" s="32">
        <f t="shared" si="10"/>
        <v>19.5</v>
      </c>
      <c r="W59" s="67">
        <f t="shared" si="11"/>
        <v>10</v>
      </c>
      <c r="X59" s="25">
        <v>19</v>
      </c>
      <c r="Y59" s="14">
        <f t="shared" si="16"/>
        <v>0</v>
      </c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</row>
    <row r="60" spans="1:252" s="33" customFormat="1" ht="45" x14ac:dyDescent="0.25">
      <c r="A60" s="21"/>
      <c r="B60" s="238" t="s">
        <v>863</v>
      </c>
      <c r="C60" s="238" t="s">
        <v>159</v>
      </c>
      <c r="D60" s="239">
        <v>21</v>
      </c>
      <c r="E60" s="170"/>
      <c r="F60" s="115">
        <v>123</v>
      </c>
      <c r="G60" s="67">
        <f t="shared" si="4"/>
        <v>5.86</v>
      </c>
      <c r="H60" s="63">
        <v>8</v>
      </c>
      <c r="I60" s="64" t="e">
        <f t="shared" si="5"/>
        <v>#DIV/0!</v>
      </c>
      <c r="J60" s="62"/>
      <c r="K60" s="62"/>
      <c r="L60" s="62"/>
      <c r="M60" s="63">
        <v>6</v>
      </c>
      <c r="N60" s="62"/>
      <c r="O60" s="62"/>
      <c r="P60" s="62"/>
      <c r="Q60" s="63">
        <f t="shared" si="6"/>
        <v>75</v>
      </c>
      <c r="R60" s="65">
        <f t="shared" si="15"/>
        <v>10</v>
      </c>
      <c r="S60" s="66">
        <f t="shared" si="7"/>
        <v>12</v>
      </c>
      <c r="T60" s="32">
        <f t="shared" si="8"/>
        <v>12.3</v>
      </c>
      <c r="U60" s="165">
        <f t="shared" si="9"/>
        <v>12</v>
      </c>
      <c r="V60" s="32">
        <f t="shared" si="10"/>
        <v>12.3</v>
      </c>
      <c r="W60" s="67">
        <f t="shared" si="11"/>
        <v>10</v>
      </c>
      <c r="X60" s="25">
        <v>12</v>
      </c>
      <c r="Y60" s="14">
        <f t="shared" si="16"/>
        <v>0</v>
      </c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</row>
    <row r="61" spans="1:252" s="33" customFormat="1" ht="45" x14ac:dyDescent="0.25">
      <c r="A61" s="21"/>
      <c r="B61" s="238" t="s">
        <v>532</v>
      </c>
      <c r="C61" s="238" t="s">
        <v>159</v>
      </c>
      <c r="D61" s="239">
        <v>15.8</v>
      </c>
      <c r="E61" s="170"/>
      <c r="F61" s="115">
        <v>40</v>
      </c>
      <c r="G61" s="67">
        <f t="shared" si="4"/>
        <v>2.5299999999999998</v>
      </c>
      <c r="H61" s="63">
        <v>2</v>
      </c>
      <c r="I61" s="64" t="e">
        <f t="shared" si="5"/>
        <v>#DIV/0!</v>
      </c>
      <c r="J61" s="62"/>
      <c r="K61" s="62"/>
      <c r="L61" s="62"/>
      <c r="M61" s="63">
        <v>0</v>
      </c>
      <c r="N61" s="62"/>
      <c r="O61" s="62"/>
      <c r="P61" s="62"/>
      <c r="Q61" s="63">
        <f t="shared" si="6"/>
        <v>0</v>
      </c>
      <c r="R61" s="65">
        <f t="shared" si="15"/>
        <v>10</v>
      </c>
      <c r="S61" s="66">
        <f t="shared" si="7"/>
        <v>4</v>
      </c>
      <c r="T61" s="32">
        <f t="shared" si="8"/>
        <v>4</v>
      </c>
      <c r="U61" s="165">
        <f t="shared" si="9"/>
        <v>4</v>
      </c>
      <c r="V61" s="32">
        <f t="shared" si="10"/>
        <v>4</v>
      </c>
      <c r="W61" s="67">
        <f t="shared" si="11"/>
        <v>10</v>
      </c>
      <c r="X61" s="25">
        <v>4</v>
      </c>
      <c r="Y61" s="14">
        <f t="shared" si="16"/>
        <v>0</v>
      </c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</row>
    <row r="62" spans="1:252" s="33" customFormat="1" ht="45" x14ac:dyDescent="0.25">
      <c r="A62" s="21"/>
      <c r="B62" s="238" t="s">
        <v>533</v>
      </c>
      <c r="C62" s="238" t="s">
        <v>159</v>
      </c>
      <c r="D62" s="239">
        <v>60.25</v>
      </c>
      <c r="E62" s="170"/>
      <c r="F62" s="115">
        <v>60</v>
      </c>
      <c r="G62" s="67">
        <f t="shared" si="4"/>
        <v>1</v>
      </c>
      <c r="H62" s="63">
        <v>6</v>
      </c>
      <c r="I62" s="64" t="e">
        <f t="shared" si="5"/>
        <v>#DIV/0!</v>
      </c>
      <c r="J62" s="62"/>
      <c r="K62" s="62"/>
      <c r="L62" s="62"/>
      <c r="M62" s="63">
        <v>0</v>
      </c>
      <c r="N62" s="62"/>
      <c r="O62" s="62"/>
      <c r="P62" s="62"/>
      <c r="Q62" s="63">
        <f t="shared" si="6"/>
        <v>0</v>
      </c>
      <c r="R62" s="65">
        <f t="shared" si="15"/>
        <v>10</v>
      </c>
      <c r="S62" s="66">
        <f t="shared" si="7"/>
        <v>6</v>
      </c>
      <c r="T62" s="32">
        <f t="shared" si="8"/>
        <v>6</v>
      </c>
      <c r="U62" s="165">
        <f t="shared" si="9"/>
        <v>6</v>
      </c>
      <c r="V62" s="32">
        <f t="shared" si="10"/>
        <v>6</v>
      </c>
      <c r="W62" s="67">
        <f t="shared" si="11"/>
        <v>10</v>
      </c>
      <c r="X62" s="25">
        <v>6</v>
      </c>
      <c r="Y62" s="14">
        <f t="shared" si="16"/>
        <v>0</v>
      </c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</row>
    <row r="63" spans="1:252" s="33" customFormat="1" ht="45" x14ac:dyDescent="0.25">
      <c r="A63" s="21"/>
      <c r="B63" s="238" t="s">
        <v>534</v>
      </c>
      <c r="C63" s="238" t="s">
        <v>160</v>
      </c>
      <c r="D63" s="239">
        <v>349.38</v>
      </c>
      <c r="E63" s="170"/>
      <c r="F63" s="115">
        <v>638</v>
      </c>
      <c r="G63" s="67">
        <f t="shared" si="4"/>
        <v>1.83</v>
      </c>
      <c r="H63" s="63">
        <v>30</v>
      </c>
      <c r="I63" s="64" t="e">
        <f t="shared" si="5"/>
        <v>#DIV/0!</v>
      </c>
      <c r="J63" s="62"/>
      <c r="K63" s="62"/>
      <c r="L63" s="62"/>
      <c r="M63" s="63">
        <v>9</v>
      </c>
      <c r="N63" s="62"/>
      <c r="O63" s="62"/>
      <c r="P63" s="62"/>
      <c r="Q63" s="63">
        <f t="shared" si="6"/>
        <v>30</v>
      </c>
      <c r="R63" s="65">
        <f t="shared" si="15"/>
        <v>10</v>
      </c>
      <c r="S63" s="66">
        <f t="shared" si="7"/>
        <v>63</v>
      </c>
      <c r="T63" s="32">
        <f t="shared" si="8"/>
        <v>63.8</v>
      </c>
      <c r="U63" s="165">
        <f t="shared" si="9"/>
        <v>26</v>
      </c>
      <c r="V63" s="32">
        <f t="shared" si="10"/>
        <v>26.8</v>
      </c>
      <c r="W63" s="67">
        <v>4.2</v>
      </c>
      <c r="X63" s="25">
        <v>26</v>
      </c>
      <c r="Y63" s="14">
        <f t="shared" si="16"/>
        <v>0</v>
      </c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</row>
    <row r="64" spans="1:252" s="33" customFormat="1" ht="45" x14ac:dyDescent="0.25">
      <c r="A64" s="21"/>
      <c r="B64" s="238" t="s">
        <v>536</v>
      </c>
      <c r="C64" s="238" t="s">
        <v>160</v>
      </c>
      <c r="D64" s="239">
        <v>31.16</v>
      </c>
      <c r="E64" s="170"/>
      <c r="F64" s="115">
        <v>93</v>
      </c>
      <c r="G64" s="67">
        <f t="shared" si="4"/>
        <v>2.98</v>
      </c>
      <c r="H64" s="63">
        <v>10</v>
      </c>
      <c r="I64" s="64" t="e">
        <f t="shared" si="5"/>
        <v>#DIV/0!</v>
      </c>
      <c r="J64" s="62"/>
      <c r="K64" s="62"/>
      <c r="L64" s="62"/>
      <c r="M64" s="63">
        <v>0</v>
      </c>
      <c r="N64" s="62"/>
      <c r="O64" s="62"/>
      <c r="P64" s="62"/>
      <c r="Q64" s="63">
        <f t="shared" si="6"/>
        <v>0</v>
      </c>
      <c r="R64" s="65">
        <f t="shared" si="15"/>
        <v>10</v>
      </c>
      <c r="S64" s="66">
        <f t="shared" si="7"/>
        <v>9</v>
      </c>
      <c r="T64" s="32">
        <f t="shared" si="8"/>
        <v>9.3000000000000007</v>
      </c>
      <c r="U64" s="165">
        <f t="shared" si="9"/>
        <v>9</v>
      </c>
      <c r="V64" s="32">
        <f t="shared" si="10"/>
        <v>9.3000000000000007</v>
      </c>
      <c r="W64" s="67">
        <f t="shared" si="11"/>
        <v>10</v>
      </c>
      <c r="X64" s="25">
        <v>9</v>
      </c>
      <c r="Y64" s="14">
        <f t="shared" si="16"/>
        <v>0</v>
      </c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</row>
    <row r="65" spans="1:252" s="33" customFormat="1" ht="30" x14ac:dyDescent="0.25">
      <c r="A65" s="21"/>
      <c r="B65" s="238" t="s">
        <v>895</v>
      </c>
      <c r="C65" s="238" t="s">
        <v>161</v>
      </c>
      <c r="D65" s="239">
        <v>98.44</v>
      </c>
      <c r="E65" s="170"/>
      <c r="F65" s="115">
        <v>109</v>
      </c>
      <c r="G65" s="67">
        <f t="shared" si="4"/>
        <v>1.1100000000000001</v>
      </c>
      <c r="H65" s="63"/>
      <c r="I65" s="64" t="e">
        <f t="shared" si="5"/>
        <v>#DIV/0!</v>
      </c>
      <c r="J65" s="62"/>
      <c r="K65" s="62"/>
      <c r="L65" s="62"/>
      <c r="M65" s="63"/>
      <c r="N65" s="62"/>
      <c r="O65" s="62"/>
      <c r="P65" s="62"/>
      <c r="Q65" s="63" t="e">
        <f t="shared" si="6"/>
        <v>#DIV/0!</v>
      </c>
      <c r="R65" s="65">
        <f t="shared" si="15"/>
        <v>10</v>
      </c>
      <c r="S65" s="66">
        <f t="shared" si="7"/>
        <v>10</v>
      </c>
      <c r="T65" s="32">
        <f t="shared" si="8"/>
        <v>10.9</v>
      </c>
      <c r="U65" s="165">
        <f t="shared" si="9"/>
        <v>10</v>
      </c>
      <c r="V65" s="32">
        <f t="shared" si="10"/>
        <v>10.9</v>
      </c>
      <c r="W65" s="67">
        <f t="shared" si="11"/>
        <v>10</v>
      </c>
      <c r="X65" s="25"/>
      <c r="Y65" s="14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</row>
    <row r="66" spans="1:252" s="33" customFormat="1" ht="30" x14ac:dyDescent="0.25">
      <c r="A66" s="21"/>
      <c r="B66" s="238" t="s">
        <v>896</v>
      </c>
      <c r="C66" s="238" t="s">
        <v>161</v>
      </c>
      <c r="D66" s="239">
        <v>99.05</v>
      </c>
      <c r="E66" s="170"/>
      <c r="F66" s="115">
        <v>83</v>
      </c>
      <c r="G66" s="67">
        <f t="shared" si="4"/>
        <v>0.84</v>
      </c>
      <c r="H66" s="63"/>
      <c r="I66" s="64" t="e">
        <f t="shared" si="5"/>
        <v>#DIV/0!</v>
      </c>
      <c r="J66" s="62"/>
      <c r="K66" s="62"/>
      <c r="L66" s="62"/>
      <c r="M66" s="63"/>
      <c r="N66" s="62"/>
      <c r="O66" s="62"/>
      <c r="P66" s="62"/>
      <c r="Q66" s="63" t="e">
        <f t="shared" si="6"/>
        <v>#DIV/0!</v>
      </c>
      <c r="R66" s="65">
        <f t="shared" si="15"/>
        <v>10</v>
      </c>
      <c r="S66" s="66">
        <f t="shared" si="7"/>
        <v>8</v>
      </c>
      <c r="T66" s="32">
        <f t="shared" si="8"/>
        <v>8.3000000000000007</v>
      </c>
      <c r="U66" s="165">
        <f t="shared" si="9"/>
        <v>8</v>
      </c>
      <c r="V66" s="32">
        <f t="shared" si="10"/>
        <v>8.3000000000000007</v>
      </c>
      <c r="W66" s="67">
        <f t="shared" si="11"/>
        <v>10</v>
      </c>
      <c r="X66" s="25"/>
      <c r="Y66" s="14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</row>
    <row r="67" spans="1:252" s="33" customFormat="1" ht="45" x14ac:dyDescent="0.25">
      <c r="A67" s="21"/>
      <c r="B67" s="238" t="s">
        <v>537</v>
      </c>
      <c r="C67" s="238" t="s">
        <v>161</v>
      </c>
      <c r="D67" s="239">
        <v>165.23</v>
      </c>
      <c r="E67" s="170"/>
      <c r="F67" s="115">
        <v>243</v>
      </c>
      <c r="G67" s="67">
        <f t="shared" si="4"/>
        <v>1.47</v>
      </c>
      <c r="H67" s="63">
        <v>19</v>
      </c>
      <c r="I67" s="64" t="e">
        <f t="shared" si="5"/>
        <v>#DIV/0!</v>
      </c>
      <c r="J67" s="62"/>
      <c r="K67" s="62"/>
      <c r="L67" s="62"/>
      <c r="M67" s="63">
        <v>12</v>
      </c>
      <c r="N67" s="62"/>
      <c r="O67" s="62"/>
      <c r="P67" s="62"/>
      <c r="Q67" s="63">
        <f t="shared" si="6"/>
        <v>63</v>
      </c>
      <c r="R67" s="65">
        <f t="shared" si="15"/>
        <v>10</v>
      </c>
      <c r="S67" s="66">
        <f t="shared" si="7"/>
        <v>24</v>
      </c>
      <c r="T67" s="32">
        <f t="shared" si="8"/>
        <v>24.3</v>
      </c>
      <c r="U67" s="165">
        <f t="shared" si="9"/>
        <v>24</v>
      </c>
      <c r="V67" s="32">
        <f t="shared" si="10"/>
        <v>24.3</v>
      </c>
      <c r="W67" s="67">
        <f t="shared" si="11"/>
        <v>10</v>
      </c>
      <c r="X67" s="25">
        <v>24</v>
      </c>
      <c r="Y67" s="14">
        <f t="shared" si="16"/>
        <v>0</v>
      </c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</row>
    <row r="68" spans="1:252" s="33" customFormat="1" ht="45" x14ac:dyDescent="0.25">
      <c r="A68" s="21"/>
      <c r="B68" s="238" t="s">
        <v>539</v>
      </c>
      <c r="C68" s="238" t="s">
        <v>162</v>
      </c>
      <c r="D68" s="239">
        <v>205.97</v>
      </c>
      <c r="E68" s="170"/>
      <c r="F68" s="115">
        <v>270</v>
      </c>
      <c r="G68" s="67">
        <f t="shared" si="4"/>
        <v>1.31</v>
      </c>
      <c r="H68" s="63">
        <v>25</v>
      </c>
      <c r="I68" s="64" t="e">
        <f t="shared" si="5"/>
        <v>#DIV/0!</v>
      </c>
      <c r="J68" s="62"/>
      <c r="K68" s="62"/>
      <c r="L68" s="62"/>
      <c r="M68" s="63">
        <v>0</v>
      </c>
      <c r="N68" s="62"/>
      <c r="O68" s="62"/>
      <c r="P68" s="62"/>
      <c r="Q68" s="63">
        <f t="shared" si="6"/>
        <v>0</v>
      </c>
      <c r="R68" s="65">
        <f t="shared" si="15"/>
        <v>10</v>
      </c>
      <c r="S68" s="66">
        <f t="shared" si="7"/>
        <v>27</v>
      </c>
      <c r="T68" s="32">
        <f t="shared" si="8"/>
        <v>27</v>
      </c>
      <c r="U68" s="165">
        <f t="shared" si="9"/>
        <v>15</v>
      </c>
      <c r="V68" s="32">
        <f t="shared" si="10"/>
        <v>15.12</v>
      </c>
      <c r="W68" s="67">
        <v>5.6</v>
      </c>
      <c r="X68" s="25">
        <v>15</v>
      </c>
      <c r="Y68" s="14">
        <f t="shared" si="16"/>
        <v>0</v>
      </c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</row>
    <row r="69" spans="1:252" s="33" customFormat="1" ht="45" x14ac:dyDescent="0.25">
      <c r="A69" s="21"/>
      <c r="B69" s="238" t="s">
        <v>541</v>
      </c>
      <c r="C69" s="238" t="s">
        <v>162</v>
      </c>
      <c r="D69" s="239">
        <v>69.260000000000005</v>
      </c>
      <c r="E69" s="170"/>
      <c r="F69" s="115">
        <v>52</v>
      </c>
      <c r="G69" s="67">
        <f t="shared" si="4"/>
        <v>0.75</v>
      </c>
      <c r="H69" s="63">
        <v>6</v>
      </c>
      <c r="I69" s="64" t="e">
        <f t="shared" si="5"/>
        <v>#DIV/0!</v>
      </c>
      <c r="J69" s="62"/>
      <c r="K69" s="62"/>
      <c r="L69" s="62"/>
      <c r="M69" s="63">
        <v>0</v>
      </c>
      <c r="N69" s="62"/>
      <c r="O69" s="62"/>
      <c r="P69" s="62"/>
      <c r="Q69" s="63">
        <f t="shared" si="6"/>
        <v>0</v>
      </c>
      <c r="R69" s="65">
        <f t="shared" si="15"/>
        <v>10</v>
      </c>
      <c r="S69" s="66">
        <f t="shared" si="7"/>
        <v>5</v>
      </c>
      <c r="T69" s="32">
        <f t="shared" si="8"/>
        <v>5.2</v>
      </c>
      <c r="U69" s="165">
        <f t="shared" si="9"/>
        <v>5</v>
      </c>
      <c r="V69" s="32">
        <f t="shared" si="10"/>
        <v>5.2</v>
      </c>
      <c r="W69" s="67">
        <f t="shared" si="11"/>
        <v>10</v>
      </c>
      <c r="X69" s="25">
        <v>5</v>
      </c>
      <c r="Y69" s="14">
        <f t="shared" si="16"/>
        <v>0</v>
      </c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</row>
    <row r="70" spans="1:252" s="33" customFormat="1" ht="45" x14ac:dyDescent="0.25">
      <c r="A70" s="21"/>
      <c r="B70" s="238" t="s">
        <v>542</v>
      </c>
      <c r="C70" s="238" t="s">
        <v>162</v>
      </c>
      <c r="D70" s="239">
        <v>73.510000000000005</v>
      </c>
      <c r="E70" s="170"/>
      <c r="F70" s="115">
        <v>74</v>
      </c>
      <c r="G70" s="67">
        <f t="shared" si="4"/>
        <v>1.01</v>
      </c>
      <c r="H70" s="63">
        <v>2</v>
      </c>
      <c r="I70" s="64" t="e">
        <f t="shared" si="5"/>
        <v>#DIV/0!</v>
      </c>
      <c r="J70" s="62"/>
      <c r="K70" s="62"/>
      <c r="L70" s="62"/>
      <c r="M70" s="63">
        <v>0</v>
      </c>
      <c r="N70" s="62"/>
      <c r="O70" s="62"/>
      <c r="P70" s="62"/>
      <c r="Q70" s="63">
        <f t="shared" si="6"/>
        <v>0</v>
      </c>
      <c r="R70" s="65">
        <f t="shared" si="15"/>
        <v>10</v>
      </c>
      <c r="S70" s="66">
        <f t="shared" si="7"/>
        <v>7</v>
      </c>
      <c r="T70" s="32">
        <f t="shared" si="8"/>
        <v>7.4</v>
      </c>
      <c r="U70" s="165">
        <f t="shared" si="9"/>
        <v>7</v>
      </c>
      <c r="V70" s="32">
        <f t="shared" si="10"/>
        <v>7.4</v>
      </c>
      <c r="W70" s="67">
        <f t="shared" si="11"/>
        <v>10</v>
      </c>
      <c r="X70" s="25">
        <v>7</v>
      </c>
      <c r="Y70" s="14">
        <f t="shared" si="16"/>
        <v>0</v>
      </c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</row>
    <row r="71" spans="1:252" s="33" customFormat="1" ht="45" x14ac:dyDescent="0.25">
      <c r="A71" s="21"/>
      <c r="B71" s="238" t="s">
        <v>544</v>
      </c>
      <c r="C71" s="238" t="s">
        <v>162</v>
      </c>
      <c r="D71" s="239">
        <v>76.88</v>
      </c>
      <c r="E71" s="170"/>
      <c r="F71" s="115">
        <v>77</v>
      </c>
      <c r="G71" s="67">
        <f t="shared" si="4"/>
        <v>1</v>
      </c>
      <c r="H71" s="63">
        <v>7</v>
      </c>
      <c r="I71" s="64" t="e">
        <f t="shared" si="5"/>
        <v>#DIV/0!</v>
      </c>
      <c r="J71" s="62"/>
      <c r="K71" s="62"/>
      <c r="L71" s="62"/>
      <c r="M71" s="63">
        <v>0</v>
      </c>
      <c r="N71" s="62"/>
      <c r="O71" s="62"/>
      <c r="P71" s="62"/>
      <c r="Q71" s="63">
        <f t="shared" si="6"/>
        <v>0</v>
      </c>
      <c r="R71" s="65">
        <f t="shared" si="15"/>
        <v>10</v>
      </c>
      <c r="S71" s="66">
        <f t="shared" si="7"/>
        <v>7</v>
      </c>
      <c r="T71" s="32">
        <f t="shared" si="8"/>
        <v>7.7</v>
      </c>
      <c r="U71" s="165">
        <f t="shared" si="9"/>
        <v>7</v>
      </c>
      <c r="V71" s="32">
        <f t="shared" si="10"/>
        <v>7.7</v>
      </c>
      <c r="W71" s="67">
        <f t="shared" si="11"/>
        <v>10</v>
      </c>
      <c r="X71" s="25">
        <v>7</v>
      </c>
      <c r="Y71" s="14">
        <f t="shared" si="16"/>
        <v>0</v>
      </c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</row>
    <row r="72" spans="1:252" s="33" customFormat="1" ht="45" x14ac:dyDescent="0.25">
      <c r="A72" s="21"/>
      <c r="B72" s="238" t="s">
        <v>545</v>
      </c>
      <c r="C72" s="238" t="s">
        <v>162</v>
      </c>
      <c r="D72" s="239">
        <v>68.709999999999994</v>
      </c>
      <c r="E72" s="170"/>
      <c r="F72" s="115">
        <v>69</v>
      </c>
      <c r="G72" s="67">
        <f t="shared" si="4"/>
        <v>1</v>
      </c>
      <c r="H72" s="63">
        <v>5</v>
      </c>
      <c r="I72" s="64" t="e">
        <f t="shared" si="5"/>
        <v>#DIV/0!</v>
      </c>
      <c r="J72" s="62"/>
      <c r="K72" s="62"/>
      <c r="L72" s="62"/>
      <c r="M72" s="63">
        <v>0</v>
      </c>
      <c r="N72" s="62"/>
      <c r="O72" s="62"/>
      <c r="P72" s="62"/>
      <c r="Q72" s="63">
        <f t="shared" si="6"/>
        <v>0</v>
      </c>
      <c r="R72" s="65">
        <f t="shared" si="15"/>
        <v>10</v>
      </c>
      <c r="S72" s="66">
        <f t="shared" si="7"/>
        <v>6</v>
      </c>
      <c r="T72" s="32">
        <f t="shared" si="8"/>
        <v>6.9</v>
      </c>
      <c r="U72" s="165">
        <f t="shared" si="9"/>
        <v>6</v>
      </c>
      <c r="V72" s="32">
        <f t="shared" si="10"/>
        <v>6.9</v>
      </c>
      <c r="W72" s="67">
        <f t="shared" si="11"/>
        <v>10</v>
      </c>
      <c r="X72" s="25">
        <v>6</v>
      </c>
      <c r="Y72" s="14">
        <f t="shared" si="16"/>
        <v>0</v>
      </c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</row>
    <row r="73" spans="1:252" s="33" customFormat="1" ht="45" x14ac:dyDescent="0.25">
      <c r="A73" s="21"/>
      <c r="B73" s="238" t="s">
        <v>546</v>
      </c>
      <c r="C73" s="238" t="s">
        <v>162</v>
      </c>
      <c r="D73" s="239">
        <v>66.5</v>
      </c>
      <c r="E73" s="170"/>
      <c r="F73" s="115">
        <v>50</v>
      </c>
      <c r="G73" s="67">
        <f t="shared" ref="G73:G140" si="17">F73/D73</f>
        <v>0.75</v>
      </c>
      <c r="H73" s="63">
        <v>1</v>
      </c>
      <c r="I73" s="64" t="e">
        <f t="shared" ref="I73:I140" si="18">($H73*100)/$E73</f>
        <v>#DIV/0!</v>
      </c>
      <c r="J73" s="62"/>
      <c r="K73" s="62"/>
      <c r="L73" s="62"/>
      <c r="M73" s="63">
        <v>0</v>
      </c>
      <c r="N73" s="62"/>
      <c r="O73" s="62"/>
      <c r="P73" s="62"/>
      <c r="Q73" s="63">
        <f t="shared" ref="Q73:Q140" si="19">M73*100/H73</f>
        <v>0</v>
      </c>
      <c r="R73" s="65">
        <f t="shared" si="15"/>
        <v>10</v>
      </c>
      <c r="S73" s="66">
        <f t="shared" ref="S73:S140" si="20">ROUNDDOWN(T73,0)</f>
        <v>5</v>
      </c>
      <c r="T73" s="32">
        <f t="shared" ref="T73:T140" si="21">F73*R73/100</f>
        <v>5</v>
      </c>
      <c r="U73" s="165">
        <f t="shared" ref="U73:U140" si="22">ROUNDDOWN(V73,0)</f>
        <v>1</v>
      </c>
      <c r="V73" s="32">
        <f t="shared" ref="V73:V140" si="23">F73*W73/100</f>
        <v>1.5</v>
      </c>
      <c r="W73" s="67">
        <v>3</v>
      </c>
      <c r="X73" s="25">
        <v>1</v>
      </c>
      <c r="Y73" s="14">
        <f t="shared" si="16"/>
        <v>0</v>
      </c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</row>
    <row r="74" spans="1:252" s="33" customFormat="1" ht="45" x14ac:dyDescent="0.25">
      <c r="A74" s="21"/>
      <c r="B74" s="238" t="s">
        <v>547</v>
      </c>
      <c r="C74" s="238" t="s">
        <v>162</v>
      </c>
      <c r="D74" s="239">
        <v>73.86</v>
      </c>
      <c r="E74" s="170"/>
      <c r="F74" s="115">
        <v>74</v>
      </c>
      <c r="G74" s="67">
        <f t="shared" si="17"/>
        <v>1</v>
      </c>
      <c r="H74" s="63">
        <v>4</v>
      </c>
      <c r="I74" s="64" t="e">
        <f t="shared" si="18"/>
        <v>#DIV/0!</v>
      </c>
      <c r="J74" s="62"/>
      <c r="K74" s="62"/>
      <c r="L74" s="62"/>
      <c r="M74" s="63">
        <v>0</v>
      </c>
      <c r="N74" s="62"/>
      <c r="O74" s="62"/>
      <c r="P74" s="62"/>
      <c r="Q74" s="63">
        <f t="shared" si="19"/>
        <v>0</v>
      </c>
      <c r="R74" s="65">
        <f t="shared" si="15"/>
        <v>10</v>
      </c>
      <c r="S74" s="66">
        <f t="shared" si="20"/>
        <v>7</v>
      </c>
      <c r="T74" s="32">
        <f t="shared" si="21"/>
        <v>7.4</v>
      </c>
      <c r="U74" s="165">
        <f t="shared" si="22"/>
        <v>4</v>
      </c>
      <c r="V74" s="32">
        <f t="shared" si="23"/>
        <v>4.4400000000000004</v>
      </c>
      <c r="W74" s="67">
        <v>6</v>
      </c>
      <c r="X74" s="25">
        <v>4</v>
      </c>
      <c r="Y74" s="14">
        <f t="shared" si="16"/>
        <v>0</v>
      </c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</row>
    <row r="75" spans="1:252" s="33" customFormat="1" ht="30" x14ac:dyDescent="0.25">
      <c r="A75" s="21"/>
      <c r="B75" s="238" t="s">
        <v>549</v>
      </c>
      <c r="C75" s="238" t="s">
        <v>163</v>
      </c>
      <c r="D75" s="239">
        <v>12.39</v>
      </c>
      <c r="E75" s="170"/>
      <c r="F75" s="115">
        <v>30</v>
      </c>
      <c r="G75" s="67">
        <f t="shared" si="17"/>
        <v>2.42</v>
      </c>
      <c r="H75" s="63"/>
      <c r="I75" s="64" t="e">
        <f t="shared" si="18"/>
        <v>#DIV/0!</v>
      </c>
      <c r="J75" s="62"/>
      <c r="K75" s="62"/>
      <c r="L75" s="62"/>
      <c r="M75" s="63"/>
      <c r="N75" s="62"/>
      <c r="O75" s="62"/>
      <c r="P75" s="62"/>
      <c r="Q75" s="63" t="e">
        <f t="shared" si="19"/>
        <v>#DIV/0!</v>
      </c>
      <c r="R75" s="65">
        <f t="shared" si="15"/>
        <v>10</v>
      </c>
      <c r="S75" s="66">
        <f t="shared" si="20"/>
        <v>3</v>
      </c>
      <c r="T75" s="32">
        <f t="shared" si="21"/>
        <v>3</v>
      </c>
      <c r="U75" s="165">
        <f t="shared" si="22"/>
        <v>3</v>
      </c>
      <c r="V75" s="32">
        <f t="shared" si="23"/>
        <v>3</v>
      </c>
      <c r="W75" s="67">
        <f t="shared" ref="W75:W139" si="24">R75</f>
        <v>10</v>
      </c>
      <c r="X75" s="25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</row>
    <row r="76" spans="1:252" s="33" customFormat="1" ht="30" x14ac:dyDescent="0.25">
      <c r="A76" s="21"/>
      <c r="B76" s="238" t="s">
        <v>550</v>
      </c>
      <c r="C76" s="238" t="s">
        <v>163</v>
      </c>
      <c r="D76" s="239">
        <v>20.98</v>
      </c>
      <c r="E76" s="170"/>
      <c r="F76" s="115">
        <v>106</v>
      </c>
      <c r="G76" s="67">
        <f t="shared" si="17"/>
        <v>5.05</v>
      </c>
      <c r="H76" s="63"/>
      <c r="I76" s="64" t="e">
        <f t="shared" si="18"/>
        <v>#DIV/0!</v>
      </c>
      <c r="J76" s="62"/>
      <c r="K76" s="62"/>
      <c r="L76" s="62"/>
      <c r="M76" s="63"/>
      <c r="N76" s="62"/>
      <c r="O76" s="62"/>
      <c r="P76" s="62"/>
      <c r="Q76" s="63" t="e">
        <f t="shared" si="19"/>
        <v>#DIV/0!</v>
      </c>
      <c r="R76" s="65">
        <f t="shared" si="15"/>
        <v>10</v>
      </c>
      <c r="S76" s="66">
        <f t="shared" si="20"/>
        <v>10</v>
      </c>
      <c r="T76" s="32">
        <f t="shared" si="21"/>
        <v>10.6</v>
      </c>
      <c r="U76" s="165">
        <f t="shared" si="22"/>
        <v>10</v>
      </c>
      <c r="V76" s="32">
        <f t="shared" si="23"/>
        <v>10.6</v>
      </c>
      <c r="W76" s="67">
        <f t="shared" si="24"/>
        <v>10</v>
      </c>
      <c r="X76" s="25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</row>
    <row r="77" spans="1:252" s="33" customFormat="1" ht="45" x14ac:dyDescent="0.25">
      <c r="A77" s="21"/>
      <c r="B77" s="238" t="s">
        <v>551</v>
      </c>
      <c r="C77" s="238" t="s">
        <v>163</v>
      </c>
      <c r="D77" s="239">
        <v>8.73</v>
      </c>
      <c r="E77" s="170"/>
      <c r="F77" s="115">
        <v>25</v>
      </c>
      <c r="G77" s="67">
        <f t="shared" si="17"/>
        <v>2.86</v>
      </c>
      <c r="H77" s="63">
        <v>0</v>
      </c>
      <c r="I77" s="64" t="e">
        <f t="shared" si="18"/>
        <v>#DIV/0!</v>
      </c>
      <c r="J77" s="62"/>
      <c r="K77" s="62"/>
      <c r="L77" s="62"/>
      <c r="M77" s="63">
        <v>0</v>
      </c>
      <c r="N77" s="62"/>
      <c r="O77" s="62"/>
      <c r="P77" s="62"/>
      <c r="Q77" s="63" t="e">
        <f t="shared" ref="Q77" si="25">M77*100/H77</f>
        <v>#DIV/0!</v>
      </c>
      <c r="R77" s="65">
        <f t="shared" ref="R77:R108" si="26">IF(F77&lt;VLOOKUP(G77,$N$378:$R$388,2),0,VLOOKUP(G77,$N$378:$R$388,3))</f>
        <v>10</v>
      </c>
      <c r="S77" s="66">
        <f t="shared" si="20"/>
        <v>2</v>
      </c>
      <c r="T77" s="32">
        <f t="shared" si="21"/>
        <v>2.5</v>
      </c>
      <c r="U77" s="165">
        <f t="shared" si="22"/>
        <v>2</v>
      </c>
      <c r="V77" s="32">
        <f t="shared" si="23"/>
        <v>2.5</v>
      </c>
      <c r="W77" s="67">
        <f t="shared" si="24"/>
        <v>10</v>
      </c>
      <c r="X77" s="25">
        <v>2</v>
      </c>
      <c r="Y77" s="14">
        <f t="shared" ref="Y77:Y81" si="27">U77-X77</f>
        <v>0</v>
      </c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</row>
    <row r="78" spans="1:252" s="33" customFormat="1" ht="45" x14ac:dyDescent="0.25">
      <c r="A78" s="21"/>
      <c r="B78" s="238" t="s">
        <v>552</v>
      </c>
      <c r="C78" s="238" t="s">
        <v>163</v>
      </c>
      <c r="D78" s="239">
        <v>70.53</v>
      </c>
      <c r="E78" s="170"/>
      <c r="F78" s="115">
        <v>60</v>
      </c>
      <c r="G78" s="67">
        <f t="shared" si="17"/>
        <v>0.85</v>
      </c>
      <c r="H78" s="63">
        <v>5</v>
      </c>
      <c r="I78" s="64" t="e">
        <f t="shared" si="18"/>
        <v>#DIV/0!</v>
      </c>
      <c r="J78" s="62"/>
      <c r="K78" s="62"/>
      <c r="L78" s="62"/>
      <c r="M78" s="63">
        <v>0</v>
      </c>
      <c r="N78" s="62"/>
      <c r="O78" s="62"/>
      <c r="P78" s="62"/>
      <c r="Q78" s="63">
        <f t="shared" si="19"/>
        <v>0</v>
      </c>
      <c r="R78" s="65">
        <f t="shared" si="26"/>
        <v>10</v>
      </c>
      <c r="S78" s="66">
        <f t="shared" si="20"/>
        <v>6</v>
      </c>
      <c r="T78" s="32">
        <f t="shared" si="21"/>
        <v>6</v>
      </c>
      <c r="U78" s="165">
        <f t="shared" si="22"/>
        <v>6</v>
      </c>
      <c r="V78" s="32">
        <f t="shared" si="23"/>
        <v>6</v>
      </c>
      <c r="W78" s="67">
        <f t="shared" si="24"/>
        <v>10</v>
      </c>
      <c r="X78" s="25">
        <v>6</v>
      </c>
      <c r="Y78" s="14">
        <f t="shared" si="27"/>
        <v>0</v>
      </c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</row>
    <row r="79" spans="1:252" s="33" customFormat="1" ht="60" x14ac:dyDescent="0.25">
      <c r="A79" s="21"/>
      <c r="B79" s="238" t="s">
        <v>553</v>
      </c>
      <c r="C79" s="238" t="s">
        <v>163</v>
      </c>
      <c r="D79" s="239">
        <v>55.28</v>
      </c>
      <c r="E79" s="170"/>
      <c r="F79" s="115">
        <v>171</v>
      </c>
      <c r="G79" s="67">
        <f t="shared" si="17"/>
        <v>3.09</v>
      </c>
      <c r="H79" s="63">
        <v>15</v>
      </c>
      <c r="I79" s="64" t="e">
        <f t="shared" si="18"/>
        <v>#DIV/0!</v>
      </c>
      <c r="J79" s="62"/>
      <c r="K79" s="62"/>
      <c r="L79" s="62"/>
      <c r="M79" s="63">
        <v>5</v>
      </c>
      <c r="N79" s="62"/>
      <c r="O79" s="62"/>
      <c r="P79" s="62"/>
      <c r="Q79" s="63">
        <f t="shared" si="19"/>
        <v>33</v>
      </c>
      <c r="R79" s="65">
        <f t="shared" si="26"/>
        <v>10</v>
      </c>
      <c r="S79" s="66">
        <f t="shared" si="20"/>
        <v>17</v>
      </c>
      <c r="T79" s="32">
        <f t="shared" si="21"/>
        <v>17.100000000000001</v>
      </c>
      <c r="U79" s="165">
        <f t="shared" si="22"/>
        <v>15</v>
      </c>
      <c r="V79" s="32">
        <f t="shared" si="23"/>
        <v>15.39</v>
      </c>
      <c r="W79" s="67">
        <v>9</v>
      </c>
      <c r="X79" s="25">
        <v>15</v>
      </c>
      <c r="Y79" s="14">
        <f t="shared" si="27"/>
        <v>0</v>
      </c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</row>
    <row r="80" spans="1:252" s="33" customFormat="1" ht="45" x14ac:dyDescent="0.25">
      <c r="A80" s="21"/>
      <c r="B80" s="238" t="s">
        <v>554</v>
      </c>
      <c r="C80" s="238" t="s">
        <v>163</v>
      </c>
      <c r="D80" s="239">
        <v>56.82</v>
      </c>
      <c r="E80" s="170"/>
      <c r="F80" s="115">
        <v>99</v>
      </c>
      <c r="G80" s="67">
        <f t="shared" si="17"/>
        <v>1.74</v>
      </c>
      <c r="H80" s="63">
        <v>9</v>
      </c>
      <c r="I80" s="64" t="e">
        <f t="shared" si="18"/>
        <v>#DIV/0!</v>
      </c>
      <c r="J80" s="62"/>
      <c r="K80" s="62"/>
      <c r="L80" s="62"/>
      <c r="M80" s="63">
        <v>0</v>
      </c>
      <c r="N80" s="62"/>
      <c r="O80" s="62"/>
      <c r="P80" s="62"/>
      <c r="Q80" s="63">
        <f t="shared" si="19"/>
        <v>0</v>
      </c>
      <c r="R80" s="65">
        <f t="shared" si="26"/>
        <v>10</v>
      </c>
      <c r="S80" s="66">
        <f t="shared" si="20"/>
        <v>9</v>
      </c>
      <c r="T80" s="32">
        <f t="shared" si="21"/>
        <v>9.9</v>
      </c>
      <c r="U80" s="165">
        <f t="shared" si="22"/>
        <v>9</v>
      </c>
      <c r="V80" s="32">
        <f t="shared" si="23"/>
        <v>9.9</v>
      </c>
      <c r="W80" s="67">
        <f t="shared" si="24"/>
        <v>10</v>
      </c>
      <c r="X80" s="25">
        <v>9</v>
      </c>
      <c r="Y80" s="14">
        <f t="shared" si="27"/>
        <v>0</v>
      </c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</row>
    <row r="81" spans="1:252" s="33" customFormat="1" ht="60" x14ac:dyDescent="0.25">
      <c r="A81" s="21"/>
      <c r="B81" s="238" t="s">
        <v>821</v>
      </c>
      <c r="C81" s="238" t="s">
        <v>163</v>
      </c>
      <c r="D81" s="239">
        <v>251.72</v>
      </c>
      <c r="E81" s="170"/>
      <c r="F81" s="115">
        <v>301</v>
      </c>
      <c r="G81" s="67">
        <f t="shared" si="17"/>
        <v>1.2</v>
      </c>
      <c r="H81" s="63">
        <v>24</v>
      </c>
      <c r="I81" s="64" t="e">
        <f t="shared" si="18"/>
        <v>#DIV/0!</v>
      </c>
      <c r="J81" s="62"/>
      <c r="K81" s="62"/>
      <c r="L81" s="62"/>
      <c r="M81" s="63">
        <v>18</v>
      </c>
      <c r="N81" s="62"/>
      <c r="O81" s="62"/>
      <c r="P81" s="62"/>
      <c r="Q81" s="63">
        <f t="shared" si="19"/>
        <v>75</v>
      </c>
      <c r="R81" s="65">
        <f t="shared" si="26"/>
        <v>10</v>
      </c>
      <c r="S81" s="66">
        <f t="shared" si="20"/>
        <v>30</v>
      </c>
      <c r="T81" s="32">
        <f t="shared" si="21"/>
        <v>30.1</v>
      </c>
      <c r="U81" s="165">
        <f t="shared" si="22"/>
        <v>30</v>
      </c>
      <c r="V81" s="32">
        <f t="shared" si="23"/>
        <v>30.1</v>
      </c>
      <c r="W81" s="67">
        <f t="shared" si="24"/>
        <v>10</v>
      </c>
      <c r="X81" s="25">
        <v>30</v>
      </c>
      <c r="Y81" s="14">
        <f t="shared" si="27"/>
        <v>0</v>
      </c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</row>
    <row r="82" spans="1:252" s="33" customFormat="1" ht="30" x14ac:dyDescent="0.25">
      <c r="A82" s="21"/>
      <c r="B82" s="238" t="s">
        <v>786</v>
      </c>
      <c r="C82" s="238" t="s">
        <v>164</v>
      </c>
      <c r="D82" s="239">
        <v>95.5</v>
      </c>
      <c r="E82" s="170"/>
      <c r="F82" s="115">
        <v>145</v>
      </c>
      <c r="G82" s="67">
        <f t="shared" si="17"/>
        <v>1.52</v>
      </c>
      <c r="H82" s="63"/>
      <c r="I82" s="64" t="e">
        <f t="shared" si="18"/>
        <v>#DIV/0!</v>
      </c>
      <c r="J82" s="62"/>
      <c r="K82" s="62"/>
      <c r="L82" s="62"/>
      <c r="M82" s="63"/>
      <c r="N82" s="62"/>
      <c r="O82" s="62"/>
      <c r="P82" s="62"/>
      <c r="Q82" s="63" t="e">
        <f t="shared" si="19"/>
        <v>#DIV/0!</v>
      </c>
      <c r="R82" s="65">
        <f t="shared" si="26"/>
        <v>10</v>
      </c>
      <c r="S82" s="66">
        <f t="shared" si="20"/>
        <v>14</v>
      </c>
      <c r="T82" s="32">
        <f t="shared" si="21"/>
        <v>14.5</v>
      </c>
      <c r="U82" s="165">
        <f t="shared" si="22"/>
        <v>14</v>
      </c>
      <c r="V82" s="32">
        <f t="shared" si="23"/>
        <v>14.5</v>
      </c>
      <c r="W82" s="67">
        <f t="shared" si="24"/>
        <v>10</v>
      </c>
      <c r="X82" s="25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</row>
    <row r="83" spans="1:252" s="33" customFormat="1" ht="45" x14ac:dyDescent="0.25">
      <c r="A83" s="21"/>
      <c r="B83" s="238" t="s">
        <v>555</v>
      </c>
      <c r="C83" s="238" t="s">
        <v>164</v>
      </c>
      <c r="D83" s="239">
        <v>152.07</v>
      </c>
      <c r="E83" s="170"/>
      <c r="F83" s="115">
        <v>390</v>
      </c>
      <c r="G83" s="67">
        <f t="shared" si="17"/>
        <v>2.56</v>
      </c>
      <c r="H83" s="63">
        <v>46</v>
      </c>
      <c r="I83" s="64" t="e">
        <f t="shared" si="18"/>
        <v>#DIV/0!</v>
      </c>
      <c r="J83" s="62"/>
      <c r="K83" s="62"/>
      <c r="L83" s="62"/>
      <c r="M83" s="63">
        <v>21</v>
      </c>
      <c r="N83" s="62"/>
      <c r="O83" s="62"/>
      <c r="P83" s="62"/>
      <c r="Q83" s="63">
        <f t="shared" si="19"/>
        <v>46</v>
      </c>
      <c r="R83" s="65">
        <f t="shared" si="26"/>
        <v>10</v>
      </c>
      <c r="S83" s="66">
        <f t="shared" si="20"/>
        <v>39</v>
      </c>
      <c r="T83" s="32">
        <f t="shared" si="21"/>
        <v>39</v>
      </c>
      <c r="U83" s="165">
        <f t="shared" si="22"/>
        <v>39</v>
      </c>
      <c r="V83" s="32">
        <f t="shared" si="23"/>
        <v>39</v>
      </c>
      <c r="W83" s="67">
        <f t="shared" si="24"/>
        <v>10</v>
      </c>
      <c r="X83" s="25">
        <v>39</v>
      </c>
      <c r="Y83" s="14">
        <f t="shared" ref="Y83:Y87" si="28">U83-X83</f>
        <v>0</v>
      </c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</row>
    <row r="84" spans="1:252" s="33" customFormat="1" ht="45" x14ac:dyDescent="0.25">
      <c r="A84" s="21"/>
      <c r="B84" s="238" t="s">
        <v>819</v>
      </c>
      <c r="C84" s="238" t="s">
        <v>164</v>
      </c>
      <c r="D84" s="239">
        <v>164.98</v>
      </c>
      <c r="E84" s="170"/>
      <c r="F84" s="115">
        <v>385</v>
      </c>
      <c r="G84" s="67">
        <f t="shared" si="17"/>
        <v>2.33</v>
      </c>
      <c r="H84" s="63">
        <v>30</v>
      </c>
      <c r="I84" s="64" t="e">
        <f t="shared" si="18"/>
        <v>#DIV/0!</v>
      </c>
      <c r="J84" s="62"/>
      <c r="K84" s="62"/>
      <c r="L84" s="62"/>
      <c r="M84" s="63">
        <v>25</v>
      </c>
      <c r="N84" s="62"/>
      <c r="O84" s="62"/>
      <c r="P84" s="62"/>
      <c r="Q84" s="63">
        <f t="shared" si="19"/>
        <v>83</v>
      </c>
      <c r="R84" s="65">
        <f t="shared" si="26"/>
        <v>10</v>
      </c>
      <c r="S84" s="66">
        <f t="shared" si="20"/>
        <v>38</v>
      </c>
      <c r="T84" s="32">
        <f t="shared" si="21"/>
        <v>38.5</v>
      </c>
      <c r="U84" s="165">
        <f t="shared" si="22"/>
        <v>38</v>
      </c>
      <c r="V84" s="32">
        <f t="shared" si="23"/>
        <v>38.5</v>
      </c>
      <c r="W84" s="67">
        <f t="shared" si="24"/>
        <v>10</v>
      </c>
      <c r="X84" s="322">
        <v>40</v>
      </c>
      <c r="Y84" s="14">
        <f t="shared" si="28"/>
        <v>-2</v>
      </c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</row>
    <row r="85" spans="1:252" s="33" customFormat="1" ht="45" x14ac:dyDescent="0.25">
      <c r="A85" s="21"/>
      <c r="B85" s="238" t="s">
        <v>559</v>
      </c>
      <c r="C85" s="238" t="s">
        <v>165</v>
      </c>
      <c r="D85" s="239">
        <v>147.81100000000001</v>
      </c>
      <c r="E85" s="170"/>
      <c r="F85" s="115">
        <v>350</v>
      </c>
      <c r="G85" s="67">
        <f t="shared" si="17"/>
        <v>2.37</v>
      </c>
      <c r="H85" s="63">
        <v>30</v>
      </c>
      <c r="I85" s="64" t="e">
        <f t="shared" si="18"/>
        <v>#DIV/0!</v>
      </c>
      <c r="J85" s="62"/>
      <c r="K85" s="62"/>
      <c r="L85" s="62"/>
      <c r="M85" s="63">
        <v>30</v>
      </c>
      <c r="N85" s="62"/>
      <c r="O85" s="62"/>
      <c r="P85" s="62"/>
      <c r="Q85" s="63">
        <f t="shared" si="19"/>
        <v>100</v>
      </c>
      <c r="R85" s="65">
        <f t="shared" si="26"/>
        <v>10</v>
      </c>
      <c r="S85" s="66">
        <f t="shared" ref="S85:S86" si="29">ROUNDDOWN(T85,0)</f>
        <v>35</v>
      </c>
      <c r="T85" s="32">
        <f t="shared" si="21"/>
        <v>35</v>
      </c>
      <c r="U85" s="165">
        <f t="shared" si="22"/>
        <v>35</v>
      </c>
      <c r="V85" s="32">
        <f t="shared" si="23"/>
        <v>35</v>
      </c>
      <c r="W85" s="67">
        <f t="shared" si="24"/>
        <v>10</v>
      </c>
      <c r="X85" s="268">
        <v>35</v>
      </c>
      <c r="Y85" s="14">
        <f t="shared" si="28"/>
        <v>0</v>
      </c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</row>
    <row r="86" spans="1:252" s="33" customFormat="1" ht="45" x14ac:dyDescent="0.25">
      <c r="A86" s="21"/>
      <c r="B86" s="238" t="s">
        <v>561</v>
      </c>
      <c r="C86" s="238" t="s">
        <v>165</v>
      </c>
      <c r="D86" s="239">
        <v>227.88</v>
      </c>
      <c r="E86" s="170"/>
      <c r="F86" s="115">
        <v>302</v>
      </c>
      <c r="G86" s="67">
        <f t="shared" si="17"/>
        <v>1.33</v>
      </c>
      <c r="H86" s="63">
        <v>30</v>
      </c>
      <c r="I86" s="64" t="e">
        <f t="shared" si="18"/>
        <v>#DIV/0!</v>
      </c>
      <c r="J86" s="62"/>
      <c r="K86" s="62"/>
      <c r="L86" s="62"/>
      <c r="M86" s="63">
        <v>30</v>
      </c>
      <c r="N86" s="62"/>
      <c r="O86" s="62"/>
      <c r="P86" s="62"/>
      <c r="Q86" s="63">
        <f t="shared" si="19"/>
        <v>100</v>
      </c>
      <c r="R86" s="65">
        <f t="shared" si="26"/>
        <v>10</v>
      </c>
      <c r="S86" s="66">
        <f t="shared" si="29"/>
        <v>30</v>
      </c>
      <c r="T86" s="32">
        <f t="shared" si="21"/>
        <v>30.2</v>
      </c>
      <c r="U86" s="165">
        <f t="shared" si="22"/>
        <v>30</v>
      </c>
      <c r="V86" s="32">
        <f t="shared" si="23"/>
        <v>30.2</v>
      </c>
      <c r="W86" s="67">
        <f t="shared" si="24"/>
        <v>10</v>
      </c>
      <c r="X86" s="268">
        <v>30</v>
      </c>
      <c r="Y86" s="14">
        <f t="shared" si="28"/>
        <v>0</v>
      </c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</row>
    <row r="87" spans="1:252" s="33" customFormat="1" ht="45" x14ac:dyDescent="0.25">
      <c r="A87" s="21"/>
      <c r="B87" s="238" t="s">
        <v>562</v>
      </c>
      <c r="C87" s="238" t="s">
        <v>165</v>
      </c>
      <c r="D87" s="239">
        <v>61.56</v>
      </c>
      <c r="E87" s="170"/>
      <c r="F87" s="115">
        <v>103</v>
      </c>
      <c r="G87" s="67">
        <f t="shared" si="17"/>
        <v>1.67</v>
      </c>
      <c r="H87" s="373">
        <v>0</v>
      </c>
      <c r="I87" s="64" t="e">
        <f t="shared" si="18"/>
        <v>#DIV/0!</v>
      </c>
      <c r="J87" s="62"/>
      <c r="K87" s="62"/>
      <c r="L87" s="62"/>
      <c r="M87" s="63">
        <v>0</v>
      </c>
      <c r="N87" s="62"/>
      <c r="O87" s="62"/>
      <c r="P87" s="62"/>
      <c r="Q87" s="63" t="e">
        <f t="shared" si="19"/>
        <v>#DIV/0!</v>
      </c>
      <c r="R87" s="65">
        <f t="shared" si="26"/>
        <v>10</v>
      </c>
      <c r="S87" s="66">
        <f t="shared" si="20"/>
        <v>10</v>
      </c>
      <c r="T87" s="32">
        <f t="shared" si="21"/>
        <v>10.3</v>
      </c>
      <c r="U87" s="165">
        <f t="shared" si="22"/>
        <v>3</v>
      </c>
      <c r="V87" s="32">
        <f t="shared" si="23"/>
        <v>3.09</v>
      </c>
      <c r="W87" s="67">
        <v>3</v>
      </c>
      <c r="X87" s="25">
        <v>3</v>
      </c>
      <c r="Y87" s="14">
        <f t="shared" si="28"/>
        <v>0</v>
      </c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</row>
    <row r="88" spans="1:252" s="33" customFormat="1" ht="30" x14ac:dyDescent="0.25">
      <c r="A88" s="21"/>
      <c r="B88" s="238" t="s">
        <v>568</v>
      </c>
      <c r="C88" s="238" t="s">
        <v>166</v>
      </c>
      <c r="D88" s="239">
        <v>30.82</v>
      </c>
      <c r="E88" s="170"/>
      <c r="F88" s="115">
        <v>137</v>
      </c>
      <c r="G88" s="67">
        <f t="shared" si="17"/>
        <v>4.45</v>
      </c>
      <c r="H88" s="63"/>
      <c r="I88" s="64" t="e">
        <f t="shared" si="18"/>
        <v>#DIV/0!</v>
      </c>
      <c r="J88" s="62"/>
      <c r="K88" s="62"/>
      <c r="L88" s="62"/>
      <c r="M88" s="63"/>
      <c r="N88" s="62"/>
      <c r="O88" s="62"/>
      <c r="P88" s="62"/>
      <c r="Q88" s="63" t="e">
        <f t="shared" si="19"/>
        <v>#DIV/0!</v>
      </c>
      <c r="R88" s="65">
        <f t="shared" si="26"/>
        <v>10</v>
      </c>
      <c r="S88" s="66">
        <f t="shared" si="20"/>
        <v>13</v>
      </c>
      <c r="T88" s="32">
        <f t="shared" si="21"/>
        <v>13.7</v>
      </c>
      <c r="U88" s="165">
        <f t="shared" si="22"/>
        <v>13</v>
      </c>
      <c r="V88" s="32">
        <f t="shared" si="23"/>
        <v>13.7</v>
      </c>
      <c r="W88" s="67">
        <f t="shared" si="24"/>
        <v>10</v>
      </c>
      <c r="X88" s="25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</row>
    <row r="89" spans="1:252" s="33" customFormat="1" ht="45" x14ac:dyDescent="0.25">
      <c r="A89" s="21"/>
      <c r="B89" s="238" t="s">
        <v>570</v>
      </c>
      <c r="C89" s="238" t="s">
        <v>166</v>
      </c>
      <c r="D89" s="239">
        <v>297.57</v>
      </c>
      <c r="E89" s="170"/>
      <c r="F89" s="115">
        <v>388</v>
      </c>
      <c r="G89" s="67">
        <f t="shared" si="17"/>
        <v>1.3</v>
      </c>
      <c r="H89" s="63">
        <v>37</v>
      </c>
      <c r="I89" s="64" t="e">
        <f t="shared" si="18"/>
        <v>#DIV/0!</v>
      </c>
      <c r="J89" s="62"/>
      <c r="K89" s="62"/>
      <c r="L89" s="62"/>
      <c r="M89" s="63">
        <v>3</v>
      </c>
      <c r="N89" s="62"/>
      <c r="O89" s="62"/>
      <c r="P89" s="62"/>
      <c r="Q89" s="63">
        <f t="shared" si="19"/>
        <v>8</v>
      </c>
      <c r="R89" s="65">
        <f t="shared" si="26"/>
        <v>10</v>
      </c>
      <c r="S89" s="66">
        <f t="shared" si="20"/>
        <v>38</v>
      </c>
      <c r="T89" s="32">
        <f t="shared" si="21"/>
        <v>38.799999999999997</v>
      </c>
      <c r="U89" s="165">
        <f t="shared" si="22"/>
        <v>38</v>
      </c>
      <c r="V89" s="32">
        <f t="shared" si="23"/>
        <v>38.799999999999997</v>
      </c>
      <c r="W89" s="67">
        <f t="shared" si="24"/>
        <v>10</v>
      </c>
      <c r="X89" s="25">
        <v>38</v>
      </c>
      <c r="Y89" s="14">
        <f t="shared" ref="Y89:Y91" si="30">U89-X89</f>
        <v>0</v>
      </c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</row>
    <row r="90" spans="1:252" s="33" customFormat="1" ht="45" x14ac:dyDescent="0.25">
      <c r="A90" s="21"/>
      <c r="B90" s="238" t="s">
        <v>571</v>
      </c>
      <c r="C90" s="238" t="s">
        <v>166</v>
      </c>
      <c r="D90" s="239">
        <v>60.77</v>
      </c>
      <c r="E90" s="170"/>
      <c r="F90" s="115">
        <v>50</v>
      </c>
      <c r="G90" s="67">
        <f t="shared" si="17"/>
        <v>0.82</v>
      </c>
      <c r="H90" s="373">
        <v>0</v>
      </c>
      <c r="I90" s="64" t="e">
        <f t="shared" si="18"/>
        <v>#DIV/0!</v>
      </c>
      <c r="J90" s="62"/>
      <c r="K90" s="62"/>
      <c r="L90" s="62"/>
      <c r="M90" s="63">
        <v>0</v>
      </c>
      <c r="N90" s="62"/>
      <c r="O90" s="62"/>
      <c r="P90" s="62"/>
      <c r="Q90" s="63" t="e">
        <f t="shared" si="19"/>
        <v>#DIV/0!</v>
      </c>
      <c r="R90" s="65">
        <f t="shared" si="26"/>
        <v>10</v>
      </c>
      <c r="S90" s="66">
        <f t="shared" si="20"/>
        <v>5</v>
      </c>
      <c r="T90" s="32">
        <f t="shared" si="21"/>
        <v>5</v>
      </c>
      <c r="U90" s="165">
        <f t="shared" si="22"/>
        <v>5</v>
      </c>
      <c r="V90" s="32">
        <f t="shared" si="23"/>
        <v>5</v>
      </c>
      <c r="W90" s="67">
        <f t="shared" si="24"/>
        <v>10</v>
      </c>
      <c r="X90" s="25">
        <v>5</v>
      </c>
      <c r="Y90" s="14">
        <f t="shared" si="30"/>
        <v>0</v>
      </c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</row>
    <row r="91" spans="1:252" s="33" customFormat="1" ht="45" x14ac:dyDescent="0.25">
      <c r="A91" s="21"/>
      <c r="B91" s="238" t="s">
        <v>572</v>
      </c>
      <c r="C91" s="238" t="s">
        <v>166</v>
      </c>
      <c r="D91" s="239">
        <v>17.855</v>
      </c>
      <c r="E91" s="170"/>
      <c r="F91" s="115">
        <v>52</v>
      </c>
      <c r="G91" s="67">
        <f t="shared" si="17"/>
        <v>2.91</v>
      </c>
      <c r="H91" s="63">
        <v>5</v>
      </c>
      <c r="I91" s="64" t="e">
        <f t="shared" si="18"/>
        <v>#DIV/0!</v>
      </c>
      <c r="J91" s="62"/>
      <c r="K91" s="62"/>
      <c r="L91" s="62"/>
      <c r="M91" s="63">
        <v>0</v>
      </c>
      <c r="N91" s="62"/>
      <c r="O91" s="62"/>
      <c r="P91" s="62"/>
      <c r="Q91" s="63">
        <f t="shared" si="19"/>
        <v>0</v>
      </c>
      <c r="R91" s="65">
        <f t="shared" si="26"/>
        <v>10</v>
      </c>
      <c r="S91" s="66">
        <f t="shared" si="20"/>
        <v>5</v>
      </c>
      <c r="T91" s="32">
        <f t="shared" si="21"/>
        <v>5.2</v>
      </c>
      <c r="U91" s="165">
        <f t="shared" si="22"/>
        <v>5</v>
      </c>
      <c r="V91" s="32">
        <f t="shared" si="23"/>
        <v>5.2</v>
      </c>
      <c r="W91" s="67">
        <f t="shared" si="24"/>
        <v>10</v>
      </c>
      <c r="X91" s="25">
        <v>5</v>
      </c>
      <c r="Y91" s="14">
        <f t="shared" si="30"/>
        <v>0</v>
      </c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</row>
    <row r="92" spans="1:252" s="33" customFormat="1" ht="30" x14ac:dyDescent="0.25">
      <c r="A92" s="21"/>
      <c r="B92" s="238" t="s">
        <v>787</v>
      </c>
      <c r="C92" s="238" t="s">
        <v>167</v>
      </c>
      <c r="D92" s="239">
        <v>125.01</v>
      </c>
      <c r="E92" s="170"/>
      <c r="F92" s="115">
        <v>383</v>
      </c>
      <c r="G92" s="67">
        <f t="shared" si="17"/>
        <v>3.06</v>
      </c>
      <c r="H92" s="63"/>
      <c r="I92" s="64" t="e">
        <f t="shared" si="18"/>
        <v>#DIV/0!</v>
      </c>
      <c r="J92" s="62"/>
      <c r="K92" s="62"/>
      <c r="L92" s="62"/>
      <c r="M92" s="63"/>
      <c r="N92" s="62"/>
      <c r="O92" s="62"/>
      <c r="P92" s="62"/>
      <c r="Q92" s="63" t="e">
        <f t="shared" si="19"/>
        <v>#DIV/0!</v>
      </c>
      <c r="R92" s="65">
        <f t="shared" si="26"/>
        <v>10</v>
      </c>
      <c r="S92" s="66">
        <f t="shared" si="20"/>
        <v>38</v>
      </c>
      <c r="T92" s="32">
        <f t="shared" si="21"/>
        <v>38.299999999999997</v>
      </c>
      <c r="U92" s="165">
        <f t="shared" si="22"/>
        <v>38</v>
      </c>
      <c r="V92" s="32">
        <f t="shared" si="23"/>
        <v>38.299999999999997</v>
      </c>
      <c r="W92" s="67">
        <f t="shared" si="24"/>
        <v>10</v>
      </c>
      <c r="X92" s="25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</row>
    <row r="93" spans="1:252" s="33" customFormat="1" ht="45" x14ac:dyDescent="0.25">
      <c r="A93" s="21"/>
      <c r="B93" s="238" t="s">
        <v>573</v>
      </c>
      <c r="C93" s="238" t="s">
        <v>167</v>
      </c>
      <c r="D93" s="239">
        <v>18.38</v>
      </c>
      <c r="E93" s="170"/>
      <c r="F93" s="115">
        <v>127</v>
      </c>
      <c r="G93" s="67">
        <f t="shared" si="17"/>
        <v>6.91</v>
      </c>
      <c r="H93" s="63">
        <v>11</v>
      </c>
      <c r="I93" s="64" t="e">
        <f t="shared" si="18"/>
        <v>#DIV/0!</v>
      </c>
      <c r="J93" s="62"/>
      <c r="K93" s="62"/>
      <c r="L93" s="62"/>
      <c r="M93" s="63">
        <v>7</v>
      </c>
      <c r="N93" s="62"/>
      <c r="O93" s="62"/>
      <c r="P93" s="62"/>
      <c r="Q93" s="63">
        <f t="shared" si="19"/>
        <v>64</v>
      </c>
      <c r="R93" s="65">
        <f t="shared" si="26"/>
        <v>10</v>
      </c>
      <c r="S93" s="66">
        <f t="shared" si="20"/>
        <v>12</v>
      </c>
      <c r="T93" s="32">
        <f t="shared" si="21"/>
        <v>12.7</v>
      </c>
      <c r="U93" s="165">
        <f t="shared" si="22"/>
        <v>12</v>
      </c>
      <c r="V93" s="32">
        <f t="shared" si="23"/>
        <v>12.7</v>
      </c>
      <c r="W93" s="67">
        <f t="shared" si="24"/>
        <v>10</v>
      </c>
      <c r="X93" s="25">
        <v>12</v>
      </c>
      <c r="Y93" s="14">
        <f t="shared" ref="Y93:Y95" si="31">U93-X93</f>
        <v>0</v>
      </c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</row>
    <row r="94" spans="1:252" s="33" customFormat="1" ht="45" x14ac:dyDescent="0.25">
      <c r="A94" s="21"/>
      <c r="B94" s="238" t="s">
        <v>865</v>
      </c>
      <c r="C94" s="238" t="s">
        <v>167</v>
      </c>
      <c r="D94" s="239">
        <v>91.06</v>
      </c>
      <c r="E94" s="170"/>
      <c r="F94" s="115">
        <v>431</v>
      </c>
      <c r="G94" s="67">
        <f t="shared" si="17"/>
        <v>4.7300000000000004</v>
      </c>
      <c r="H94" s="63">
        <v>30</v>
      </c>
      <c r="I94" s="64" t="e">
        <f t="shared" si="18"/>
        <v>#DIV/0!</v>
      </c>
      <c r="J94" s="62"/>
      <c r="K94" s="62"/>
      <c r="L94" s="62"/>
      <c r="M94" s="63">
        <v>14</v>
      </c>
      <c r="N94" s="62"/>
      <c r="O94" s="62"/>
      <c r="P94" s="62"/>
      <c r="Q94" s="63">
        <f t="shared" si="19"/>
        <v>47</v>
      </c>
      <c r="R94" s="65">
        <f t="shared" si="26"/>
        <v>10</v>
      </c>
      <c r="S94" s="66">
        <f t="shared" si="20"/>
        <v>43</v>
      </c>
      <c r="T94" s="32">
        <f t="shared" si="21"/>
        <v>43.1</v>
      </c>
      <c r="U94" s="165">
        <f t="shared" si="22"/>
        <v>43</v>
      </c>
      <c r="V94" s="32">
        <f t="shared" si="23"/>
        <v>43.1</v>
      </c>
      <c r="W94" s="67">
        <f t="shared" si="24"/>
        <v>10</v>
      </c>
      <c r="X94" s="25">
        <v>43</v>
      </c>
      <c r="Y94" s="14">
        <f t="shared" si="31"/>
        <v>0</v>
      </c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</row>
    <row r="95" spans="1:252" s="33" customFormat="1" ht="45" x14ac:dyDescent="0.25">
      <c r="A95" s="21"/>
      <c r="B95" s="238" t="s">
        <v>574</v>
      </c>
      <c r="C95" s="238" t="s">
        <v>167</v>
      </c>
      <c r="D95" s="239">
        <v>20.38</v>
      </c>
      <c r="E95" s="170"/>
      <c r="F95" s="115">
        <v>113</v>
      </c>
      <c r="G95" s="67">
        <f t="shared" si="17"/>
        <v>5.54</v>
      </c>
      <c r="H95" s="63">
        <v>9</v>
      </c>
      <c r="I95" s="64" t="e">
        <f t="shared" si="18"/>
        <v>#DIV/0!</v>
      </c>
      <c r="J95" s="62"/>
      <c r="K95" s="62"/>
      <c r="L95" s="62"/>
      <c r="M95" s="63">
        <v>9</v>
      </c>
      <c r="N95" s="62"/>
      <c r="O95" s="62"/>
      <c r="P95" s="62"/>
      <c r="Q95" s="63">
        <f t="shared" si="19"/>
        <v>100</v>
      </c>
      <c r="R95" s="65">
        <f t="shared" si="26"/>
        <v>10</v>
      </c>
      <c r="S95" s="66">
        <f t="shared" si="20"/>
        <v>11</v>
      </c>
      <c r="T95" s="32">
        <f t="shared" si="21"/>
        <v>11.3</v>
      </c>
      <c r="U95" s="165">
        <f t="shared" si="22"/>
        <v>11</v>
      </c>
      <c r="V95" s="32">
        <f t="shared" si="23"/>
        <v>11.3</v>
      </c>
      <c r="W95" s="67">
        <f t="shared" si="24"/>
        <v>10</v>
      </c>
      <c r="X95" s="25">
        <v>11</v>
      </c>
      <c r="Y95" s="14">
        <f t="shared" si="31"/>
        <v>0</v>
      </c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</row>
    <row r="96" spans="1:252" s="33" customFormat="1" ht="30" x14ac:dyDescent="0.25">
      <c r="A96" s="21"/>
      <c r="B96" s="238" t="s">
        <v>575</v>
      </c>
      <c r="C96" s="238" t="s">
        <v>168</v>
      </c>
      <c r="D96" s="239">
        <v>13.65</v>
      </c>
      <c r="E96" s="170"/>
      <c r="F96" s="115">
        <v>32</v>
      </c>
      <c r="G96" s="67">
        <f t="shared" si="17"/>
        <v>2.34</v>
      </c>
      <c r="H96" s="63"/>
      <c r="I96" s="64" t="e">
        <f t="shared" si="18"/>
        <v>#DIV/0!</v>
      </c>
      <c r="J96" s="62"/>
      <c r="K96" s="62"/>
      <c r="L96" s="62"/>
      <c r="M96" s="63"/>
      <c r="N96" s="62"/>
      <c r="O96" s="62"/>
      <c r="P96" s="62"/>
      <c r="Q96" s="63" t="e">
        <f t="shared" si="19"/>
        <v>#DIV/0!</v>
      </c>
      <c r="R96" s="65">
        <f t="shared" si="26"/>
        <v>10</v>
      </c>
      <c r="S96" s="66">
        <f t="shared" si="20"/>
        <v>3</v>
      </c>
      <c r="T96" s="32">
        <f t="shared" si="21"/>
        <v>3.2</v>
      </c>
      <c r="U96" s="165">
        <f t="shared" si="22"/>
        <v>3</v>
      </c>
      <c r="V96" s="32">
        <f t="shared" si="23"/>
        <v>3.2</v>
      </c>
      <c r="W96" s="67">
        <f t="shared" si="24"/>
        <v>10</v>
      </c>
      <c r="X96" s="25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</row>
    <row r="97" spans="1:252" s="33" customFormat="1" ht="45" x14ac:dyDescent="0.25">
      <c r="A97" s="21"/>
      <c r="B97" s="238" t="s">
        <v>580</v>
      </c>
      <c r="C97" s="238" t="s">
        <v>168</v>
      </c>
      <c r="D97" s="239">
        <v>1322.47</v>
      </c>
      <c r="E97" s="170"/>
      <c r="F97" s="115">
        <v>800</v>
      </c>
      <c r="G97" s="67">
        <f t="shared" si="17"/>
        <v>0.6</v>
      </c>
      <c r="H97" s="63">
        <v>51</v>
      </c>
      <c r="I97" s="64" t="e">
        <f t="shared" si="18"/>
        <v>#DIV/0!</v>
      </c>
      <c r="J97" s="62"/>
      <c r="K97" s="62"/>
      <c r="L97" s="62"/>
      <c r="M97" s="63">
        <v>10</v>
      </c>
      <c r="N97" s="62"/>
      <c r="O97" s="62"/>
      <c r="P97" s="62"/>
      <c r="Q97" s="63">
        <f t="shared" si="19"/>
        <v>20</v>
      </c>
      <c r="R97" s="65">
        <f t="shared" si="26"/>
        <v>10</v>
      </c>
      <c r="S97" s="66">
        <f t="shared" si="20"/>
        <v>80</v>
      </c>
      <c r="T97" s="32">
        <f t="shared" si="21"/>
        <v>80</v>
      </c>
      <c r="U97" s="165">
        <f t="shared" si="22"/>
        <v>71</v>
      </c>
      <c r="V97" s="32">
        <f t="shared" si="23"/>
        <v>71.2</v>
      </c>
      <c r="W97" s="67">
        <v>8.9</v>
      </c>
      <c r="X97" s="25">
        <v>71</v>
      </c>
      <c r="Y97" s="14">
        <f t="shared" ref="Y97:Y98" si="32">U97-X97</f>
        <v>0</v>
      </c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</row>
    <row r="98" spans="1:252" s="33" customFormat="1" ht="45" x14ac:dyDescent="0.25">
      <c r="A98" s="21"/>
      <c r="B98" s="238" t="s">
        <v>581</v>
      </c>
      <c r="C98" s="238" t="s">
        <v>168</v>
      </c>
      <c r="D98" s="239">
        <v>499.32799999999997</v>
      </c>
      <c r="E98" s="170"/>
      <c r="F98" s="115">
        <v>414</v>
      </c>
      <c r="G98" s="67">
        <f t="shared" si="17"/>
        <v>0.83</v>
      </c>
      <c r="H98" s="63">
        <v>69</v>
      </c>
      <c r="I98" s="64" t="e">
        <f t="shared" si="18"/>
        <v>#DIV/0!</v>
      </c>
      <c r="J98" s="62"/>
      <c r="K98" s="62"/>
      <c r="L98" s="62"/>
      <c r="M98" s="63">
        <v>12</v>
      </c>
      <c r="N98" s="62"/>
      <c r="O98" s="62"/>
      <c r="P98" s="62"/>
      <c r="Q98" s="63">
        <f t="shared" si="19"/>
        <v>17</v>
      </c>
      <c r="R98" s="65">
        <f t="shared" si="26"/>
        <v>10</v>
      </c>
      <c r="S98" s="66">
        <f t="shared" si="20"/>
        <v>41</v>
      </c>
      <c r="T98" s="32">
        <f t="shared" si="21"/>
        <v>41.4</v>
      </c>
      <c r="U98" s="165">
        <f t="shared" si="22"/>
        <v>41</v>
      </c>
      <c r="V98" s="32">
        <f t="shared" si="23"/>
        <v>41.4</v>
      </c>
      <c r="W98" s="67">
        <f t="shared" si="24"/>
        <v>10</v>
      </c>
      <c r="X98" s="25">
        <v>41</v>
      </c>
      <c r="Y98" s="14">
        <f t="shared" si="32"/>
        <v>0</v>
      </c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</row>
    <row r="99" spans="1:252" s="33" customFormat="1" ht="30" x14ac:dyDescent="0.25">
      <c r="A99" s="21"/>
      <c r="B99" s="238" t="s">
        <v>582</v>
      </c>
      <c r="C99" s="238" t="s">
        <v>169</v>
      </c>
      <c r="D99" s="239">
        <v>144.9</v>
      </c>
      <c r="E99" s="170"/>
      <c r="F99" s="115">
        <v>198</v>
      </c>
      <c r="G99" s="67">
        <f t="shared" si="17"/>
        <v>1.37</v>
      </c>
      <c r="H99" s="63"/>
      <c r="I99" s="64" t="e">
        <f t="shared" si="18"/>
        <v>#DIV/0!</v>
      </c>
      <c r="J99" s="62"/>
      <c r="K99" s="62"/>
      <c r="L99" s="62"/>
      <c r="M99" s="63"/>
      <c r="N99" s="62"/>
      <c r="O99" s="62"/>
      <c r="P99" s="62"/>
      <c r="Q99" s="63" t="e">
        <f t="shared" si="19"/>
        <v>#DIV/0!</v>
      </c>
      <c r="R99" s="65">
        <f t="shared" si="26"/>
        <v>10</v>
      </c>
      <c r="S99" s="66">
        <f t="shared" si="20"/>
        <v>19</v>
      </c>
      <c r="T99" s="32">
        <f t="shared" si="21"/>
        <v>19.8</v>
      </c>
      <c r="U99" s="165">
        <f t="shared" si="22"/>
        <v>19</v>
      </c>
      <c r="V99" s="32">
        <f t="shared" si="23"/>
        <v>19.8</v>
      </c>
      <c r="W99" s="67">
        <f t="shared" si="24"/>
        <v>10</v>
      </c>
      <c r="X99" s="25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</row>
    <row r="100" spans="1:252" s="33" customFormat="1" ht="45" x14ac:dyDescent="0.25">
      <c r="A100" s="21"/>
      <c r="B100" s="238" t="s">
        <v>583</v>
      </c>
      <c r="C100" s="238" t="s">
        <v>169</v>
      </c>
      <c r="D100" s="239">
        <v>19.32</v>
      </c>
      <c r="E100" s="170"/>
      <c r="F100" s="115">
        <v>31</v>
      </c>
      <c r="G100" s="67">
        <f t="shared" si="17"/>
        <v>1.6</v>
      </c>
      <c r="H100" s="63">
        <v>3</v>
      </c>
      <c r="I100" s="64" t="e">
        <f t="shared" si="18"/>
        <v>#DIV/0!</v>
      </c>
      <c r="J100" s="62"/>
      <c r="K100" s="62"/>
      <c r="L100" s="62"/>
      <c r="M100" s="63">
        <v>0</v>
      </c>
      <c r="N100" s="62"/>
      <c r="O100" s="62"/>
      <c r="P100" s="62"/>
      <c r="Q100" s="63">
        <f t="shared" si="19"/>
        <v>0</v>
      </c>
      <c r="R100" s="65">
        <f t="shared" si="26"/>
        <v>10</v>
      </c>
      <c r="S100" s="66">
        <f t="shared" si="20"/>
        <v>3</v>
      </c>
      <c r="T100" s="32">
        <f t="shared" si="21"/>
        <v>3.1</v>
      </c>
      <c r="U100" s="165">
        <f t="shared" si="22"/>
        <v>3</v>
      </c>
      <c r="V100" s="32">
        <f t="shared" si="23"/>
        <v>3.1</v>
      </c>
      <c r="W100" s="67">
        <f t="shared" si="24"/>
        <v>10</v>
      </c>
      <c r="X100" s="25">
        <v>3</v>
      </c>
      <c r="Y100" s="14">
        <f t="shared" ref="Y100:Y107" si="33">U100-X100</f>
        <v>0</v>
      </c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</row>
    <row r="101" spans="1:252" s="33" customFormat="1" ht="45" x14ac:dyDescent="0.25">
      <c r="A101" s="21"/>
      <c r="B101" s="238" t="s">
        <v>584</v>
      </c>
      <c r="C101" s="238" t="s">
        <v>169</v>
      </c>
      <c r="D101" s="239">
        <v>245.29</v>
      </c>
      <c r="E101" s="170"/>
      <c r="F101" s="115">
        <v>202</v>
      </c>
      <c r="G101" s="67">
        <f t="shared" si="17"/>
        <v>0.82</v>
      </c>
      <c r="H101" s="63">
        <v>18</v>
      </c>
      <c r="I101" s="64" t="e">
        <f t="shared" si="18"/>
        <v>#DIV/0!</v>
      </c>
      <c r="J101" s="62"/>
      <c r="K101" s="62"/>
      <c r="L101" s="62"/>
      <c r="M101" s="63">
        <v>6</v>
      </c>
      <c r="N101" s="62"/>
      <c r="O101" s="62"/>
      <c r="P101" s="62"/>
      <c r="Q101" s="63">
        <f t="shared" si="19"/>
        <v>33</v>
      </c>
      <c r="R101" s="65">
        <f t="shared" si="26"/>
        <v>10</v>
      </c>
      <c r="S101" s="66">
        <f t="shared" si="20"/>
        <v>20</v>
      </c>
      <c r="T101" s="32">
        <f t="shared" si="21"/>
        <v>20.2</v>
      </c>
      <c r="U101" s="165">
        <f t="shared" si="22"/>
        <v>20</v>
      </c>
      <c r="V101" s="32">
        <f t="shared" si="23"/>
        <v>20.2</v>
      </c>
      <c r="W101" s="67">
        <f t="shared" si="24"/>
        <v>10</v>
      </c>
      <c r="X101" s="25">
        <v>20</v>
      </c>
      <c r="Y101" s="14">
        <f t="shared" si="33"/>
        <v>0</v>
      </c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</row>
    <row r="102" spans="1:252" s="33" customFormat="1" ht="45" x14ac:dyDescent="0.25">
      <c r="A102" s="21"/>
      <c r="B102" s="238" t="s">
        <v>585</v>
      </c>
      <c r="C102" s="238" t="s">
        <v>169</v>
      </c>
      <c r="D102" s="239">
        <v>29.74</v>
      </c>
      <c r="E102" s="170"/>
      <c r="F102" s="115">
        <v>197</v>
      </c>
      <c r="G102" s="67">
        <f t="shared" si="17"/>
        <v>6.62</v>
      </c>
      <c r="H102" s="63">
        <v>18</v>
      </c>
      <c r="I102" s="64" t="e">
        <f t="shared" si="18"/>
        <v>#DIV/0!</v>
      </c>
      <c r="J102" s="62"/>
      <c r="K102" s="62"/>
      <c r="L102" s="62"/>
      <c r="M102" s="63">
        <v>7</v>
      </c>
      <c r="N102" s="62"/>
      <c r="O102" s="62"/>
      <c r="P102" s="62"/>
      <c r="Q102" s="63">
        <f t="shared" si="19"/>
        <v>39</v>
      </c>
      <c r="R102" s="65">
        <f t="shared" si="26"/>
        <v>10</v>
      </c>
      <c r="S102" s="66">
        <f t="shared" si="20"/>
        <v>19</v>
      </c>
      <c r="T102" s="32">
        <f t="shared" si="21"/>
        <v>19.7</v>
      </c>
      <c r="U102" s="165">
        <f t="shared" si="22"/>
        <v>19</v>
      </c>
      <c r="V102" s="32">
        <f t="shared" si="23"/>
        <v>19.7</v>
      </c>
      <c r="W102" s="67">
        <f t="shared" si="24"/>
        <v>10</v>
      </c>
      <c r="X102" s="25">
        <v>19</v>
      </c>
      <c r="Y102" s="14">
        <f t="shared" si="33"/>
        <v>0</v>
      </c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</row>
    <row r="103" spans="1:252" s="33" customFormat="1" ht="45" x14ac:dyDescent="0.25">
      <c r="A103" s="21"/>
      <c r="B103" s="238" t="s">
        <v>790</v>
      </c>
      <c r="C103" s="238" t="s">
        <v>184</v>
      </c>
      <c r="D103" s="239">
        <v>37.049999999999997</v>
      </c>
      <c r="E103" s="170"/>
      <c r="F103" s="115">
        <v>207</v>
      </c>
      <c r="G103" s="67">
        <f t="shared" si="17"/>
        <v>5.59</v>
      </c>
      <c r="H103" s="63">
        <v>10</v>
      </c>
      <c r="I103" s="64" t="e">
        <f t="shared" si="18"/>
        <v>#DIV/0!</v>
      </c>
      <c r="J103" s="62"/>
      <c r="K103" s="62"/>
      <c r="L103" s="62"/>
      <c r="M103" s="63">
        <v>1</v>
      </c>
      <c r="N103" s="62"/>
      <c r="O103" s="62"/>
      <c r="P103" s="62"/>
      <c r="Q103" s="63">
        <f t="shared" si="19"/>
        <v>10</v>
      </c>
      <c r="R103" s="65">
        <f t="shared" si="26"/>
        <v>10</v>
      </c>
      <c r="S103" s="66">
        <f t="shared" si="20"/>
        <v>20</v>
      </c>
      <c r="T103" s="32">
        <f t="shared" si="21"/>
        <v>20.7</v>
      </c>
      <c r="U103" s="165">
        <f t="shared" si="22"/>
        <v>13</v>
      </c>
      <c r="V103" s="32">
        <f t="shared" si="23"/>
        <v>13.46</v>
      </c>
      <c r="W103" s="67">
        <v>6.5</v>
      </c>
      <c r="X103" s="25">
        <v>13</v>
      </c>
      <c r="Y103" s="14">
        <f t="shared" si="33"/>
        <v>0</v>
      </c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</row>
    <row r="104" spans="1:252" s="33" customFormat="1" ht="45" x14ac:dyDescent="0.25">
      <c r="A104" s="21"/>
      <c r="B104" s="238" t="s">
        <v>791</v>
      </c>
      <c r="C104" s="238" t="s">
        <v>184</v>
      </c>
      <c r="D104" s="239">
        <v>147.16999999999999</v>
      </c>
      <c r="E104" s="170"/>
      <c r="F104" s="115">
        <v>585</v>
      </c>
      <c r="G104" s="67">
        <f t="shared" si="17"/>
        <v>3.97</v>
      </c>
      <c r="H104" s="63">
        <v>53</v>
      </c>
      <c r="I104" s="64" t="e">
        <f t="shared" si="18"/>
        <v>#DIV/0!</v>
      </c>
      <c r="J104" s="62"/>
      <c r="K104" s="62"/>
      <c r="L104" s="62"/>
      <c r="M104" s="63">
        <v>20</v>
      </c>
      <c r="N104" s="62"/>
      <c r="O104" s="62"/>
      <c r="P104" s="62"/>
      <c r="Q104" s="63">
        <f t="shared" si="19"/>
        <v>38</v>
      </c>
      <c r="R104" s="65">
        <f t="shared" si="26"/>
        <v>10</v>
      </c>
      <c r="S104" s="66">
        <f t="shared" si="20"/>
        <v>58</v>
      </c>
      <c r="T104" s="32">
        <f t="shared" si="21"/>
        <v>58.5</v>
      </c>
      <c r="U104" s="165">
        <f t="shared" si="22"/>
        <v>58</v>
      </c>
      <c r="V104" s="32">
        <f t="shared" si="23"/>
        <v>58.5</v>
      </c>
      <c r="W104" s="67">
        <f t="shared" si="24"/>
        <v>10</v>
      </c>
      <c r="X104" s="25">
        <v>58</v>
      </c>
      <c r="Y104" s="14">
        <f t="shared" si="33"/>
        <v>0</v>
      </c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</row>
    <row r="105" spans="1:252" s="33" customFormat="1" ht="45" x14ac:dyDescent="0.25">
      <c r="A105" s="21"/>
      <c r="B105" s="238" t="s">
        <v>589</v>
      </c>
      <c r="C105" s="238" t="s">
        <v>80</v>
      </c>
      <c r="D105" s="239">
        <v>70.2</v>
      </c>
      <c r="E105" s="170"/>
      <c r="F105" s="115">
        <v>70</v>
      </c>
      <c r="G105" s="67">
        <f t="shared" si="17"/>
        <v>1</v>
      </c>
      <c r="H105" s="63">
        <v>7</v>
      </c>
      <c r="I105" s="64" t="e">
        <f t="shared" si="18"/>
        <v>#DIV/0!</v>
      </c>
      <c r="J105" s="62"/>
      <c r="K105" s="62"/>
      <c r="L105" s="62"/>
      <c r="M105" s="63">
        <v>0</v>
      </c>
      <c r="N105" s="62"/>
      <c r="O105" s="62"/>
      <c r="P105" s="62"/>
      <c r="Q105" s="63">
        <f t="shared" si="19"/>
        <v>0</v>
      </c>
      <c r="R105" s="65">
        <f t="shared" si="26"/>
        <v>10</v>
      </c>
      <c r="S105" s="66">
        <f t="shared" si="20"/>
        <v>7</v>
      </c>
      <c r="T105" s="32">
        <f t="shared" si="21"/>
        <v>7</v>
      </c>
      <c r="U105" s="165">
        <f t="shared" si="22"/>
        <v>7</v>
      </c>
      <c r="V105" s="32">
        <f t="shared" si="23"/>
        <v>7</v>
      </c>
      <c r="W105" s="67">
        <f t="shared" si="24"/>
        <v>10</v>
      </c>
      <c r="X105" s="25">
        <v>7</v>
      </c>
      <c r="Y105" s="14">
        <f t="shared" si="33"/>
        <v>0</v>
      </c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</row>
    <row r="106" spans="1:252" s="33" customFormat="1" ht="45" x14ac:dyDescent="0.25">
      <c r="A106" s="21"/>
      <c r="B106" s="238" t="s">
        <v>590</v>
      </c>
      <c r="C106" s="238" t="s">
        <v>80</v>
      </c>
      <c r="D106" s="239">
        <v>40.340000000000003</v>
      </c>
      <c r="E106" s="170"/>
      <c r="F106" s="115">
        <v>58</v>
      </c>
      <c r="G106" s="67">
        <f t="shared" si="17"/>
        <v>1.44</v>
      </c>
      <c r="H106" s="63">
        <v>5</v>
      </c>
      <c r="I106" s="64" t="e">
        <f t="shared" si="18"/>
        <v>#DIV/0!</v>
      </c>
      <c r="J106" s="62"/>
      <c r="K106" s="62"/>
      <c r="L106" s="62"/>
      <c r="M106" s="63">
        <v>0</v>
      </c>
      <c r="N106" s="62"/>
      <c r="O106" s="62"/>
      <c r="P106" s="62"/>
      <c r="Q106" s="63">
        <f t="shared" si="19"/>
        <v>0</v>
      </c>
      <c r="R106" s="65">
        <f t="shared" si="26"/>
        <v>10</v>
      </c>
      <c r="S106" s="66">
        <f t="shared" si="20"/>
        <v>5</v>
      </c>
      <c r="T106" s="32">
        <f t="shared" si="21"/>
        <v>5.8</v>
      </c>
      <c r="U106" s="165">
        <f t="shared" si="22"/>
        <v>5</v>
      </c>
      <c r="V106" s="32">
        <f t="shared" si="23"/>
        <v>5.8</v>
      </c>
      <c r="W106" s="67">
        <f t="shared" si="24"/>
        <v>10</v>
      </c>
      <c r="X106" s="25">
        <v>5</v>
      </c>
      <c r="Y106" s="14">
        <f t="shared" si="33"/>
        <v>0</v>
      </c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</row>
    <row r="107" spans="1:252" s="33" customFormat="1" ht="45" x14ac:dyDescent="0.25">
      <c r="A107" s="21"/>
      <c r="B107" s="238" t="s">
        <v>597</v>
      </c>
      <c r="C107" s="238" t="s">
        <v>80</v>
      </c>
      <c r="D107" s="239">
        <v>10.74</v>
      </c>
      <c r="E107" s="170"/>
      <c r="F107" s="115">
        <v>39</v>
      </c>
      <c r="G107" s="67">
        <f t="shared" si="17"/>
        <v>3.63</v>
      </c>
      <c r="H107" s="63">
        <v>2</v>
      </c>
      <c r="I107" s="64" t="e">
        <f t="shared" si="18"/>
        <v>#DIV/0!</v>
      </c>
      <c r="J107" s="62"/>
      <c r="K107" s="62"/>
      <c r="L107" s="62"/>
      <c r="M107" s="63">
        <v>0</v>
      </c>
      <c r="N107" s="62"/>
      <c r="O107" s="62"/>
      <c r="P107" s="62"/>
      <c r="Q107" s="63">
        <f t="shared" si="19"/>
        <v>0</v>
      </c>
      <c r="R107" s="65">
        <f t="shared" si="26"/>
        <v>10</v>
      </c>
      <c r="S107" s="66">
        <f t="shared" si="20"/>
        <v>3</v>
      </c>
      <c r="T107" s="32">
        <f t="shared" si="21"/>
        <v>3.9</v>
      </c>
      <c r="U107" s="165">
        <f t="shared" si="22"/>
        <v>3</v>
      </c>
      <c r="V107" s="32">
        <f t="shared" si="23"/>
        <v>3.9</v>
      </c>
      <c r="W107" s="67">
        <f t="shared" si="24"/>
        <v>10</v>
      </c>
      <c r="X107" s="25">
        <v>3</v>
      </c>
      <c r="Y107" s="14">
        <f t="shared" si="33"/>
        <v>0</v>
      </c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</row>
    <row r="108" spans="1:252" s="33" customFormat="1" ht="30" x14ac:dyDescent="0.25">
      <c r="A108" s="21"/>
      <c r="B108" s="238" t="s">
        <v>792</v>
      </c>
      <c r="C108" s="238" t="s">
        <v>182</v>
      </c>
      <c r="D108" s="239">
        <v>20.149999999999999</v>
      </c>
      <c r="E108" s="170"/>
      <c r="F108" s="115">
        <v>330</v>
      </c>
      <c r="G108" s="67">
        <f t="shared" si="17"/>
        <v>16.38</v>
      </c>
      <c r="H108" s="63"/>
      <c r="I108" s="64" t="e">
        <f t="shared" si="18"/>
        <v>#DIV/0!</v>
      </c>
      <c r="J108" s="62"/>
      <c r="K108" s="62"/>
      <c r="L108" s="62"/>
      <c r="M108" s="63"/>
      <c r="N108" s="62"/>
      <c r="O108" s="62"/>
      <c r="P108" s="62"/>
      <c r="Q108" s="63" t="e">
        <f t="shared" si="19"/>
        <v>#DIV/0!</v>
      </c>
      <c r="R108" s="65">
        <f t="shared" si="26"/>
        <v>10</v>
      </c>
      <c r="S108" s="66">
        <f t="shared" si="20"/>
        <v>33</v>
      </c>
      <c r="T108" s="32">
        <f t="shared" si="21"/>
        <v>33</v>
      </c>
      <c r="U108" s="165">
        <f t="shared" si="22"/>
        <v>33</v>
      </c>
      <c r="V108" s="32">
        <f t="shared" si="23"/>
        <v>33</v>
      </c>
      <c r="W108" s="67">
        <f t="shared" si="24"/>
        <v>10</v>
      </c>
      <c r="X108" s="25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</row>
    <row r="109" spans="1:252" s="33" customFormat="1" ht="60" x14ac:dyDescent="0.25">
      <c r="A109" s="21"/>
      <c r="B109" s="238" t="s">
        <v>599</v>
      </c>
      <c r="C109" s="238" t="s">
        <v>182</v>
      </c>
      <c r="D109" s="239">
        <v>235.49</v>
      </c>
      <c r="E109" s="170"/>
      <c r="F109" s="115">
        <v>920</v>
      </c>
      <c r="G109" s="67">
        <f t="shared" si="17"/>
        <v>3.91</v>
      </c>
      <c r="H109" s="63">
        <v>42</v>
      </c>
      <c r="I109" s="64" t="e">
        <f t="shared" si="18"/>
        <v>#DIV/0!</v>
      </c>
      <c r="J109" s="62"/>
      <c r="K109" s="62"/>
      <c r="L109" s="62"/>
      <c r="M109" s="63">
        <v>42</v>
      </c>
      <c r="N109" s="62"/>
      <c r="O109" s="62"/>
      <c r="P109" s="62"/>
      <c r="Q109" s="63">
        <f t="shared" si="19"/>
        <v>100</v>
      </c>
      <c r="R109" s="65">
        <f t="shared" ref="R109:R140" si="34">IF(F109&lt;VLOOKUP(G109,$N$378:$R$388,2),0,VLOOKUP(G109,$N$378:$R$388,3))</f>
        <v>10</v>
      </c>
      <c r="S109" s="66">
        <f t="shared" si="20"/>
        <v>92</v>
      </c>
      <c r="T109" s="32">
        <f t="shared" si="21"/>
        <v>92</v>
      </c>
      <c r="U109" s="165">
        <f t="shared" si="22"/>
        <v>92</v>
      </c>
      <c r="V109" s="32">
        <f t="shared" si="23"/>
        <v>92</v>
      </c>
      <c r="W109" s="67">
        <f t="shared" si="24"/>
        <v>10</v>
      </c>
      <c r="X109" s="25">
        <v>92</v>
      </c>
      <c r="Y109" s="14">
        <f>U109-X109</f>
        <v>0</v>
      </c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</row>
    <row r="110" spans="1:252" s="33" customFormat="1" ht="30" x14ac:dyDescent="0.25">
      <c r="A110" s="21"/>
      <c r="B110" s="238" t="s">
        <v>600</v>
      </c>
      <c r="C110" s="238" t="s">
        <v>170</v>
      </c>
      <c r="D110" s="239">
        <v>13.24</v>
      </c>
      <c r="E110" s="170"/>
      <c r="F110" s="115">
        <v>306</v>
      </c>
      <c r="G110" s="67">
        <f t="shared" si="17"/>
        <v>23.11</v>
      </c>
      <c r="H110" s="63"/>
      <c r="I110" s="64" t="e">
        <f t="shared" si="18"/>
        <v>#DIV/0!</v>
      </c>
      <c r="J110" s="62"/>
      <c r="K110" s="62"/>
      <c r="L110" s="62"/>
      <c r="M110" s="63"/>
      <c r="N110" s="62"/>
      <c r="O110" s="62"/>
      <c r="P110" s="62"/>
      <c r="Q110" s="63" t="e">
        <f t="shared" si="19"/>
        <v>#DIV/0!</v>
      </c>
      <c r="R110" s="65">
        <f t="shared" si="34"/>
        <v>10</v>
      </c>
      <c r="S110" s="66">
        <f t="shared" si="20"/>
        <v>30</v>
      </c>
      <c r="T110" s="32">
        <f t="shared" si="21"/>
        <v>30.6</v>
      </c>
      <c r="U110" s="165">
        <f t="shared" si="22"/>
        <v>30</v>
      </c>
      <c r="V110" s="32">
        <f t="shared" si="23"/>
        <v>30.6</v>
      </c>
      <c r="W110" s="67">
        <f t="shared" si="24"/>
        <v>10</v>
      </c>
      <c r="X110" s="25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</row>
    <row r="111" spans="1:252" s="33" customFormat="1" ht="30" x14ac:dyDescent="0.25">
      <c r="A111" s="21"/>
      <c r="B111" s="238" t="s">
        <v>601</v>
      </c>
      <c r="C111" s="238" t="s">
        <v>170</v>
      </c>
      <c r="D111" s="239">
        <v>32.520000000000003</v>
      </c>
      <c r="E111" s="170"/>
      <c r="F111" s="115">
        <v>155</v>
      </c>
      <c r="G111" s="67">
        <f t="shared" si="17"/>
        <v>4.7699999999999996</v>
      </c>
      <c r="H111" s="63"/>
      <c r="I111" s="64" t="e">
        <f t="shared" si="18"/>
        <v>#DIV/0!</v>
      </c>
      <c r="J111" s="62"/>
      <c r="K111" s="62"/>
      <c r="L111" s="62"/>
      <c r="M111" s="63"/>
      <c r="N111" s="62"/>
      <c r="O111" s="62"/>
      <c r="P111" s="62"/>
      <c r="Q111" s="63" t="e">
        <f t="shared" si="19"/>
        <v>#DIV/0!</v>
      </c>
      <c r="R111" s="65">
        <f t="shared" si="34"/>
        <v>10</v>
      </c>
      <c r="S111" s="66">
        <f t="shared" si="20"/>
        <v>15</v>
      </c>
      <c r="T111" s="32">
        <f t="shared" si="21"/>
        <v>15.5</v>
      </c>
      <c r="U111" s="165">
        <f t="shared" si="22"/>
        <v>15</v>
      </c>
      <c r="V111" s="32">
        <f t="shared" si="23"/>
        <v>15.5</v>
      </c>
      <c r="W111" s="67">
        <f t="shared" si="24"/>
        <v>10</v>
      </c>
      <c r="X111" s="25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</row>
    <row r="112" spans="1:252" s="33" customFormat="1" ht="30" x14ac:dyDescent="0.25">
      <c r="A112" s="21"/>
      <c r="B112" s="238" t="s">
        <v>602</v>
      </c>
      <c r="C112" s="238" t="s">
        <v>170</v>
      </c>
      <c r="D112" s="239">
        <v>73.28</v>
      </c>
      <c r="E112" s="170"/>
      <c r="F112" s="115">
        <v>25</v>
      </c>
      <c r="G112" s="67">
        <f t="shared" si="17"/>
        <v>0.34</v>
      </c>
      <c r="H112" s="63"/>
      <c r="I112" s="64" t="e">
        <f t="shared" si="18"/>
        <v>#DIV/0!</v>
      </c>
      <c r="J112" s="62"/>
      <c r="K112" s="62"/>
      <c r="L112" s="62"/>
      <c r="M112" s="63"/>
      <c r="N112" s="62"/>
      <c r="O112" s="62"/>
      <c r="P112" s="62"/>
      <c r="Q112" s="63" t="e">
        <f t="shared" si="19"/>
        <v>#DIV/0!</v>
      </c>
      <c r="R112" s="65">
        <f t="shared" si="34"/>
        <v>10</v>
      </c>
      <c r="S112" s="66">
        <f t="shared" si="20"/>
        <v>2</v>
      </c>
      <c r="T112" s="32">
        <f t="shared" si="21"/>
        <v>2.5</v>
      </c>
      <c r="U112" s="165">
        <f t="shared" si="22"/>
        <v>2</v>
      </c>
      <c r="V112" s="32">
        <f t="shared" si="23"/>
        <v>2.5</v>
      </c>
      <c r="W112" s="67">
        <f t="shared" si="24"/>
        <v>10</v>
      </c>
      <c r="X112" s="25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</row>
    <row r="113" spans="1:252" s="33" customFormat="1" ht="45" x14ac:dyDescent="0.25">
      <c r="A113" s="21"/>
      <c r="B113" s="238" t="s">
        <v>603</v>
      </c>
      <c r="C113" s="238" t="s">
        <v>170</v>
      </c>
      <c r="D113" s="239">
        <v>48.94</v>
      </c>
      <c r="E113" s="170"/>
      <c r="F113" s="115">
        <v>138</v>
      </c>
      <c r="G113" s="67">
        <f t="shared" si="17"/>
        <v>2.82</v>
      </c>
      <c r="H113" s="63">
        <v>11</v>
      </c>
      <c r="I113" s="64" t="e">
        <f t="shared" si="18"/>
        <v>#DIV/0!</v>
      </c>
      <c r="J113" s="62"/>
      <c r="K113" s="62"/>
      <c r="L113" s="62"/>
      <c r="M113" s="63">
        <v>4</v>
      </c>
      <c r="N113" s="62"/>
      <c r="O113" s="62"/>
      <c r="P113" s="62"/>
      <c r="Q113" s="63">
        <f t="shared" si="19"/>
        <v>36</v>
      </c>
      <c r="R113" s="65">
        <f t="shared" si="34"/>
        <v>10</v>
      </c>
      <c r="S113" s="66">
        <f t="shared" si="20"/>
        <v>13</v>
      </c>
      <c r="T113" s="32">
        <f t="shared" si="21"/>
        <v>13.8</v>
      </c>
      <c r="U113" s="165">
        <f t="shared" si="22"/>
        <v>13</v>
      </c>
      <c r="V113" s="32">
        <f t="shared" si="23"/>
        <v>13.8</v>
      </c>
      <c r="W113" s="67">
        <f t="shared" si="24"/>
        <v>10</v>
      </c>
      <c r="X113" s="25">
        <v>13</v>
      </c>
      <c r="Y113" s="14">
        <f t="shared" ref="Y113:Y119" si="35">U113-X113</f>
        <v>0</v>
      </c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</row>
    <row r="114" spans="1:252" s="33" customFormat="1" ht="45" x14ac:dyDescent="0.25">
      <c r="A114" s="21"/>
      <c r="B114" s="238" t="s">
        <v>604</v>
      </c>
      <c r="C114" s="238" t="s">
        <v>170</v>
      </c>
      <c r="D114" s="239">
        <v>48.16</v>
      </c>
      <c r="E114" s="170"/>
      <c r="F114" s="115">
        <v>135</v>
      </c>
      <c r="G114" s="67">
        <f t="shared" si="17"/>
        <v>2.8</v>
      </c>
      <c r="H114" s="63">
        <v>11</v>
      </c>
      <c r="I114" s="64" t="e">
        <f t="shared" si="18"/>
        <v>#DIV/0!</v>
      </c>
      <c r="J114" s="62"/>
      <c r="K114" s="62"/>
      <c r="L114" s="62"/>
      <c r="M114" s="63">
        <v>6</v>
      </c>
      <c r="N114" s="62"/>
      <c r="O114" s="62"/>
      <c r="P114" s="62"/>
      <c r="Q114" s="63">
        <f t="shared" si="19"/>
        <v>55</v>
      </c>
      <c r="R114" s="65">
        <f t="shared" si="34"/>
        <v>10</v>
      </c>
      <c r="S114" s="66">
        <f t="shared" si="20"/>
        <v>13</v>
      </c>
      <c r="T114" s="32">
        <f t="shared" si="21"/>
        <v>13.5</v>
      </c>
      <c r="U114" s="165">
        <f t="shared" si="22"/>
        <v>13</v>
      </c>
      <c r="V114" s="32">
        <f t="shared" si="23"/>
        <v>13.5</v>
      </c>
      <c r="W114" s="67">
        <f t="shared" si="24"/>
        <v>10</v>
      </c>
      <c r="X114" s="25">
        <v>13</v>
      </c>
      <c r="Y114" s="14">
        <f t="shared" si="35"/>
        <v>0</v>
      </c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</row>
    <row r="115" spans="1:252" s="33" customFormat="1" ht="45" x14ac:dyDescent="0.25">
      <c r="A115" s="21"/>
      <c r="B115" s="238" t="s">
        <v>605</v>
      </c>
      <c r="C115" s="238" t="s">
        <v>170</v>
      </c>
      <c r="D115" s="239">
        <v>24.9</v>
      </c>
      <c r="E115" s="170"/>
      <c r="F115" s="115">
        <v>91</v>
      </c>
      <c r="G115" s="67">
        <f t="shared" si="17"/>
        <v>3.65</v>
      </c>
      <c r="H115" s="63">
        <v>9</v>
      </c>
      <c r="I115" s="64" t="e">
        <f t="shared" si="18"/>
        <v>#DIV/0!</v>
      </c>
      <c r="J115" s="62"/>
      <c r="K115" s="62"/>
      <c r="L115" s="62"/>
      <c r="M115" s="63">
        <v>0</v>
      </c>
      <c r="N115" s="62"/>
      <c r="O115" s="62"/>
      <c r="P115" s="62"/>
      <c r="Q115" s="63">
        <f t="shared" si="19"/>
        <v>0</v>
      </c>
      <c r="R115" s="65">
        <f t="shared" si="34"/>
        <v>10</v>
      </c>
      <c r="S115" s="66">
        <f t="shared" si="20"/>
        <v>9</v>
      </c>
      <c r="T115" s="32">
        <f t="shared" si="21"/>
        <v>9.1</v>
      </c>
      <c r="U115" s="165">
        <f t="shared" si="22"/>
        <v>9</v>
      </c>
      <c r="V115" s="32">
        <f t="shared" si="23"/>
        <v>9.1</v>
      </c>
      <c r="W115" s="67">
        <f t="shared" si="24"/>
        <v>10</v>
      </c>
      <c r="X115" s="25">
        <v>9</v>
      </c>
      <c r="Y115" s="14">
        <f t="shared" si="35"/>
        <v>0</v>
      </c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</row>
    <row r="116" spans="1:252" s="33" customFormat="1" ht="45" x14ac:dyDescent="0.25">
      <c r="A116" s="21"/>
      <c r="B116" s="238" t="s">
        <v>606</v>
      </c>
      <c r="C116" s="238" t="s">
        <v>170</v>
      </c>
      <c r="D116" s="239">
        <v>196.23</v>
      </c>
      <c r="E116" s="170"/>
      <c r="F116" s="115">
        <v>918</v>
      </c>
      <c r="G116" s="67">
        <f t="shared" si="17"/>
        <v>4.68</v>
      </c>
      <c r="H116" s="63">
        <v>77</v>
      </c>
      <c r="I116" s="64" t="e">
        <f t="shared" si="18"/>
        <v>#DIV/0!</v>
      </c>
      <c r="J116" s="62"/>
      <c r="K116" s="62"/>
      <c r="L116" s="62"/>
      <c r="M116" s="63">
        <v>62</v>
      </c>
      <c r="N116" s="62"/>
      <c r="O116" s="62"/>
      <c r="P116" s="62"/>
      <c r="Q116" s="63">
        <f t="shared" si="19"/>
        <v>81</v>
      </c>
      <c r="R116" s="65">
        <f t="shared" si="34"/>
        <v>10</v>
      </c>
      <c r="S116" s="66">
        <f t="shared" si="20"/>
        <v>91</v>
      </c>
      <c r="T116" s="32">
        <f t="shared" si="21"/>
        <v>91.8</v>
      </c>
      <c r="U116" s="165">
        <f t="shared" si="22"/>
        <v>91</v>
      </c>
      <c r="V116" s="32">
        <f t="shared" si="23"/>
        <v>91.8</v>
      </c>
      <c r="W116" s="67">
        <f t="shared" si="24"/>
        <v>10</v>
      </c>
      <c r="X116" s="25">
        <v>91</v>
      </c>
      <c r="Y116" s="14">
        <f t="shared" si="35"/>
        <v>0</v>
      </c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</row>
    <row r="117" spans="1:252" s="33" customFormat="1" ht="45" x14ac:dyDescent="0.25">
      <c r="A117" s="21"/>
      <c r="B117" s="238" t="s">
        <v>608</v>
      </c>
      <c r="C117" s="238" t="s">
        <v>170</v>
      </c>
      <c r="D117" s="239">
        <v>29.26</v>
      </c>
      <c r="E117" s="170"/>
      <c r="F117" s="115">
        <v>70</v>
      </c>
      <c r="G117" s="67">
        <f t="shared" si="17"/>
        <v>2.39</v>
      </c>
      <c r="H117" s="63">
        <v>8</v>
      </c>
      <c r="I117" s="64" t="e">
        <f t="shared" si="18"/>
        <v>#DIV/0!</v>
      </c>
      <c r="J117" s="62"/>
      <c r="K117" s="62"/>
      <c r="L117" s="62"/>
      <c r="M117" s="63">
        <v>1</v>
      </c>
      <c r="N117" s="62"/>
      <c r="O117" s="62"/>
      <c r="P117" s="62"/>
      <c r="Q117" s="63">
        <f t="shared" si="19"/>
        <v>13</v>
      </c>
      <c r="R117" s="65">
        <f t="shared" si="34"/>
        <v>10</v>
      </c>
      <c r="S117" s="66">
        <f t="shared" si="20"/>
        <v>7</v>
      </c>
      <c r="T117" s="32">
        <f t="shared" si="21"/>
        <v>7</v>
      </c>
      <c r="U117" s="165">
        <f t="shared" si="22"/>
        <v>7</v>
      </c>
      <c r="V117" s="32">
        <f t="shared" si="23"/>
        <v>7</v>
      </c>
      <c r="W117" s="67">
        <f t="shared" si="24"/>
        <v>10</v>
      </c>
      <c r="X117" s="25">
        <v>7</v>
      </c>
      <c r="Y117" s="14">
        <f t="shared" si="35"/>
        <v>0</v>
      </c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</row>
    <row r="118" spans="1:252" s="33" customFormat="1" ht="45" x14ac:dyDescent="0.25">
      <c r="A118" s="21"/>
      <c r="B118" s="238" t="s">
        <v>609</v>
      </c>
      <c r="C118" s="238" t="s">
        <v>170</v>
      </c>
      <c r="D118" s="239">
        <v>35.89</v>
      </c>
      <c r="E118" s="170"/>
      <c r="F118" s="115">
        <v>36</v>
      </c>
      <c r="G118" s="67">
        <f t="shared" si="17"/>
        <v>1</v>
      </c>
      <c r="H118" s="63">
        <v>2</v>
      </c>
      <c r="I118" s="64" t="e">
        <f t="shared" si="18"/>
        <v>#DIV/0!</v>
      </c>
      <c r="J118" s="62"/>
      <c r="K118" s="62"/>
      <c r="L118" s="62"/>
      <c r="M118" s="63">
        <v>1</v>
      </c>
      <c r="N118" s="62"/>
      <c r="O118" s="62"/>
      <c r="P118" s="62"/>
      <c r="Q118" s="63">
        <f t="shared" si="19"/>
        <v>50</v>
      </c>
      <c r="R118" s="65">
        <f t="shared" si="34"/>
        <v>10</v>
      </c>
      <c r="S118" s="66">
        <f t="shared" si="20"/>
        <v>3</v>
      </c>
      <c r="T118" s="32">
        <f t="shared" si="21"/>
        <v>3.6</v>
      </c>
      <c r="U118" s="165">
        <f t="shared" si="22"/>
        <v>3</v>
      </c>
      <c r="V118" s="32">
        <f t="shared" si="23"/>
        <v>3.6</v>
      </c>
      <c r="W118" s="67">
        <f t="shared" si="24"/>
        <v>10</v>
      </c>
      <c r="X118" s="25">
        <v>3</v>
      </c>
      <c r="Y118" s="14">
        <f t="shared" si="35"/>
        <v>0</v>
      </c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</row>
    <row r="119" spans="1:252" s="33" customFormat="1" ht="45" x14ac:dyDescent="0.25">
      <c r="A119" s="21"/>
      <c r="B119" s="238" t="s">
        <v>610</v>
      </c>
      <c r="C119" s="238" t="s">
        <v>170</v>
      </c>
      <c r="D119" s="239">
        <v>35.369999999999997</v>
      </c>
      <c r="E119" s="170"/>
      <c r="F119" s="115">
        <v>28</v>
      </c>
      <c r="G119" s="67">
        <f t="shared" si="17"/>
        <v>0.79</v>
      </c>
      <c r="H119" s="63">
        <v>3</v>
      </c>
      <c r="I119" s="64" t="e">
        <f t="shared" si="18"/>
        <v>#DIV/0!</v>
      </c>
      <c r="J119" s="62"/>
      <c r="K119" s="62"/>
      <c r="L119" s="62"/>
      <c r="M119" s="63">
        <v>0</v>
      </c>
      <c r="N119" s="62"/>
      <c r="O119" s="62"/>
      <c r="P119" s="62"/>
      <c r="Q119" s="63">
        <f t="shared" si="19"/>
        <v>0</v>
      </c>
      <c r="R119" s="65">
        <f t="shared" si="34"/>
        <v>10</v>
      </c>
      <c r="S119" s="66">
        <f t="shared" si="20"/>
        <v>2</v>
      </c>
      <c r="T119" s="32">
        <f t="shared" si="21"/>
        <v>2.8</v>
      </c>
      <c r="U119" s="165">
        <f t="shared" si="22"/>
        <v>2</v>
      </c>
      <c r="V119" s="32">
        <f t="shared" si="23"/>
        <v>2.8</v>
      </c>
      <c r="W119" s="67">
        <f t="shared" si="24"/>
        <v>10</v>
      </c>
      <c r="X119" s="25">
        <v>2</v>
      </c>
      <c r="Y119" s="14">
        <f t="shared" si="35"/>
        <v>0</v>
      </c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</row>
    <row r="120" spans="1:252" s="33" customFormat="1" ht="30" x14ac:dyDescent="0.25">
      <c r="A120" s="21"/>
      <c r="B120" s="238" t="s">
        <v>769</v>
      </c>
      <c r="C120" s="238" t="s">
        <v>171</v>
      </c>
      <c r="D120" s="239">
        <v>148.69</v>
      </c>
      <c r="E120" s="170"/>
      <c r="F120" s="115">
        <v>196</v>
      </c>
      <c r="G120" s="67">
        <f t="shared" si="17"/>
        <v>1.32</v>
      </c>
      <c r="H120" s="63"/>
      <c r="I120" s="64" t="e">
        <f t="shared" si="18"/>
        <v>#DIV/0!</v>
      </c>
      <c r="J120" s="62"/>
      <c r="K120" s="62"/>
      <c r="L120" s="62"/>
      <c r="M120" s="63"/>
      <c r="N120" s="62"/>
      <c r="O120" s="62"/>
      <c r="P120" s="62"/>
      <c r="Q120" s="63" t="e">
        <f t="shared" si="19"/>
        <v>#DIV/0!</v>
      </c>
      <c r="R120" s="65">
        <f t="shared" si="34"/>
        <v>10</v>
      </c>
      <c r="S120" s="66">
        <f t="shared" si="20"/>
        <v>19</v>
      </c>
      <c r="T120" s="32">
        <f t="shared" si="21"/>
        <v>19.600000000000001</v>
      </c>
      <c r="U120" s="165">
        <f t="shared" si="22"/>
        <v>19</v>
      </c>
      <c r="V120" s="32">
        <f t="shared" si="23"/>
        <v>19.600000000000001</v>
      </c>
      <c r="W120" s="67">
        <f t="shared" si="24"/>
        <v>10</v>
      </c>
      <c r="X120" s="25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</row>
    <row r="121" spans="1:252" s="33" customFormat="1" ht="45" x14ac:dyDescent="0.25">
      <c r="A121" s="21"/>
      <c r="B121" s="238" t="s">
        <v>611</v>
      </c>
      <c r="C121" s="238" t="s">
        <v>171</v>
      </c>
      <c r="D121" s="239">
        <v>13.13</v>
      </c>
      <c r="E121" s="170"/>
      <c r="F121" s="115">
        <v>47</v>
      </c>
      <c r="G121" s="67">
        <f t="shared" si="17"/>
        <v>3.58</v>
      </c>
      <c r="H121" s="63">
        <v>5</v>
      </c>
      <c r="I121" s="64" t="e">
        <f t="shared" si="18"/>
        <v>#DIV/0!</v>
      </c>
      <c r="J121" s="62"/>
      <c r="K121" s="62"/>
      <c r="L121" s="62"/>
      <c r="M121" s="63">
        <v>0</v>
      </c>
      <c r="N121" s="62"/>
      <c r="O121" s="62"/>
      <c r="P121" s="62"/>
      <c r="Q121" s="63">
        <f t="shared" si="19"/>
        <v>0</v>
      </c>
      <c r="R121" s="65">
        <f t="shared" si="34"/>
        <v>10</v>
      </c>
      <c r="S121" s="66">
        <f t="shared" si="20"/>
        <v>4</v>
      </c>
      <c r="T121" s="32">
        <f t="shared" si="21"/>
        <v>4.7</v>
      </c>
      <c r="U121" s="165">
        <f t="shared" si="22"/>
        <v>4</v>
      </c>
      <c r="V121" s="32">
        <f t="shared" si="23"/>
        <v>4.7</v>
      </c>
      <c r="W121" s="67">
        <f t="shared" si="24"/>
        <v>10</v>
      </c>
      <c r="X121" s="25">
        <v>4</v>
      </c>
      <c r="Y121" s="14">
        <f t="shared" ref="Y121:Y126" si="36">U121-X121</f>
        <v>0</v>
      </c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</row>
    <row r="122" spans="1:252" s="33" customFormat="1" ht="45" x14ac:dyDescent="0.25">
      <c r="A122" s="21"/>
      <c r="B122" s="238" t="s">
        <v>612</v>
      </c>
      <c r="C122" s="238" t="s">
        <v>171</v>
      </c>
      <c r="D122" s="239">
        <v>15.53</v>
      </c>
      <c r="E122" s="170"/>
      <c r="F122" s="115">
        <v>38</v>
      </c>
      <c r="G122" s="67">
        <f t="shared" si="17"/>
        <v>2.4500000000000002</v>
      </c>
      <c r="H122" s="63">
        <v>2</v>
      </c>
      <c r="I122" s="64" t="e">
        <f t="shared" si="18"/>
        <v>#DIV/0!</v>
      </c>
      <c r="J122" s="62"/>
      <c r="K122" s="62"/>
      <c r="L122" s="62"/>
      <c r="M122" s="63">
        <v>1</v>
      </c>
      <c r="N122" s="62"/>
      <c r="O122" s="62"/>
      <c r="P122" s="62"/>
      <c r="Q122" s="63">
        <f t="shared" si="19"/>
        <v>50</v>
      </c>
      <c r="R122" s="65">
        <f t="shared" si="34"/>
        <v>10</v>
      </c>
      <c r="S122" s="66">
        <f t="shared" si="20"/>
        <v>3</v>
      </c>
      <c r="T122" s="32">
        <f t="shared" si="21"/>
        <v>3.8</v>
      </c>
      <c r="U122" s="165">
        <f t="shared" si="22"/>
        <v>3</v>
      </c>
      <c r="V122" s="32">
        <f t="shared" si="23"/>
        <v>3.8</v>
      </c>
      <c r="W122" s="67">
        <f t="shared" si="24"/>
        <v>10</v>
      </c>
      <c r="X122" s="25">
        <v>3</v>
      </c>
      <c r="Y122" s="14">
        <f t="shared" si="36"/>
        <v>0</v>
      </c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</row>
    <row r="123" spans="1:252" s="33" customFormat="1" ht="45" x14ac:dyDescent="0.25">
      <c r="A123" s="21"/>
      <c r="B123" s="238" t="s">
        <v>613</v>
      </c>
      <c r="C123" s="238" t="s">
        <v>171</v>
      </c>
      <c r="D123" s="239">
        <v>23.28</v>
      </c>
      <c r="E123" s="170"/>
      <c r="F123" s="115">
        <v>135</v>
      </c>
      <c r="G123" s="67">
        <f t="shared" si="17"/>
        <v>5.8</v>
      </c>
      <c r="H123" s="63">
        <v>12</v>
      </c>
      <c r="I123" s="64" t="e">
        <f t="shared" si="18"/>
        <v>#DIV/0!</v>
      </c>
      <c r="J123" s="62"/>
      <c r="K123" s="62"/>
      <c r="L123" s="62"/>
      <c r="M123" s="63">
        <v>12</v>
      </c>
      <c r="N123" s="62"/>
      <c r="O123" s="62"/>
      <c r="P123" s="62"/>
      <c r="Q123" s="63">
        <f t="shared" si="19"/>
        <v>100</v>
      </c>
      <c r="R123" s="65">
        <f t="shared" si="34"/>
        <v>10</v>
      </c>
      <c r="S123" s="66">
        <f t="shared" si="20"/>
        <v>13</v>
      </c>
      <c r="T123" s="32">
        <f t="shared" si="21"/>
        <v>13.5</v>
      </c>
      <c r="U123" s="165">
        <f t="shared" si="22"/>
        <v>13</v>
      </c>
      <c r="V123" s="32">
        <f t="shared" si="23"/>
        <v>13.5</v>
      </c>
      <c r="W123" s="67">
        <f t="shared" si="24"/>
        <v>10</v>
      </c>
      <c r="X123" s="25">
        <v>13</v>
      </c>
      <c r="Y123" s="14">
        <f t="shared" si="36"/>
        <v>0</v>
      </c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</row>
    <row r="124" spans="1:252" s="33" customFormat="1" ht="45" x14ac:dyDescent="0.25">
      <c r="A124" s="21"/>
      <c r="B124" s="238" t="s">
        <v>614</v>
      </c>
      <c r="C124" s="238" t="s">
        <v>171</v>
      </c>
      <c r="D124" s="239">
        <v>7.69</v>
      </c>
      <c r="E124" s="170"/>
      <c r="F124" s="115">
        <v>50</v>
      </c>
      <c r="G124" s="67">
        <f t="shared" si="17"/>
        <v>6.5</v>
      </c>
      <c r="H124" s="63">
        <v>3</v>
      </c>
      <c r="I124" s="64" t="e">
        <f t="shared" si="18"/>
        <v>#DIV/0!</v>
      </c>
      <c r="J124" s="62"/>
      <c r="K124" s="62"/>
      <c r="L124" s="62"/>
      <c r="M124" s="63">
        <v>0</v>
      </c>
      <c r="N124" s="62"/>
      <c r="O124" s="62"/>
      <c r="P124" s="62"/>
      <c r="Q124" s="63">
        <f t="shared" si="19"/>
        <v>0</v>
      </c>
      <c r="R124" s="65">
        <f t="shared" si="34"/>
        <v>10</v>
      </c>
      <c r="S124" s="66">
        <f t="shared" si="20"/>
        <v>5</v>
      </c>
      <c r="T124" s="32">
        <f t="shared" si="21"/>
        <v>5</v>
      </c>
      <c r="U124" s="165">
        <f t="shared" si="22"/>
        <v>5</v>
      </c>
      <c r="V124" s="32">
        <f t="shared" si="23"/>
        <v>5</v>
      </c>
      <c r="W124" s="67">
        <f t="shared" si="24"/>
        <v>10</v>
      </c>
      <c r="X124" s="25">
        <v>5</v>
      </c>
      <c r="Y124" s="14">
        <f t="shared" si="36"/>
        <v>0</v>
      </c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</row>
    <row r="125" spans="1:252" s="33" customFormat="1" ht="45" x14ac:dyDescent="0.25">
      <c r="A125" s="21"/>
      <c r="B125" s="238" t="s">
        <v>795</v>
      </c>
      <c r="C125" s="238" t="s">
        <v>171</v>
      </c>
      <c r="D125" s="239">
        <v>8.99</v>
      </c>
      <c r="E125" s="170"/>
      <c r="F125" s="115">
        <v>254</v>
      </c>
      <c r="G125" s="67">
        <f t="shared" si="17"/>
        <v>28.25</v>
      </c>
      <c r="H125" s="63">
        <v>14</v>
      </c>
      <c r="I125" s="64" t="e">
        <f t="shared" si="18"/>
        <v>#DIV/0!</v>
      </c>
      <c r="J125" s="62"/>
      <c r="K125" s="62"/>
      <c r="L125" s="62"/>
      <c r="M125" s="63">
        <v>12</v>
      </c>
      <c r="N125" s="62"/>
      <c r="O125" s="62"/>
      <c r="P125" s="62"/>
      <c r="Q125" s="63">
        <f t="shared" si="19"/>
        <v>86</v>
      </c>
      <c r="R125" s="65">
        <f t="shared" si="34"/>
        <v>10</v>
      </c>
      <c r="S125" s="66">
        <f t="shared" si="20"/>
        <v>25</v>
      </c>
      <c r="T125" s="32">
        <f t="shared" si="21"/>
        <v>25.4</v>
      </c>
      <c r="U125" s="165">
        <f t="shared" si="22"/>
        <v>25</v>
      </c>
      <c r="V125" s="32">
        <f t="shared" si="23"/>
        <v>25.4</v>
      </c>
      <c r="W125" s="67">
        <f t="shared" si="24"/>
        <v>10</v>
      </c>
      <c r="X125" s="25">
        <v>25</v>
      </c>
      <c r="Y125" s="14">
        <f t="shared" si="36"/>
        <v>0</v>
      </c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</row>
    <row r="126" spans="1:252" s="33" customFormat="1" ht="45" x14ac:dyDescent="0.25">
      <c r="A126" s="21"/>
      <c r="B126" s="238" t="s">
        <v>616</v>
      </c>
      <c r="C126" s="238" t="s">
        <v>171</v>
      </c>
      <c r="D126" s="239">
        <v>72.72</v>
      </c>
      <c r="E126" s="170"/>
      <c r="F126" s="115">
        <v>636</v>
      </c>
      <c r="G126" s="67">
        <f t="shared" si="17"/>
        <v>8.75</v>
      </c>
      <c r="H126" s="63">
        <v>58</v>
      </c>
      <c r="I126" s="64" t="e">
        <f t="shared" si="18"/>
        <v>#DIV/0!</v>
      </c>
      <c r="J126" s="62"/>
      <c r="K126" s="62"/>
      <c r="L126" s="62"/>
      <c r="M126" s="63">
        <v>22</v>
      </c>
      <c r="N126" s="62"/>
      <c r="O126" s="62"/>
      <c r="P126" s="62"/>
      <c r="Q126" s="63">
        <f t="shared" si="19"/>
        <v>38</v>
      </c>
      <c r="R126" s="65">
        <f t="shared" si="34"/>
        <v>10</v>
      </c>
      <c r="S126" s="66">
        <f t="shared" si="20"/>
        <v>63</v>
      </c>
      <c r="T126" s="32">
        <f t="shared" si="21"/>
        <v>63.6</v>
      </c>
      <c r="U126" s="165">
        <f t="shared" si="22"/>
        <v>60</v>
      </c>
      <c r="V126" s="32">
        <f t="shared" si="23"/>
        <v>60.42</v>
      </c>
      <c r="W126" s="67">
        <v>9.5</v>
      </c>
      <c r="X126" s="25">
        <v>60</v>
      </c>
      <c r="Y126" s="14">
        <f t="shared" si="36"/>
        <v>0</v>
      </c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</row>
    <row r="127" spans="1:252" s="33" customFormat="1" ht="30" x14ac:dyDescent="0.25">
      <c r="A127" s="21"/>
      <c r="B127" s="238" t="s">
        <v>796</v>
      </c>
      <c r="C127" s="238" t="s">
        <v>172</v>
      </c>
      <c r="D127" s="239">
        <v>40.58</v>
      </c>
      <c r="E127" s="170"/>
      <c r="F127" s="115">
        <v>108</v>
      </c>
      <c r="G127" s="67">
        <f t="shared" si="17"/>
        <v>2.66</v>
      </c>
      <c r="H127" s="63"/>
      <c r="I127" s="64" t="e">
        <f t="shared" si="18"/>
        <v>#DIV/0!</v>
      </c>
      <c r="J127" s="62"/>
      <c r="K127" s="62"/>
      <c r="L127" s="62"/>
      <c r="M127" s="63"/>
      <c r="N127" s="62"/>
      <c r="O127" s="62"/>
      <c r="P127" s="62"/>
      <c r="Q127" s="63" t="e">
        <f t="shared" si="19"/>
        <v>#DIV/0!</v>
      </c>
      <c r="R127" s="65">
        <f t="shared" si="34"/>
        <v>10</v>
      </c>
      <c r="S127" s="66">
        <f t="shared" si="20"/>
        <v>10</v>
      </c>
      <c r="T127" s="32">
        <f t="shared" si="21"/>
        <v>10.8</v>
      </c>
      <c r="U127" s="165">
        <f t="shared" si="22"/>
        <v>10</v>
      </c>
      <c r="V127" s="32">
        <f t="shared" si="23"/>
        <v>10.8</v>
      </c>
      <c r="W127" s="67">
        <f t="shared" si="24"/>
        <v>10</v>
      </c>
      <c r="X127" s="25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</row>
    <row r="128" spans="1:252" s="33" customFormat="1" ht="60" x14ac:dyDescent="0.25">
      <c r="A128" s="21"/>
      <c r="B128" s="238" t="s">
        <v>771</v>
      </c>
      <c r="C128" s="238" t="s">
        <v>172</v>
      </c>
      <c r="D128" s="239">
        <v>99.99</v>
      </c>
      <c r="E128" s="170"/>
      <c r="F128" s="115">
        <v>349</v>
      </c>
      <c r="G128" s="67">
        <f t="shared" si="17"/>
        <v>3.49</v>
      </c>
      <c r="H128" s="63">
        <v>33</v>
      </c>
      <c r="I128" s="64" t="e">
        <f t="shared" si="18"/>
        <v>#DIV/0!</v>
      </c>
      <c r="J128" s="62"/>
      <c r="K128" s="62"/>
      <c r="L128" s="62"/>
      <c r="M128" s="63">
        <v>2</v>
      </c>
      <c r="N128" s="62"/>
      <c r="O128" s="62"/>
      <c r="P128" s="62"/>
      <c r="Q128" s="63">
        <f t="shared" si="19"/>
        <v>6</v>
      </c>
      <c r="R128" s="65">
        <f t="shared" si="34"/>
        <v>10</v>
      </c>
      <c r="S128" s="66">
        <f t="shared" si="20"/>
        <v>34</v>
      </c>
      <c r="T128" s="32">
        <f t="shared" si="21"/>
        <v>34.9</v>
      </c>
      <c r="U128" s="165">
        <f t="shared" si="22"/>
        <v>34</v>
      </c>
      <c r="V128" s="32">
        <f t="shared" si="23"/>
        <v>34.9</v>
      </c>
      <c r="W128" s="67">
        <f t="shared" si="24"/>
        <v>10</v>
      </c>
      <c r="X128" s="25">
        <v>34</v>
      </c>
      <c r="Y128" s="14">
        <f t="shared" ref="Y128:Y140" si="37">U128-X128</f>
        <v>0</v>
      </c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</row>
    <row r="129" spans="1:252" s="33" customFormat="1" ht="30" x14ac:dyDescent="0.25">
      <c r="A129" s="21"/>
      <c r="B129" s="238" t="s">
        <v>626</v>
      </c>
      <c r="C129" s="238" t="s">
        <v>172</v>
      </c>
      <c r="D129" s="239">
        <v>37.1</v>
      </c>
      <c r="E129" s="170"/>
      <c r="F129" s="115">
        <v>102</v>
      </c>
      <c r="G129" s="67">
        <f t="shared" si="17"/>
        <v>2.75</v>
      </c>
      <c r="H129" s="63">
        <v>10</v>
      </c>
      <c r="I129" s="64" t="e">
        <f t="shared" si="18"/>
        <v>#DIV/0!</v>
      </c>
      <c r="J129" s="62"/>
      <c r="K129" s="62"/>
      <c r="L129" s="62"/>
      <c r="M129" s="63">
        <v>1</v>
      </c>
      <c r="N129" s="62"/>
      <c r="O129" s="62"/>
      <c r="P129" s="62"/>
      <c r="Q129" s="63">
        <f t="shared" si="19"/>
        <v>10</v>
      </c>
      <c r="R129" s="65">
        <f t="shared" si="34"/>
        <v>10</v>
      </c>
      <c r="S129" s="66">
        <f t="shared" si="20"/>
        <v>10</v>
      </c>
      <c r="T129" s="32">
        <f t="shared" si="21"/>
        <v>10.199999999999999</v>
      </c>
      <c r="U129" s="165">
        <f t="shared" si="22"/>
        <v>10</v>
      </c>
      <c r="V129" s="32">
        <f t="shared" si="23"/>
        <v>10.199999999999999</v>
      </c>
      <c r="W129" s="67">
        <f t="shared" si="24"/>
        <v>10</v>
      </c>
      <c r="X129" s="25">
        <v>10</v>
      </c>
      <c r="Y129" s="14">
        <f t="shared" si="37"/>
        <v>0</v>
      </c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</row>
    <row r="130" spans="1:252" s="33" customFormat="1" ht="45" x14ac:dyDescent="0.25">
      <c r="A130" s="21"/>
      <c r="B130" s="238" t="s">
        <v>627</v>
      </c>
      <c r="C130" s="238" t="s">
        <v>172</v>
      </c>
      <c r="D130" s="239">
        <v>53.49</v>
      </c>
      <c r="E130" s="170"/>
      <c r="F130" s="115">
        <v>51</v>
      </c>
      <c r="G130" s="67">
        <f t="shared" si="17"/>
        <v>0.95</v>
      </c>
      <c r="H130" s="63">
        <v>4</v>
      </c>
      <c r="I130" s="64" t="e">
        <f t="shared" si="18"/>
        <v>#DIV/0!</v>
      </c>
      <c r="J130" s="62"/>
      <c r="K130" s="62"/>
      <c r="L130" s="62"/>
      <c r="M130" s="63">
        <v>0</v>
      </c>
      <c r="N130" s="62"/>
      <c r="O130" s="62"/>
      <c r="P130" s="62"/>
      <c r="Q130" s="63">
        <f t="shared" si="19"/>
        <v>0</v>
      </c>
      <c r="R130" s="65">
        <f t="shared" si="34"/>
        <v>10</v>
      </c>
      <c r="S130" s="66">
        <f t="shared" si="20"/>
        <v>5</v>
      </c>
      <c r="T130" s="32">
        <f t="shared" si="21"/>
        <v>5.0999999999999996</v>
      </c>
      <c r="U130" s="165">
        <f t="shared" si="22"/>
        <v>5</v>
      </c>
      <c r="V130" s="32">
        <f t="shared" si="23"/>
        <v>5.0999999999999996</v>
      </c>
      <c r="W130" s="67">
        <f t="shared" si="24"/>
        <v>10</v>
      </c>
      <c r="X130" s="25">
        <v>5</v>
      </c>
      <c r="Y130" s="14">
        <f t="shared" si="37"/>
        <v>0</v>
      </c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</row>
    <row r="131" spans="1:252" s="33" customFormat="1" ht="45" x14ac:dyDescent="0.25">
      <c r="A131" s="21"/>
      <c r="B131" s="238" t="s">
        <v>631</v>
      </c>
      <c r="C131" s="238" t="s">
        <v>628</v>
      </c>
      <c r="D131" s="239">
        <v>70.58</v>
      </c>
      <c r="E131" s="170"/>
      <c r="F131" s="115">
        <v>105</v>
      </c>
      <c r="G131" s="67">
        <f t="shared" si="17"/>
        <v>1.49</v>
      </c>
      <c r="H131" s="63">
        <v>7</v>
      </c>
      <c r="I131" s="64" t="e">
        <f t="shared" si="18"/>
        <v>#DIV/0!</v>
      </c>
      <c r="J131" s="62"/>
      <c r="K131" s="62"/>
      <c r="L131" s="62"/>
      <c r="M131" s="63">
        <v>0</v>
      </c>
      <c r="N131" s="62"/>
      <c r="O131" s="62"/>
      <c r="P131" s="62"/>
      <c r="Q131" s="63">
        <f t="shared" si="19"/>
        <v>0</v>
      </c>
      <c r="R131" s="65">
        <f t="shared" si="34"/>
        <v>10</v>
      </c>
      <c r="S131" s="66">
        <f t="shared" si="20"/>
        <v>10</v>
      </c>
      <c r="T131" s="32">
        <f t="shared" si="21"/>
        <v>10.5</v>
      </c>
      <c r="U131" s="165">
        <f t="shared" si="22"/>
        <v>8</v>
      </c>
      <c r="V131" s="32">
        <f t="shared" si="23"/>
        <v>8.4</v>
      </c>
      <c r="W131" s="67">
        <v>8</v>
      </c>
      <c r="X131" s="25">
        <v>8</v>
      </c>
      <c r="Y131" s="14">
        <f t="shared" si="37"/>
        <v>0</v>
      </c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</row>
    <row r="132" spans="1:252" s="33" customFormat="1" ht="45" x14ac:dyDescent="0.25">
      <c r="A132" s="21"/>
      <c r="B132" s="238" t="s">
        <v>632</v>
      </c>
      <c r="C132" s="238" t="s">
        <v>628</v>
      </c>
      <c r="D132" s="239">
        <v>30.76</v>
      </c>
      <c r="E132" s="170"/>
      <c r="F132" s="115">
        <v>28</v>
      </c>
      <c r="G132" s="67">
        <f t="shared" si="17"/>
        <v>0.91</v>
      </c>
      <c r="H132" s="63">
        <v>2</v>
      </c>
      <c r="I132" s="64" t="e">
        <f t="shared" si="18"/>
        <v>#DIV/0!</v>
      </c>
      <c r="J132" s="62"/>
      <c r="K132" s="62"/>
      <c r="L132" s="62"/>
      <c r="M132" s="63">
        <v>0</v>
      </c>
      <c r="N132" s="62"/>
      <c r="O132" s="62"/>
      <c r="P132" s="62"/>
      <c r="Q132" s="63">
        <f t="shared" si="19"/>
        <v>0</v>
      </c>
      <c r="R132" s="65">
        <f t="shared" si="34"/>
        <v>10</v>
      </c>
      <c r="S132" s="66">
        <f t="shared" si="20"/>
        <v>2</v>
      </c>
      <c r="T132" s="32">
        <f t="shared" si="21"/>
        <v>2.8</v>
      </c>
      <c r="U132" s="165">
        <f t="shared" si="22"/>
        <v>2</v>
      </c>
      <c r="V132" s="32">
        <f t="shared" si="23"/>
        <v>2.8</v>
      </c>
      <c r="W132" s="67">
        <f t="shared" si="24"/>
        <v>10</v>
      </c>
      <c r="X132" s="25">
        <v>2</v>
      </c>
      <c r="Y132" s="14">
        <f t="shared" si="37"/>
        <v>0</v>
      </c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</row>
    <row r="133" spans="1:252" s="33" customFormat="1" ht="45" x14ac:dyDescent="0.25">
      <c r="A133" s="21"/>
      <c r="B133" s="238" t="s">
        <v>633</v>
      </c>
      <c r="C133" s="238" t="s">
        <v>628</v>
      </c>
      <c r="D133" s="239">
        <v>267.82</v>
      </c>
      <c r="E133" s="170"/>
      <c r="F133" s="115">
        <v>190</v>
      </c>
      <c r="G133" s="67">
        <f t="shared" si="17"/>
        <v>0.71</v>
      </c>
      <c r="H133" s="63">
        <v>17</v>
      </c>
      <c r="I133" s="64" t="e">
        <f t="shared" si="18"/>
        <v>#DIV/0!</v>
      </c>
      <c r="J133" s="62"/>
      <c r="K133" s="62"/>
      <c r="L133" s="62"/>
      <c r="M133" s="63">
        <v>0</v>
      </c>
      <c r="N133" s="62"/>
      <c r="O133" s="62"/>
      <c r="P133" s="62"/>
      <c r="Q133" s="63">
        <f t="shared" si="19"/>
        <v>0</v>
      </c>
      <c r="R133" s="65">
        <f t="shared" si="34"/>
        <v>10</v>
      </c>
      <c r="S133" s="66">
        <f t="shared" si="20"/>
        <v>19</v>
      </c>
      <c r="T133" s="32">
        <f t="shared" si="21"/>
        <v>19</v>
      </c>
      <c r="U133" s="165">
        <f t="shared" si="22"/>
        <v>19</v>
      </c>
      <c r="V133" s="32">
        <f t="shared" si="23"/>
        <v>19</v>
      </c>
      <c r="W133" s="67">
        <f t="shared" si="24"/>
        <v>10</v>
      </c>
      <c r="X133" s="25">
        <v>19</v>
      </c>
      <c r="Y133" s="14">
        <f t="shared" si="37"/>
        <v>0</v>
      </c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</row>
    <row r="134" spans="1:252" s="33" customFormat="1" ht="45" x14ac:dyDescent="0.25">
      <c r="A134" s="21"/>
      <c r="B134" s="238" t="s">
        <v>773</v>
      </c>
      <c r="C134" s="238" t="s">
        <v>174</v>
      </c>
      <c r="D134" s="239">
        <v>70.8</v>
      </c>
      <c r="E134" s="170"/>
      <c r="F134" s="115">
        <v>193</v>
      </c>
      <c r="G134" s="67">
        <f t="shared" si="17"/>
        <v>2.73</v>
      </c>
      <c r="H134" s="63">
        <v>24</v>
      </c>
      <c r="I134" s="64" t="e">
        <f t="shared" si="18"/>
        <v>#DIV/0!</v>
      </c>
      <c r="J134" s="62"/>
      <c r="K134" s="62"/>
      <c r="L134" s="62"/>
      <c r="M134" s="63">
        <v>24</v>
      </c>
      <c r="N134" s="62"/>
      <c r="O134" s="62"/>
      <c r="P134" s="62"/>
      <c r="Q134" s="63">
        <f t="shared" si="19"/>
        <v>100</v>
      </c>
      <c r="R134" s="65">
        <f t="shared" si="34"/>
        <v>10</v>
      </c>
      <c r="S134" s="66">
        <f t="shared" si="20"/>
        <v>19</v>
      </c>
      <c r="T134" s="32">
        <f t="shared" si="21"/>
        <v>19.3</v>
      </c>
      <c r="U134" s="165">
        <f t="shared" si="22"/>
        <v>19</v>
      </c>
      <c r="V134" s="32">
        <f t="shared" si="23"/>
        <v>19.3</v>
      </c>
      <c r="W134" s="67">
        <f t="shared" si="24"/>
        <v>10</v>
      </c>
      <c r="X134" s="25">
        <v>19</v>
      </c>
      <c r="Y134" s="14">
        <f t="shared" si="37"/>
        <v>0</v>
      </c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</row>
    <row r="135" spans="1:252" s="33" customFormat="1" ht="45" x14ac:dyDescent="0.25">
      <c r="A135" s="21"/>
      <c r="B135" s="238" t="s">
        <v>636</v>
      </c>
      <c r="C135" s="238" t="s">
        <v>174</v>
      </c>
      <c r="D135" s="239">
        <v>183.6</v>
      </c>
      <c r="E135" s="170"/>
      <c r="F135" s="115">
        <v>80</v>
      </c>
      <c r="G135" s="67">
        <f t="shared" si="17"/>
        <v>0.44</v>
      </c>
      <c r="H135" s="63">
        <v>6</v>
      </c>
      <c r="I135" s="64" t="e">
        <f t="shared" si="18"/>
        <v>#DIV/0!</v>
      </c>
      <c r="J135" s="62"/>
      <c r="K135" s="62"/>
      <c r="L135" s="62"/>
      <c r="M135" s="63">
        <v>0</v>
      </c>
      <c r="N135" s="62"/>
      <c r="O135" s="62"/>
      <c r="P135" s="62"/>
      <c r="Q135" s="63">
        <f t="shared" si="19"/>
        <v>0</v>
      </c>
      <c r="R135" s="65">
        <f t="shared" si="34"/>
        <v>10</v>
      </c>
      <c r="S135" s="66">
        <f t="shared" si="20"/>
        <v>8</v>
      </c>
      <c r="T135" s="32">
        <f t="shared" si="21"/>
        <v>8</v>
      </c>
      <c r="U135" s="165">
        <f t="shared" si="22"/>
        <v>8</v>
      </c>
      <c r="V135" s="32">
        <f t="shared" si="23"/>
        <v>8</v>
      </c>
      <c r="W135" s="67">
        <f t="shared" si="24"/>
        <v>10</v>
      </c>
      <c r="X135" s="25">
        <v>8</v>
      </c>
      <c r="Y135" s="14">
        <f t="shared" si="37"/>
        <v>0</v>
      </c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</row>
    <row r="136" spans="1:252" s="33" customFormat="1" ht="45" x14ac:dyDescent="0.25">
      <c r="A136" s="21"/>
      <c r="B136" s="238" t="s">
        <v>774</v>
      </c>
      <c r="C136" s="238" t="s">
        <v>174</v>
      </c>
      <c r="D136" s="239">
        <v>15.16</v>
      </c>
      <c r="E136" s="170"/>
      <c r="F136" s="115">
        <v>34</v>
      </c>
      <c r="G136" s="67">
        <f t="shared" si="17"/>
        <v>2.2400000000000002</v>
      </c>
      <c r="H136" s="63">
        <v>4</v>
      </c>
      <c r="I136" s="64" t="e">
        <f t="shared" si="18"/>
        <v>#DIV/0!</v>
      </c>
      <c r="J136" s="62"/>
      <c r="K136" s="62"/>
      <c r="L136" s="62"/>
      <c r="M136" s="63">
        <v>0</v>
      </c>
      <c r="N136" s="62"/>
      <c r="O136" s="62"/>
      <c r="P136" s="62"/>
      <c r="Q136" s="63">
        <f t="shared" si="19"/>
        <v>0</v>
      </c>
      <c r="R136" s="65">
        <f t="shared" si="34"/>
        <v>10</v>
      </c>
      <c r="S136" s="66">
        <f t="shared" si="20"/>
        <v>3</v>
      </c>
      <c r="T136" s="32">
        <f t="shared" si="21"/>
        <v>3.4</v>
      </c>
      <c r="U136" s="165">
        <f t="shared" si="22"/>
        <v>3</v>
      </c>
      <c r="V136" s="32">
        <f t="shared" si="23"/>
        <v>3.4</v>
      </c>
      <c r="W136" s="67">
        <f t="shared" si="24"/>
        <v>10</v>
      </c>
      <c r="X136" s="25">
        <v>3</v>
      </c>
      <c r="Y136" s="14">
        <f t="shared" si="37"/>
        <v>0</v>
      </c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</row>
    <row r="137" spans="1:252" s="33" customFormat="1" ht="45" x14ac:dyDescent="0.25">
      <c r="A137" s="21"/>
      <c r="B137" s="238" t="s">
        <v>638</v>
      </c>
      <c r="C137" s="238" t="s">
        <v>174</v>
      </c>
      <c r="D137" s="239">
        <v>101.71</v>
      </c>
      <c r="E137" s="170"/>
      <c r="F137" s="115">
        <v>62</v>
      </c>
      <c r="G137" s="67">
        <f t="shared" si="17"/>
        <v>0.61</v>
      </c>
      <c r="H137" s="63">
        <v>6</v>
      </c>
      <c r="I137" s="64" t="e">
        <f t="shared" si="18"/>
        <v>#DIV/0!</v>
      </c>
      <c r="J137" s="62"/>
      <c r="K137" s="62"/>
      <c r="L137" s="62"/>
      <c r="M137" s="63">
        <v>0</v>
      </c>
      <c r="N137" s="62"/>
      <c r="O137" s="62"/>
      <c r="P137" s="62"/>
      <c r="Q137" s="63">
        <f t="shared" si="19"/>
        <v>0</v>
      </c>
      <c r="R137" s="65">
        <f t="shared" si="34"/>
        <v>10</v>
      </c>
      <c r="S137" s="66">
        <f t="shared" si="20"/>
        <v>6</v>
      </c>
      <c r="T137" s="32">
        <f t="shared" si="21"/>
        <v>6.2</v>
      </c>
      <c r="U137" s="165">
        <f t="shared" si="22"/>
        <v>6</v>
      </c>
      <c r="V137" s="32">
        <f t="shared" si="23"/>
        <v>6.2</v>
      </c>
      <c r="W137" s="67">
        <f t="shared" si="24"/>
        <v>10</v>
      </c>
      <c r="X137" s="25">
        <v>6</v>
      </c>
      <c r="Y137" s="14">
        <f t="shared" si="37"/>
        <v>0</v>
      </c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</row>
    <row r="138" spans="1:252" s="33" customFormat="1" ht="45" x14ac:dyDescent="0.25">
      <c r="A138" s="21"/>
      <c r="B138" s="238" t="s">
        <v>639</v>
      </c>
      <c r="C138" s="238" t="s">
        <v>174</v>
      </c>
      <c r="D138" s="239">
        <v>51.51</v>
      </c>
      <c r="E138" s="170"/>
      <c r="F138" s="115">
        <v>41</v>
      </c>
      <c r="G138" s="67">
        <f t="shared" si="17"/>
        <v>0.8</v>
      </c>
      <c r="H138" s="63">
        <v>5</v>
      </c>
      <c r="I138" s="64" t="e">
        <f t="shared" si="18"/>
        <v>#DIV/0!</v>
      </c>
      <c r="J138" s="62"/>
      <c r="K138" s="62"/>
      <c r="L138" s="62"/>
      <c r="M138" s="63">
        <v>0</v>
      </c>
      <c r="N138" s="62"/>
      <c r="O138" s="62"/>
      <c r="P138" s="62"/>
      <c r="Q138" s="63">
        <f t="shared" si="19"/>
        <v>0</v>
      </c>
      <c r="R138" s="65">
        <f t="shared" si="34"/>
        <v>10</v>
      </c>
      <c r="S138" s="66">
        <f t="shared" si="20"/>
        <v>4</v>
      </c>
      <c r="T138" s="32">
        <f t="shared" si="21"/>
        <v>4.0999999999999996</v>
      </c>
      <c r="U138" s="165">
        <f t="shared" si="22"/>
        <v>4</v>
      </c>
      <c r="V138" s="32">
        <f t="shared" si="23"/>
        <v>4.0999999999999996</v>
      </c>
      <c r="W138" s="67">
        <f t="shared" si="24"/>
        <v>10</v>
      </c>
      <c r="X138" s="25">
        <v>4</v>
      </c>
      <c r="Y138" s="14">
        <f t="shared" si="37"/>
        <v>0</v>
      </c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</row>
    <row r="139" spans="1:252" s="33" customFormat="1" ht="45" x14ac:dyDescent="0.25">
      <c r="A139" s="21"/>
      <c r="B139" s="238" t="s">
        <v>640</v>
      </c>
      <c r="C139" s="238" t="s">
        <v>174</v>
      </c>
      <c r="D139" s="239">
        <v>55.3</v>
      </c>
      <c r="E139" s="170"/>
      <c r="F139" s="115">
        <v>55</v>
      </c>
      <c r="G139" s="67">
        <f t="shared" si="17"/>
        <v>0.99</v>
      </c>
      <c r="H139" s="63">
        <v>1</v>
      </c>
      <c r="I139" s="64" t="e">
        <f t="shared" si="18"/>
        <v>#DIV/0!</v>
      </c>
      <c r="J139" s="62"/>
      <c r="K139" s="62"/>
      <c r="L139" s="62"/>
      <c r="M139" s="63">
        <v>0</v>
      </c>
      <c r="N139" s="62"/>
      <c r="O139" s="62"/>
      <c r="P139" s="62"/>
      <c r="Q139" s="63">
        <f t="shared" si="19"/>
        <v>0</v>
      </c>
      <c r="R139" s="65">
        <f t="shared" si="34"/>
        <v>10</v>
      </c>
      <c r="S139" s="66">
        <f t="shared" si="20"/>
        <v>5</v>
      </c>
      <c r="T139" s="32">
        <f t="shared" si="21"/>
        <v>5.5</v>
      </c>
      <c r="U139" s="165">
        <f t="shared" si="22"/>
        <v>5</v>
      </c>
      <c r="V139" s="32">
        <f t="shared" si="23"/>
        <v>5.5</v>
      </c>
      <c r="W139" s="67">
        <f t="shared" si="24"/>
        <v>10</v>
      </c>
      <c r="X139" s="25">
        <v>5</v>
      </c>
      <c r="Y139" s="14">
        <f t="shared" si="37"/>
        <v>0</v>
      </c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</row>
    <row r="140" spans="1:252" s="33" customFormat="1" ht="45" x14ac:dyDescent="0.25">
      <c r="A140" s="21"/>
      <c r="B140" s="238" t="s">
        <v>641</v>
      </c>
      <c r="C140" s="238" t="s">
        <v>174</v>
      </c>
      <c r="D140" s="239">
        <v>33.46</v>
      </c>
      <c r="E140" s="170"/>
      <c r="F140" s="115">
        <v>33</v>
      </c>
      <c r="G140" s="67">
        <f t="shared" si="17"/>
        <v>0.99</v>
      </c>
      <c r="H140" s="63">
        <v>2</v>
      </c>
      <c r="I140" s="64" t="e">
        <f t="shared" si="18"/>
        <v>#DIV/0!</v>
      </c>
      <c r="J140" s="62"/>
      <c r="K140" s="62"/>
      <c r="L140" s="62"/>
      <c r="M140" s="63">
        <v>0</v>
      </c>
      <c r="N140" s="62"/>
      <c r="O140" s="62"/>
      <c r="P140" s="62"/>
      <c r="Q140" s="63">
        <f t="shared" si="19"/>
        <v>0</v>
      </c>
      <c r="R140" s="65">
        <f t="shared" si="34"/>
        <v>10</v>
      </c>
      <c r="S140" s="66">
        <f t="shared" si="20"/>
        <v>3</v>
      </c>
      <c r="T140" s="32">
        <f t="shared" si="21"/>
        <v>3.3</v>
      </c>
      <c r="U140" s="165">
        <f t="shared" si="22"/>
        <v>1</v>
      </c>
      <c r="V140" s="32">
        <f t="shared" si="23"/>
        <v>1.32</v>
      </c>
      <c r="W140" s="67">
        <v>4</v>
      </c>
      <c r="X140" s="25">
        <v>1</v>
      </c>
      <c r="Y140" s="14">
        <f t="shared" si="37"/>
        <v>0</v>
      </c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</row>
    <row r="141" spans="1:252" s="33" customFormat="1" ht="30" x14ac:dyDescent="0.25">
      <c r="A141" s="21"/>
      <c r="B141" s="238" t="s">
        <v>657</v>
      </c>
      <c r="C141" s="238" t="s">
        <v>176</v>
      </c>
      <c r="D141" s="239">
        <v>66.38</v>
      </c>
      <c r="E141" s="170"/>
      <c r="F141" s="115">
        <v>55</v>
      </c>
      <c r="G141" s="67">
        <f t="shared" ref="G141:G170" si="38">F141/D141</f>
        <v>0.83</v>
      </c>
      <c r="H141" s="63"/>
      <c r="I141" s="64" t="e">
        <f t="shared" ref="I141:I170" si="39">($H141*100)/$E141</f>
        <v>#DIV/0!</v>
      </c>
      <c r="J141" s="62"/>
      <c r="K141" s="62"/>
      <c r="L141" s="62"/>
      <c r="M141" s="63"/>
      <c r="N141" s="62"/>
      <c r="O141" s="62"/>
      <c r="P141" s="62"/>
      <c r="Q141" s="63" t="e">
        <f t="shared" ref="Q141:Q170" si="40">M141*100/H141</f>
        <v>#DIV/0!</v>
      </c>
      <c r="R141" s="65">
        <f t="shared" ref="R141:R170" si="41">IF(F141&lt;VLOOKUP(G141,$N$378:$R$388,2),0,VLOOKUP(G141,$N$378:$R$388,3))</f>
        <v>10</v>
      </c>
      <c r="S141" s="66">
        <f t="shared" ref="S141:S170" si="42">ROUNDDOWN(T141,0)</f>
        <v>5</v>
      </c>
      <c r="T141" s="32">
        <f t="shared" ref="T141:T170" si="43">F141*R141/100</f>
        <v>5.5</v>
      </c>
      <c r="U141" s="165">
        <f t="shared" ref="U141:U170" si="44">ROUNDDOWN(V141,0)</f>
        <v>5</v>
      </c>
      <c r="V141" s="32">
        <f t="shared" ref="V141:V170" si="45">F141*W141/100</f>
        <v>5.5</v>
      </c>
      <c r="W141" s="67">
        <f t="shared" ref="W141:W169" si="46">R141</f>
        <v>10</v>
      </c>
      <c r="X141" s="25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</row>
    <row r="142" spans="1:252" s="33" customFormat="1" ht="30" x14ac:dyDescent="0.25">
      <c r="A142" s="21"/>
      <c r="B142" s="238" t="s">
        <v>800</v>
      </c>
      <c r="C142" s="238" t="s">
        <v>176</v>
      </c>
      <c r="D142" s="239">
        <v>11.7</v>
      </c>
      <c r="E142" s="170"/>
      <c r="F142" s="115">
        <v>35</v>
      </c>
      <c r="G142" s="67">
        <f t="shared" si="38"/>
        <v>2.99</v>
      </c>
      <c r="H142" s="63"/>
      <c r="I142" s="64" t="e">
        <f t="shared" si="39"/>
        <v>#DIV/0!</v>
      </c>
      <c r="J142" s="62"/>
      <c r="K142" s="62"/>
      <c r="L142" s="62"/>
      <c r="M142" s="63"/>
      <c r="N142" s="62"/>
      <c r="O142" s="62"/>
      <c r="P142" s="62"/>
      <c r="Q142" s="63" t="e">
        <f t="shared" si="40"/>
        <v>#DIV/0!</v>
      </c>
      <c r="R142" s="65">
        <f t="shared" si="41"/>
        <v>10</v>
      </c>
      <c r="S142" s="66">
        <f t="shared" si="42"/>
        <v>3</v>
      </c>
      <c r="T142" s="32">
        <f t="shared" si="43"/>
        <v>3.5</v>
      </c>
      <c r="U142" s="165">
        <f t="shared" si="44"/>
        <v>3</v>
      </c>
      <c r="V142" s="32">
        <f t="shared" si="45"/>
        <v>3.5</v>
      </c>
      <c r="W142" s="67">
        <f t="shared" si="46"/>
        <v>10</v>
      </c>
      <c r="X142" s="25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</row>
    <row r="143" spans="1:252" s="33" customFormat="1" ht="60" x14ac:dyDescent="0.25">
      <c r="A143" s="21"/>
      <c r="B143" s="238" t="s">
        <v>658</v>
      </c>
      <c r="C143" s="238" t="s">
        <v>176</v>
      </c>
      <c r="D143" s="239">
        <v>113.14</v>
      </c>
      <c r="E143" s="170"/>
      <c r="F143" s="115">
        <v>483</v>
      </c>
      <c r="G143" s="67">
        <f t="shared" si="38"/>
        <v>4.2699999999999996</v>
      </c>
      <c r="H143" s="63">
        <v>46</v>
      </c>
      <c r="I143" s="64" t="e">
        <f t="shared" si="39"/>
        <v>#DIV/0!</v>
      </c>
      <c r="J143" s="62"/>
      <c r="K143" s="62"/>
      <c r="L143" s="62"/>
      <c r="M143" s="63">
        <v>0</v>
      </c>
      <c r="N143" s="62"/>
      <c r="O143" s="62"/>
      <c r="P143" s="62"/>
      <c r="Q143" s="63">
        <f t="shared" si="40"/>
        <v>0</v>
      </c>
      <c r="R143" s="65">
        <f t="shared" si="41"/>
        <v>10</v>
      </c>
      <c r="S143" s="66">
        <f t="shared" si="42"/>
        <v>48</v>
      </c>
      <c r="T143" s="32">
        <f t="shared" si="43"/>
        <v>48.3</v>
      </c>
      <c r="U143" s="165">
        <f t="shared" si="44"/>
        <v>48</v>
      </c>
      <c r="V143" s="32">
        <f t="shared" si="45"/>
        <v>48.3</v>
      </c>
      <c r="W143" s="67">
        <f t="shared" si="46"/>
        <v>10</v>
      </c>
      <c r="X143" s="25">
        <v>48</v>
      </c>
      <c r="Y143" s="14">
        <f t="shared" ref="Y143:Y144" si="47">U143-X143</f>
        <v>0</v>
      </c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</row>
    <row r="144" spans="1:252" s="33" customFormat="1" ht="60" x14ac:dyDescent="0.25">
      <c r="A144" s="21"/>
      <c r="B144" s="238" t="s">
        <v>659</v>
      </c>
      <c r="C144" s="238" t="s">
        <v>176</v>
      </c>
      <c r="D144" s="239">
        <v>226.38</v>
      </c>
      <c r="E144" s="170"/>
      <c r="F144" s="115">
        <v>235</v>
      </c>
      <c r="G144" s="67">
        <f t="shared" si="38"/>
        <v>1.04</v>
      </c>
      <c r="H144" s="63">
        <v>21</v>
      </c>
      <c r="I144" s="64" t="e">
        <f t="shared" si="39"/>
        <v>#DIV/0!</v>
      </c>
      <c r="J144" s="62"/>
      <c r="K144" s="62"/>
      <c r="L144" s="62"/>
      <c r="M144" s="63">
        <v>7</v>
      </c>
      <c r="N144" s="62"/>
      <c r="O144" s="62"/>
      <c r="P144" s="62"/>
      <c r="Q144" s="63">
        <f t="shared" si="40"/>
        <v>33</v>
      </c>
      <c r="R144" s="65">
        <f t="shared" si="41"/>
        <v>10</v>
      </c>
      <c r="S144" s="66">
        <f t="shared" si="42"/>
        <v>23</v>
      </c>
      <c r="T144" s="32">
        <f t="shared" si="43"/>
        <v>23.5</v>
      </c>
      <c r="U144" s="165">
        <f t="shared" si="44"/>
        <v>23</v>
      </c>
      <c r="V144" s="32">
        <f t="shared" si="45"/>
        <v>23.5</v>
      </c>
      <c r="W144" s="67">
        <f t="shared" si="46"/>
        <v>10</v>
      </c>
      <c r="X144" s="25">
        <v>23</v>
      </c>
      <c r="Y144" s="14">
        <f t="shared" si="47"/>
        <v>0</v>
      </c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</row>
    <row r="145" spans="1:252" s="33" customFormat="1" ht="30" x14ac:dyDescent="0.25">
      <c r="A145" s="21"/>
      <c r="B145" s="238" t="s">
        <v>665</v>
      </c>
      <c r="C145" s="238" t="s">
        <v>177</v>
      </c>
      <c r="D145" s="239">
        <v>222</v>
      </c>
      <c r="E145" s="170"/>
      <c r="F145" s="115">
        <v>222</v>
      </c>
      <c r="G145" s="67">
        <f t="shared" si="38"/>
        <v>1</v>
      </c>
      <c r="H145" s="63"/>
      <c r="I145" s="64" t="e">
        <f t="shared" si="39"/>
        <v>#DIV/0!</v>
      </c>
      <c r="J145" s="62"/>
      <c r="K145" s="62"/>
      <c r="L145" s="62"/>
      <c r="M145" s="63"/>
      <c r="N145" s="62"/>
      <c r="O145" s="62"/>
      <c r="P145" s="62"/>
      <c r="Q145" s="63" t="e">
        <f t="shared" si="40"/>
        <v>#DIV/0!</v>
      </c>
      <c r="R145" s="65">
        <f t="shared" si="41"/>
        <v>10</v>
      </c>
      <c r="S145" s="66">
        <f t="shared" si="42"/>
        <v>22</v>
      </c>
      <c r="T145" s="32">
        <f t="shared" si="43"/>
        <v>22.2</v>
      </c>
      <c r="U145" s="165">
        <f t="shared" si="44"/>
        <v>22</v>
      </c>
      <c r="V145" s="32">
        <f t="shared" si="45"/>
        <v>22.2</v>
      </c>
      <c r="W145" s="67">
        <f t="shared" si="46"/>
        <v>10</v>
      </c>
      <c r="X145" s="25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</row>
    <row r="146" spans="1:252" s="33" customFormat="1" ht="45" x14ac:dyDescent="0.25">
      <c r="A146" s="21"/>
      <c r="B146" s="238" t="s">
        <v>666</v>
      </c>
      <c r="C146" s="238" t="s">
        <v>177</v>
      </c>
      <c r="D146" s="239">
        <v>126.43</v>
      </c>
      <c r="E146" s="170"/>
      <c r="F146" s="115">
        <v>64</v>
      </c>
      <c r="G146" s="67">
        <f t="shared" si="38"/>
        <v>0.51</v>
      </c>
      <c r="H146" s="63">
        <v>6</v>
      </c>
      <c r="I146" s="64" t="e">
        <f t="shared" si="39"/>
        <v>#DIV/0!</v>
      </c>
      <c r="J146" s="62"/>
      <c r="K146" s="62"/>
      <c r="L146" s="62"/>
      <c r="M146" s="63">
        <v>0</v>
      </c>
      <c r="N146" s="62"/>
      <c r="O146" s="62"/>
      <c r="P146" s="62"/>
      <c r="Q146" s="63">
        <f t="shared" si="40"/>
        <v>0</v>
      </c>
      <c r="R146" s="65">
        <f t="shared" si="41"/>
        <v>10</v>
      </c>
      <c r="S146" s="66">
        <f t="shared" si="42"/>
        <v>6</v>
      </c>
      <c r="T146" s="32">
        <f t="shared" si="43"/>
        <v>6.4</v>
      </c>
      <c r="U146" s="165">
        <f t="shared" si="44"/>
        <v>6</v>
      </c>
      <c r="V146" s="32">
        <f t="shared" si="45"/>
        <v>6.4</v>
      </c>
      <c r="W146" s="67">
        <f t="shared" si="46"/>
        <v>10</v>
      </c>
      <c r="X146" s="25">
        <v>6</v>
      </c>
      <c r="Y146" s="14">
        <f t="shared" ref="Y146:Y162" si="48">U146-X146</f>
        <v>0</v>
      </c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</row>
    <row r="147" spans="1:252" s="33" customFormat="1" ht="45" x14ac:dyDescent="0.25">
      <c r="A147" s="21"/>
      <c r="B147" s="238" t="s">
        <v>667</v>
      </c>
      <c r="C147" s="238" t="s">
        <v>177</v>
      </c>
      <c r="D147" s="239">
        <v>217.72</v>
      </c>
      <c r="E147" s="170"/>
      <c r="F147" s="115">
        <v>228</v>
      </c>
      <c r="G147" s="67">
        <f t="shared" si="38"/>
        <v>1.05</v>
      </c>
      <c r="H147" s="63">
        <v>21</v>
      </c>
      <c r="I147" s="64" t="e">
        <f t="shared" si="39"/>
        <v>#DIV/0!</v>
      </c>
      <c r="J147" s="62"/>
      <c r="K147" s="62"/>
      <c r="L147" s="62"/>
      <c r="M147" s="63">
        <v>11</v>
      </c>
      <c r="N147" s="62"/>
      <c r="O147" s="62"/>
      <c r="P147" s="62"/>
      <c r="Q147" s="63">
        <f t="shared" si="40"/>
        <v>52</v>
      </c>
      <c r="R147" s="65">
        <f t="shared" si="41"/>
        <v>10</v>
      </c>
      <c r="S147" s="66">
        <f t="shared" si="42"/>
        <v>22</v>
      </c>
      <c r="T147" s="32">
        <f t="shared" si="43"/>
        <v>22.8</v>
      </c>
      <c r="U147" s="165">
        <f t="shared" si="44"/>
        <v>22</v>
      </c>
      <c r="V147" s="32">
        <f t="shared" si="45"/>
        <v>22.8</v>
      </c>
      <c r="W147" s="67">
        <f t="shared" si="46"/>
        <v>10</v>
      </c>
      <c r="X147" s="25">
        <v>22</v>
      </c>
      <c r="Y147" s="14">
        <f t="shared" si="48"/>
        <v>0</v>
      </c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</row>
    <row r="148" spans="1:252" s="33" customFormat="1" ht="30.75" customHeight="1" x14ac:dyDescent="0.25">
      <c r="A148" s="21"/>
      <c r="B148" s="238" t="s">
        <v>668</v>
      </c>
      <c r="C148" s="238" t="s">
        <v>177</v>
      </c>
      <c r="D148" s="239">
        <v>59.18</v>
      </c>
      <c r="E148" s="170"/>
      <c r="F148" s="115">
        <v>148</v>
      </c>
      <c r="G148" s="67">
        <f t="shared" si="38"/>
        <v>2.5</v>
      </c>
      <c r="H148" s="63">
        <v>9</v>
      </c>
      <c r="I148" s="64" t="e">
        <f t="shared" si="39"/>
        <v>#DIV/0!</v>
      </c>
      <c r="J148" s="62"/>
      <c r="K148" s="62"/>
      <c r="L148" s="62"/>
      <c r="M148" s="63">
        <v>2</v>
      </c>
      <c r="N148" s="62"/>
      <c r="O148" s="62"/>
      <c r="P148" s="62"/>
      <c r="Q148" s="63">
        <f t="shared" si="40"/>
        <v>22</v>
      </c>
      <c r="R148" s="65">
        <f t="shared" si="41"/>
        <v>10</v>
      </c>
      <c r="S148" s="66">
        <f t="shared" si="42"/>
        <v>14</v>
      </c>
      <c r="T148" s="32">
        <f t="shared" si="43"/>
        <v>14.8</v>
      </c>
      <c r="U148" s="165">
        <f t="shared" si="44"/>
        <v>5</v>
      </c>
      <c r="V148" s="32">
        <f t="shared" si="45"/>
        <v>5.92</v>
      </c>
      <c r="W148" s="67">
        <v>4</v>
      </c>
      <c r="X148" s="25">
        <v>5</v>
      </c>
      <c r="Y148" s="14">
        <f t="shared" si="48"/>
        <v>0</v>
      </c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</row>
    <row r="149" spans="1:252" s="33" customFormat="1" ht="45" x14ac:dyDescent="0.25">
      <c r="A149" s="21"/>
      <c r="B149" s="238" t="s">
        <v>669</v>
      </c>
      <c r="C149" s="238" t="s">
        <v>177</v>
      </c>
      <c r="D149" s="239">
        <v>52.43</v>
      </c>
      <c r="E149" s="170"/>
      <c r="F149" s="115">
        <v>122</v>
      </c>
      <c r="G149" s="67">
        <f t="shared" si="38"/>
        <v>2.33</v>
      </c>
      <c r="H149" s="63">
        <v>9</v>
      </c>
      <c r="I149" s="64" t="e">
        <f t="shared" si="39"/>
        <v>#DIV/0!</v>
      </c>
      <c r="J149" s="62"/>
      <c r="K149" s="62"/>
      <c r="L149" s="62"/>
      <c r="M149" s="63">
        <v>3</v>
      </c>
      <c r="N149" s="62"/>
      <c r="O149" s="62"/>
      <c r="P149" s="62"/>
      <c r="Q149" s="63">
        <f t="shared" si="40"/>
        <v>33</v>
      </c>
      <c r="R149" s="65">
        <f t="shared" si="41"/>
        <v>10</v>
      </c>
      <c r="S149" s="66">
        <f t="shared" si="42"/>
        <v>12</v>
      </c>
      <c r="T149" s="32">
        <f t="shared" si="43"/>
        <v>12.2</v>
      </c>
      <c r="U149" s="165">
        <f t="shared" si="44"/>
        <v>8</v>
      </c>
      <c r="V149" s="32">
        <f t="shared" si="45"/>
        <v>8.5399999999999991</v>
      </c>
      <c r="W149" s="67">
        <v>7</v>
      </c>
      <c r="X149" s="25">
        <v>8</v>
      </c>
      <c r="Y149" s="14">
        <f t="shared" si="48"/>
        <v>0</v>
      </c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</row>
    <row r="150" spans="1:252" s="33" customFormat="1" ht="45" x14ac:dyDescent="0.25">
      <c r="A150" s="21"/>
      <c r="B150" s="238" t="s">
        <v>670</v>
      </c>
      <c r="C150" s="238" t="s">
        <v>177</v>
      </c>
      <c r="D150" s="239">
        <v>65.03</v>
      </c>
      <c r="E150" s="170"/>
      <c r="F150" s="115">
        <v>33</v>
      </c>
      <c r="G150" s="67">
        <f t="shared" si="38"/>
        <v>0.51</v>
      </c>
      <c r="H150" s="63">
        <v>3</v>
      </c>
      <c r="I150" s="64" t="e">
        <f t="shared" si="39"/>
        <v>#DIV/0!</v>
      </c>
      <c r="J150" s="62"/>
      <c r="K150" s="62"/>
      <c r="L150" s="62"/>
      <c r="M150" s="63">
        <v>0</v>
      </c>
      <c r="N150" s="62"/>
      <c r="O150" s="62"/>
      <c r="P150" s="62"/>
      <c r="Q150" s="63">
        <f t="shared" si="40"/>
        <v>0</v>
      </c>
      <c r="R150" s="65">
        <f t="shared" si="41"/>
        <v>10</v>
      </c>
      <c r="S150" s="66">
        <f t="shared" si="42"/>
        <v>3</v>
      </c>
      <c r="T150" s="32">
        <f t="shared" si="43"/>
        <v>3.3</v>
      </c>
      <c r="U150" s="165">
        <f t="shared" si="44"/>
        <v>3</v>
      </c>
      <c r="V150" s="32">
        <f t="shared" si="45"/>
        <v>3.3</v>
      </c>
      <c r="W150" s="67">
        <f t="shared" si="46"/>
        <v>10</v>
      </c>
      <c r="X150" s="25">
        <v>3</v>
      </c>
      <c r="Y150" s="14">
        <f t="shared" si="48"/>
        <v>0</v>
      </c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</row>
    <row r="151" spans="1:252" s="33" customFormat="1" ht="45" x14ac:dyDescent="0.25">
      <c r="A151" s="21"/>
      <c r="B151" s="238" t="s">
        <v>671</v>
      </c>
      <c r="C151" s="238" t="s">
        <v>177</v>
      </c>
      <c r="D151" s="239">
        <v>75.02</v>
      </c>
      <c r="E151" s="170"/>
      <c r="F151" s="115">
        <v>164</v>
      </c>
      <c r="G151" s="67">
        <f t="shared" si="38"/>
        <v>2.19</v>
      </c>
      <c r="H151" s="63">
        <v>10</v>
      </c>
      <c r="I151" s="64" t="e">
        <f t="shared" si="39"/>
        <v>#DIV/0!</v>
      </c>
      <c r="J151" s="62"/>
      <c r="K151" s="62"/>
      <c r="L151" s="62"/>
      <c r="M151" s="63">
        <v>0</v>
      </c>
      <c r="N151" s="62"/>
      <c r="O151" s="62"/>
      <c r="P151" s="62"/>
      <c r="Q151" s="63">
        <f t="shared" si="40"/>
        <v>0</v>
      </c>
      <c r="R151" s="65">
        <f t="shared" si="41"/>
        <v>10</v>
      </c>
      <c r="S151" s="66">
        <f t="shared" si="42"/>
        <v>16</v>
      </c>
      <c r="T151" s="32">
        <f t="shared" si="43"/>
        <v>16.399999999999999</v>
      </c>
      <c r="U151" s="165">
        <f t="shared" si="44"/>
        <v>16</v>
      </c>
      <c r="V151" s="32">
        <f t="shared" si="45"/>
        <v>16.399999999999999</v>
      </c>
      <c r="W151" s="67">
        <f t="shared" si="46"/>
        <v>10</v>
      </c>
      <c r="X151" s="25">
        <v>16</v>
      </c>
      <c r="Y151" s="14">
        <f t="shared" si="48"/>
        <v>0</v>
      </c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</row>
    <row r="152" spans="1:252" s="33" customFormat="1" ht="45" x14ac:dyDescent="0.25">
      <c r="A152" s="21"/>
      <c r="B152" s="238" t="s">
        <v>672</v>
      </c>
      <c r="C152" s="238" t="s">
        <v>177</v>
      </c>
      <c r="D152" s="239">
        <v>156.1</v>
      </c>
      <c r="E152" s="170"/>
      <c r="F152" s="115">
        <v>39</v>
      </c>
      <c r="G152" s="67">
        <f t="shared" si="38"/>
        <v>0.25</v>
      </c>
      <c r="H152" s="63">
        <v>3</v>
      </c>
      <c r="I152" s="64" t="e">
        <f t="shared" si="39"/>
        <v>#DIV/0!</v>
      </c>
      <c r="J152" s="62"/>
      <c r="K152" s="62"/>
      <c r="L152" s="62"/>
      <c r="M152" s="63">
        <v>0</v>
      </c>
      <c r="N152" s="62"/>
      <c r="O152" s="62"/>
      <c r="P152" s="62"/>
      <c r="Q152" s="63">
        <f t="shared" si="40"/>
        <v>0</v>
      </c>
      <c r="R152" s="65">
        <f t="shared" si="41"/>
        <v>10</v>
      </c>
      <c r="S152" s="66">
        <f t="shared" si="42"/>
        <v>3</v>
      </c>
      <c r="T152" s="32">
        <f t="shared" si="43"/>
        <v>3.9</v>
      </c>
      <c r="U152" s="165">
        <f t="shared" si="44"/>
        <v>3</v>
      </c>
      <c r="V152" s="32">
        <f t="shared" si="45"/>
        <v>3.9</v>
      </c>
      <c r="W152" s="67">
        <f t="shared" si="46"/>
        <v>10</v>
      </c>
      <c r="X152" s="25">
        <v>3</v>
      </c>
      <c r="Y152" s="14">
        <f t="shared" si="48"/>
        <v>0</v>
      </c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</row>
    <row r="153" spans="1:252" s="33" customFormat="1" ht="45" x14ac:dyDescent="0.25">
      <c r="A153" s="21"/>
      <c r="B153" s="238" t="s">
        <v>681</v>
      </c>
      <c r="C153" s="238" t="s">
        <v>179</v>
      </c>
      <c r="D153" s="239">
        <v>41.93</v>
      </c>
      <c r="E153" s="170"/>
      <c r="F153" s="115">
        <v>33</v>
      </c>
      <c r="G153" s="67">
        <f t="shared" si="38"/>
        <v>0.79</v>
      </c>
      <c r="H153" s="63">
        <v>3</v>
      </c>
      <c r="I153" s="64" t="e">
        <f t="shared" si="39"/>
        <v>#DIV/0!</v>
      </c>
      <c r="J153" s="62"/>
      <c r="K153" s="62"/>
      <c r="L153" s="62"/>
      <c r="M153" s="63">
        <v>0</v>
      </c>
      <c r="N153" s="62"/>
      <c r="O153" s="62"/>
      <c r="P153" s="62"/>
      <c r="Q153" s="63">
        <f t="shared" si="40"/>
        <v>0</v>
      </c>
      <c r="R153" s="65">
        <f t="shared" si="41"/>
        <v>10</v>
      </c>
      <c r="S153" s="66">
        <f t="shared" si="42"/>
        <v>3</v>
      </c>
      <c r="T153" s="32">
        <f t="shared" si="43"/>
        <v>3.3</v>
      </c>
      <c r="U153" s="165">
        <f t="shared" si="44"/>
        <v>3</v>
      </c>
      <c r="V153" s="32">
        <f t="shared" si="45"/>
        <v>3.3</v>
      </c>
      <c r="W153" s="67">
        <f t="shared" si="46"/>
        <v>10</v>
      </c>
      <c r="X153" s="25">
        <v>3</v>
      </c>
      <c r="Y153" s="14">
        <f t="shared" si="48"/>
        <v>0</v>
      </c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</row>
    <row r="154" spans="1:252" s="33" customFormat="1" ht="45" x14ac:dyDescent="0.25">
      <c r="A154" s="21"/>
      <c r="B154" s="238" t="s">
        <v>682</v>
      </c>
      <c r="C154" s="238" t="s">
        <v>179</v>
      </c>
      <c r="D154" s="239">
        <v>28.08</v>
      </c>
      <c r="E154" s="170"/>
      <c r="F154" s="115">
        <v>33</v>
      </c>
      <c r="G154" s="67">
        <f t="shared" si="38"/>
        <v>1.18</v>
      </c>
      <c r="H154" s="63">
        <v>3</v>
      </c>
      <c r="I154" s="64" t="e">
        <f t="shared" si="39"/>
        <v>#DIV/0!</v>
      </c>
      <c r="J154" s="62"/>
      <c r="K154" s="62"/>
      <c r="L154" s="62"/>
      <c r="M154" s="63">
        <v>0</v>
      </c>
      <c r="N154" s="62"/>
      <c r="O154" s="62"/>
      <c r="P154" s="62"/>
      <c r="Q154" s="63">
        <f t="shared" si="40"/>
        <v>0</v>
      </c>
      <c r="R154" s="65">
        <f t="shared" si="41"/>
        <v>10</v>
      </c>
      <c r="S154" s="66">
        <f t="shared" si="42"/>
        <v>3</v>
      </c>
      <c r="T154" s="32">
        <f t="shared" si="43"/>
        <v>3.3</v>
      </c>
      <c r="U154" s="165">
        <f t="shared" si="44"/>
        <v>3</v>
      </c>
      <c r="V154" s="32">
        <f t="shared" si="45"/>
        <v>3.3</v>
      </c>
      <c r="W154" s="67">
        <f t="shared" si="46"/>
        <v>10</v>
      </c>
      <c r="X154" s="25">
        <v>3</v>
      </c>
      <c r="Y154" s="14">
        <f t="shared" si="48"/>
        <v>0</v>
      </c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</row>
    <row r="155" spans="1:252" s="33" customFormat="1" ht="45" x14ac:dyDescent="0.25">
      <c r="A155" s="21"/>
      <c r="B155" s="238" t="s">
        <v>684</v>
      </c>
      <c r="C155" s="238" t="s">
        <v>179</v>
      </c>
      <c r="D155" s="239">
        <v>108.69</v>
      </c>
      <c r="E155" s="170"/>
      <c r="F155" s="115">
        <v>132</v>
      </c>
      <c r="G155" s="67">
        <f t="shared" si="38"/>
        <v>1.21</v>
      </c>
      <c r="H155" s="63">
        <v>12</v>
      </c>
      <c r="I155" s="64" t="e">
        <f t="shared" si="39"/>
        <v>#DIV/0!</v>
      </c>
      <c r="J155" s="62"/>
      <c r="K155" s="62"/>
      <c r="L155" s="62"/>
      <c r="M155" s="63">
        <v>3</v>
      </c>
      <c r="N155" s="62"/>
      <c r="O155" s="62"/>
      <c r="P155" s="62"/>
      <c r="Q155" s="63">
        <f t="shared" si="40"/>
        <v>25</v>
      </c>
      <c r="R155" s="65">
        <f t="shared" si="41"/>
        <v>10</v>
      </c>
      <c r="S155" s="66">
        <f t="shared" si="42"/>
        <v>13</v>
      </c>
      <c r="T155" s="32">
        <f t="shared" si="43"/>
        <v>13.2</v>
      </c>
      <c r="U155" s="165">
        <f t="shared" si="44"/>
        <v>13</v>
      </c>
      <c r="V155" s="32">
        <f t="shared" si="45"/>
        <v>13.2</v>
      </c>
      <c r="W155" s="67">
        <f t="shared" si="46"/>
        <v>10</v>
      </c>
      <c r="X155" s="25">
        <v>13</v>
      </c>
      <c r="Y155" s="14">
        <f t="shared" si="48"/>
        <v>0</v>
      </c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</row>
    <row r="156" spans="1:252" s="33" customFormat="1" ht="45" x14ac:dyDescent="0.25">
      <c r="A156" s="21"/>
      <c r="B156" s="238" t="s">
        <v>685</v>
      </c>
      <c r="C156" s="238" t="s">
        <v>179</v>
      </c>
      <c r="D156" s="239">
        <v>27.43</v>
      </c>
      <c r="E156" s="170"/>
      <c r="F156" s="115">
        <v>41</v>
      </c>
      <c r="G156" s="67">
        <f t="shared" si="38"/>
        <v>1.49</v>
      </c>
      <c r="H156" s="63">
        <v>3</v>
      </c>
      <c r="I156" s="64" t="e">
        <f t="shared" si="39"/>
        <v>#DIV/0!</v>
      </c>
      <c r="J156" s="62"/>
      <c r="K156" s="62"/>
      <c r="L156" s="62"/>
      <c r="M156" s="63">
        <v>0</v>
      </c>
      <c r="N156" s="62"/>
      <c r="O156" s="62"/>
      <c r="P156" s="62"/>
      <c r="Q156" s="63">
        <f t="shared" si="40"/>
        <v>0</v>
      </c>
      <c r="R156" s="65">
        <f t="shared" si="41"/>
        <v>10</v>
      </c>
      <c r="S156" s="66">
        <f t="shared" si="42"/>
        <v>4</v>
      </c>
      <c r="T156" s="32">
        <f t="shared" si="43"/>
        <v>4.0999999999999996</v>
      </c>
      <c r="U156" s="165">
        <f t="shared" si="44"/>
        <v>4</v>
      </c>
      <c r="V156" s="32">
        <f t="shared" si="45"/>
        <v>4.0999999999999996</v>
      </c>
      <c r="W156" s="67">
        <f t="shared" si="46"/>
        <v>10</v>
      </c>
      <c r="X156" s="25">
        <v>4</v>
      </c>
      <c r="Y156" s="14">
        <f t="shared" si="48"/>
        <v>0</v>
      </c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</row>
    <row r="157" spans="1:252" s="33" customFormat="1" ht="45" x14ac:dyDescent="0.25">
      <c r="A157" s="21"/>
      <c r="B157" s="238" t="s">
        <v>686</v>
      </c>
      <c r="C157" s="238" t="s">
        <v>179</v>
      </c>
      <c r="D157" s="239">
        <v>59.71</v>
      </c>
      <c r="E157" s="170"/>
      <c r="F157" s="115">
        <v>72</v>
      </c>
      <c r="G157" s="67">
        <f t="shared" si="38"/>
        <v>1.21</v>
      </c>
      <c r="H157" s="63">
        <v>6</v>
      </c>
      <c r="I157" s="64" t="e">
        <f t="shared" si="39"/>
        <v>#DIV/0!</v>
      </c>
      <c r="J157" s="62"/>
      <c r="K157" s="62"/>
      <c r="L157" s="62"/>
      <c r="M157" s="63">
        <v>0</v>
      </c>
      <c r="N157" s="62"/>
      <c r="O157" s="62"/>
      <c r="P157" s="62"/>
      <c r="Q157" s="63">
        <f t="shared" si="40"/>
        <v>0</v>
      </c>
      <c r="R157" s="65">
        <f t="shared" si="41"/>
        <v>10</v>
      </c>
      <c r="S157" s="66">
        <f t="shared" si="42"/>
        <v>7</v>
      </c>
      <c r="T157" s="32">
        <f t="shared" si="43"/>
        <v>7.2</v>
      </c>
      <c r="U157" s="165">
        <f t="shared" si="44"/>
        <v>7</v>
      </c>
      <c r="V157" s="32">
        <f t="shared" si="45"/>
        <v>7.2</v>
      </c>
      <c r="W157" s="67">
        <f t="shared" si="46"/>
        <v>10</v>
      </c>
      <c r="X157" s="25">
        <v>7</v>
      </c>
      <c r="Y157" s="14">
        <f t="shared" si="48"/>
        <v>0</v>
      </c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</row>
    <row r="158" spans="1:252" s="33" customFormat="1" ht="45" x14ac:dyDescent="0.25">
      <c r="A158" s="21"/>
      <c r="B158" s="238" t="s">
        <v>687</v>
      </c>
      <c r="C158" s="238" t="s">
        <v>179</v>
      </c>
      <c r="D158" s="239">
        <v>52.71</v>
      </c>
      <c r="E158" s="170"/>
      <c r="F158" s="115">
        <v>40</v>
      </c>
      <c r="G158" s="67">
        <f t="shared" si="38"/>
        <v>0.76</v>
      </c>
      <c r="H158" s="63">
        <v>4</v>
      </c>
      <c r="I158" s="64" t="e">
        <f t="shared" si="39"/>
        <v>#DIV/0!</v>
      </c>
      <c r="J158" s="62"/>
      <c r="K158" s="62"/>
      <c r="L158" s="62"/>
      <c r="M158" s="63">
        <v>0</v>
      </c>
      <c r="N158" s="62"/>
      <c r="O158" s="62"/>
      <c r="P158" s="62"/>
      <c r="Q158" s="63">
        <f t="shared" si="40"/>
        <v>0</v>
      </c>
      <c r="R158" s="65">
        <f t="shared" si="41"/>
        <v>10</v>
      </c>
      <c r="S158" s="66">
        <f t="shared" si="42"/>
        <v>4</v>
      </c>
      <c r="T158" s="32">
        <f t="shared" si="43"/>
        <v>4</v>
      </c>
      <c r="U158" s="165">
        <f t="shared" si="44"/>
        <v>4</v>
      </c>
      <c r="V158" s="32">
        <f t="shared" si="45"/>
        <v>4</v>
      </c>
      <c r="W158" s="67">
        <f t="shared" si="46"/>
        <v>10</v>
      </c>
      <c r="X158" s="25">
        <v>4</v>
      </c>
      <c r="Y158" s="14">
        <f t="shared" si="48"/>
        <v>0</v>
      </c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</row>
    <row r="159" spans="1:252" s="33" customFormat="1" ht="45" x14ac:dyDescent="0.25">
      <c r="A159" s="21"/>
      <c r="B159" s="238" t="s">
        <v>688</v>
      </c>
      <c r="C159" s="238" t="s">
        <v>179</v>
      </c>
      <c r="D159" s="239">
        <v>34.53</v>
      </c>
      <c r="E159" s="170"/>
      <c r="F159" s="115">
        <v>151</v>
      </c>
      <c r="G159" s="67">
        <f t="shared" si="38"/>
        <v>4.37</v>
      </c>
      <c r="H159" s="63">
        <v>10</v>
      </c>
      <c r="I159" s="64" t="e">
        <f t="shared" si="39"/>
        <v>#DIV/0!</v>
      </c>
      <c r="J159" s="62"/>
      <c r="K159" s="62"/>
      <c r="L159" s="62"/>
      <c r="M159" s="63">
        <v>1</v>
      </c>
      <c r="N159" s="62"/>
      <c r="O159" s="62"/>
      <c r="P159" s="62"/>
      <c r="Q159" s="63">
        <f t="shared" si="40"/>
        <v>10</v>
      </c>
      <c r="R159" s="65">
        <f t="shared" si="41"/>
        <v>10</v>
      </c>
      <c r="S159" s="66">
        <f t="shared" si="42"/>
        <v>15</v>
      </c>
      <c r="T159" s="32">
        <f t="shared" si="43"/>
        <v>15.1</v>
      </c>
      <c r="U159" s="165">
        <f t="shared" si="44"/>
        <v>10</v>
      </c>
      <c r="V159" s="32">
        <f t="shared" si="45"/>
        <v>10.57</v>
      </c>
      <c r="W159" s="67">
        <v>7</v>
      </c>
      <c r="X159" s="25">
        <v>10</v>
      </c>
      <c r="Y159" s="14">
        <f t="shared" si="48"/>
        <v>0</v>
      </c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</row>
    <row r="160" spans="1:252" s="33" customFormat="1" ht="45" x14ac:dyDescent="0.25">
      <c r="A160" s="21"/>
      <c r="B160" s="238" t="s">
        <v>689</v>
      </c>
      <c r="C160" s="238" t="s">
        <v>179</v>
      </c>
      <c r="D160" s="239">
        <v>75.67</v>
      </c>
      <c r="E160" s="170"/>
      <c r="F160" s="115">
        <v>81</v>
      </c>
      <c r="G160" s="67">
        <f t="shared" si="38"/>
        <v>1.07</v>
      </c>
      <c r="H160" s="63">
        <v>10</v>
      </c>
      <c r="I160" s="64" t="e">
        <f t="shared" si="39"/>
        <v>#DIV/0!</v>
      </c>
      <c r="J160" s="62"/>
      <c r="K160" s="62"/>
      <c r="L160" s="62"/>
      <c r="M160" s="63">
        <v>2</v>
      </c>
      <c r="N160" s="62"/>
      <c r="O160" s="62"/>
      <c r="P160" s="62"/>
      <c r="Q160" s="63">
        <f t="shared" si="40"/>
        <v>20</v>
      </c>
      <c r="R160" s="65">
        <f t="shared" si="41"/>
        <v>10</v>
      </c>
      <c r="S160" s="66">
        <f t="shared" si="42"/>
        <v>8</v>
      </c>
      <c r="T160" s="32">
        <f t="shared" si="43"/>
        <v>8.1</v>
      </c>
      <c r="U160" s="165">
        <f t="shared" si="44"/>
        <v>8</v>
      </c>
      <c r="V160" s="32">
        <f t="shared" si="45"/>
        <v>8.1</v>
      </c>
      <c r="W160" s="67">
        <f t="shared" si="46"/>
        <v>10</v>
      </c>
      <c r="X160" s="25">
        <v>8</v>
      </c>
      <c r="Y160" s="14">
        <f t="shared" si="48"/>
        <v>0</v>
      </c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</row>
    <row r="161" spans="1:252" s="33" customFormat="1" ht="45" x14ac:dyDescent="0.25">
      <c r="A161" s="21"/>
      <c r="B161" s="238" t="s">
        <v>775</v>
      </c>
      <c r="C161" s="238" t="s">
        <v>183</v>
      </c>
      <c r="D161" s="239">
        <v>239.8</v>
      </c>
      <c r="E161" s="170"/>
      <c r="F161" s="115">
        <v>467</v>
      </c>
      <c r="G161" s="67">
        <f t="shared" si="38"/>
        <v>1.95</v>
      </c>
      <c r="H161" s="63">
        <v>45</v>
      </c>
      <c r="I161" s="64" t="e">
        <f t="shared" si="39"/>
        <v>#DIV/0!</v>
      </c>
      <c r="J161" s="62"/>
      <c r="K161" s="62"/>
      <c r="L161" s="62"/>
      <c r="M161" s="63">
        <v>9</v>
      </c>
      <c r="N161" s="62"/>
      <c r="O161" s="62"/>
      <c r="P161" s="62"/>
      <c r="Q161" s="63">
        <f t="shared" si="40"/>
        <v>20</v>
      </c>
      <c r="R161" s="65">
        <f t="shared" si="41"/>
        <v>10</v>
      </c>
      <c r="S161" s="66">
        <f t="shared" si="42"/>
        <v>46</v>
      </c>
      <c r="T161" s="32">
        <f t="shared" si="43"/>
        <v>46.7</v>
      </c>
      <c r="U161" s="165">
        <f t="shared" si="44"/>
        <v>46</v>
      </c>
      <c r="V161" s="32">
        <f t="shared" si="45"/>
        <v>46.7</v>
      </c>
      <c r="W161" s="67">
        <f t="shared" si="46"/>
        <v>10</v>
      </c>
      <c r="X161" s="25">
        <v>46</v>
      </c>
      <c r="Y161" s="14">
        <f t="shared" si="48"/>
        <v>0</v>
      </c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</row>
    <row r="162" spans="1:252" s="33" customFormat="1" ht="60" x14ac:dyDescent="0.25">
      <c r="A162" s="21"/>
      <c r="B162" s="238" t="s">
        <v>803</v>
      </c>
      <c r="C162" s="238" t="s">
        <v>183</v>
      </c>
      <c r="D162" s="239">
        <v>15.88</v>
      </c>
      <c r="E162" s="170"/>
      <c r="F162" s="115">
        <v>39</v>
      </c>
      <c r="G162" s="67">
        <f t="shared" si="38"/>
        <v>2.46</v>
      </c>
      <c r="H162" s="63">
        <v>2</v>
      </c>
      <c r="I162" s="64" t="e">
        <f t="shared" si="39"/>
        <v>#DIV/0!</v>
      </c>
      <c r="J162" s="62"/>
      <c r="K162" s="62"/>
      <c r="L162" s="62"/>
      <c r="M162" s="63">
        <v>2</v>
      </c>
      <c r="N162" s="62"/>
      <c r="O162" s="62"/>
      <c r="P162" s="62"/>
      <c r="Q162" s="63">
        <f t="shared" si="40"/>
        <v>100</v>
      </c>
      <c r="R162" s="65">
        <f t="shared" si="41"/>
        <v>10</v>
      </c>
      <c r="S162" s="66">
        <f t="shared" si="42"/>
        <v>3</v>
      </c>
      <c r="T162" s="32">
        <f t="shared" si="43"/>
        <v>3.9</v>
      </c>
      <c r="U162" s="165">
        <f t="shared" si="44"/>
        <v>3</v>
      </c>
      <c r="V162" s="32">
        <f t="shared" si="45"/>
        <v>3.9</v>
      </c>
      <c r="W162" s="67">
        <f t="shared" si="46"/>
        <v>10</v>
      </c>
      <c r="X162" s="25">
        <v>3</v>
      </c>
      <c r="Y162" s="14">
        <f t="shared" si="48"/>
        <v>0</v>
      </c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</row>
    <row r="163" spans="1:252" s="33" customFormat="1" ht="30" x14ac:dyDescent="0.25">
      <c r="A163" s="21"/>
      <c r="B163" s="238" t="s">
        <v>804</v>
      </c>
      <c r="C163" s="238" t="s">
        <v>180</v>
      </c>
      <c r="D163" s="239">
        <v>39.700000000000003</v>
      </c>
      <c r="E163" s="170"/>
      <c r="F163" s="115">
        <v>280</v>
      </c>
      <c r="G163" s="67">
        <f t="shared" si="38"/>
        <v>7.05</v>
      </c>
      <c r="H163" s="63"/>
      <c r="I163" s="64" t="e">
        <f t="shared" si="39"/>
        <v>#DIV/0!</v>
      </c>
      <c r="J163" s="62"/>
      <c r="K163" s="62"/>
      <c r="L163" s="62"/>
      <c r="M163" s="63"/>
      <c r="N163" s="62"/>
      <c r="O163" s="62"/>
      <c r="P163" s="62"/>
      <c r="Q163" s="63" t="e">
        <f t="shared" si="40"/>
        <v>#DIV/0!</v>
      </c>
      <c r="R163" s="65">
        <f t="shared" si="41"/>
        <v>10</v>
      </c>
      <c r="S163" s="66">
        <f t="shared" si="42"/>
        <v>28</v>
      </c>
      <c r="T163" s="32">
        <f t="shared" si="43"/>
        <v>28</v>
      </c>
      <c r="U163" s="165">
        <f t="shared" si="44"/>
        <v>28</v>
      </c>
      <c r="V163" s="32">
        <f t="shared" si="45"/>
        <v>28</v>
      </c>
      <c r="W163" s="67">
        <f t="shared" si="46"/>
        <v>10</v>
      </c>
      <c r="X163" s="25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</row>
    <row r="164" spans="1:252" s="33" customFormat="1" ht="60" x14ac:dyDescent="0.25">
      <c r="A164" s="21"/>
      <c r="B164" s="238" t="s">
        <v>690</v>
      </c>
      <c r="C164" s="238" t="s">
        <v>180</v>
      </c>
      <c r="D164" s="239">
        <v>165.58</v>
      </c>
      <c r="E164" s="170"/>
      <c r="F164" s="115">
        <v>330</v>
      </c>
      <c r="G164" s="67">
        <f t="shared" si="38"/>
        <v>1.99</v>
      </c>
      <c r="H164" s="63">
        <v>25</v>
      </c>
      <c r="I164" s="64" t="e">
        <f t="shared" si="39"/>
        <v>#DIV/0!</v>
      </c>
      <c r="J164" s="62"/>
      <c r="K164" s="62"/>
      <c r="L164" s="62"/>
      <c r="M164" s="63">
        <v>15</v>
      </c>
      <c r="N164" s="62"/>
      <c r="O164" s="62"/>
      <c r="P164" s="62"/>
      <c r="Q164" s="63">
        <f t="shared" si="40"/>
        <v>60</v>
      </c>
      <c r="R164" s="65">
        <f t="shared" si="41"/>
        <v>10</v>
      </c>
      <c r="S164" s="66">
        <f t="shared" si="42"/>
        <v>33</v>
      </c>
      <c r="T164" s="32">
        <f t="shared" si="43"/>
        <v>33</v>
      </c>
      <c r="U164" s="165">
        <f t="shared" si="44"/>
        <v>33</v>
      </c>
      <c r="V164" s="32">
        <f t="shared" si="45"/>
        <v>33</v>
      </c>
      <c r="W164" s="67">
        <f t="shared" si="46"/>
        <v>10</v>
      </c>
      <c r="X164" s="25">
        <v>33</v>
      </c>
      <c r="Y164" s="14">
        <f t="shared" ref="Y164:Y168" si="49">U164-X164</f>
        <v>0</v>
      </c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</row>
    <row r="165" spans="1:252" s="33" customFormat="1" ht="45" x14ac:dyDescent="0.25">
      <c r="A165" s="21"/>
      <c r="B165" s="238" t="s">
        <v>691</v>
      </c>
      <c r="C165" s="238" t="s">
        <v>228</v>
      </c>
      <c r="D165" s="239">
        <v>41.59</v>
      </c>
      <c r="E165" s="170"/>
      <c r="F165" s="115">
        <v>226</v>
      </c>
      <c r="G165" s="67">
        <f t="shared" si="38"/>
        <v>5.43</v>
      </c>
      <c r="H165" s="63">
        <v>20</v>
      </c>
      <c r="I165" s="64" t="e">
        <f t="shared" si="39"/>
        <v>#DIV/0!</v>
      </c>
      <c r="J165" s="62"/>
      <c r="K165" s="62"/>
      <c r="L165" s="62"/>
      <c r="M165" s="63">
        <v>0</v>
      </c>
      <c r="N165" s="62"/>
      <c r="O165" s="62"/>
      <c r="P165" s="62"/>
      <c r="Q165" s="63">
        <f t="shared" si="40"/>
        <v>0</v>
      </c>
      <c r="R165" s="65">
        <f t="shared" si="41"/>
        <v>10</v>
      </c>
      <c r="S165" s="66">
        <f t="shared" si="42"/>
        <v>22</v>
      </c>
      <c r="T165" s="32">
        <f t="shared" si="43"/>
        <v>22.6</v>
      </c>
      <c r="U165" s="165">
        <f t="shared" si="44"/>
        <v>22</v>
      </c>
      <c r="V165" s="32">
        <f t="shared" si="45"/>
        <v>22.6</v>
      </c>
      <c r="W165" s="67">
        <f t="shared" si="46"/>
        <v>10</v>
      </c>
      <c r="X165" s="25">
        <v>22</v>
      </c>
      <c r="Y165" s="14">
        <f t="shared" si="49"/>
        <v>0</v>
      </c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</row>
    <row r="166" spans="1:252" s="33" customFormat="1" ht="45" x14ac:dyDescent="0.25">
      <c r="A166" s="21"/>
      <c r="B166" s="238" t="s">
        <v>808</v>
      </c>
      <c r="C166" s="238" t="s">
        <v>228</v>
      </c>
      <c r="D166" s="239">
        <v>24.64</v>
      </c>
      <c r="E166" s="170"/>
      <c r="F166" s="115">
        <v>203</v>
      </c>
      <c r="G166" s="67">
        <f t="shared" si="38"/>
        <v>8.24</v>
      </c>
      <c r="H166" s="63">
        <v>18</v>
      </c>
      <c r="I166" s="64" t="e">
        <f t="shared" si="39"/>
        <v>#DIV/0!</v>
      </c>
      <c r="J166" s="62"/>
      <c r="K166" s="62"/>
      <c r="L166" s="62"/>
      <c r="M166" s="63">
        <v>0</v>
      </c>
      <c r="N166" s="62"/>
      <c r="O166" s="62"/>
      <c r="P166" s="62"/>
      <c r="Q166" s="63">
        <f t="shared" si="40"/>
        <v>0</v>
      </c>
      <c r="R166" s="65">
        <f t="shared" si="41"/>
        <v>10</v>
      </c>
      <c r="S166" s="66">
        <f t="shared" si="42"/>
        <v>20</v>
      </c>
      <c r="T166" s="32">
        <f t="shared" si="43"/>
        <v>20.3</v>
      </c>
      <c r="U166" s="165">
        <f t="shared" si="44"/>
        <v>20</v>
      </c>
      <c r="V166" s="32">
        <f t="shared" si="45"/>
        <v>20.3</v>
      </c>
      <c r="W166" s="67">
        <f t="shared" si="46"/>
        <v>10</v>
      </c>
      <c r="X166" s="25">
        <v>20</v>
      </c>
      <c r="Y166" s="14">
        <f t="shared" si="49"/>
        <v>0</v>
      </c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</row>
    <row r="167" spans="1:252" s="33" customFormat="1" ht="60" x14ac:dyDescent="0.25">
      <c r="A167" s="21"/>
      <c r="B167" s="238" t="s">
        <v>776</v>
      </c>
      <c r="C167" s="238" t="s">
        <v>228</v>
      </c>
      <c r="D167" s="239">
        <v>31.72</v>
      </c>
      <c r="E167" s="170"/>
      <c r="F167" s="115">
        <v>76</v>
      </c>
      <c r="G167" s="67">
        <f t="shared" si="38"/>
        <v>2.4</v>
      </c>
      <c r="H167" s="63">
        <v>6</v>
      </c>
      <c r="I167" s="64" t="e">
        <f t="shared" si="39"/>
        <v>#DIV/0!</v>
      </c>
      <c r="J167" s="62"/>
      <c r="K167" s="62"/>
      <c r="L167" s="62"/>
      <c r="M167" s="63">
        <v>1</v>
      </c>
      <c r="N167" s="62"/>
      <c r="O167" s="62"/>
      <c r="P167" s="62"/>
      <c r="Q167" s="63">
        <f t="shared" si="40"/>
        <v>17</v>
      </c>
      <c r="R167" s="65">
        <f t="shared" si="41"/>
        <v>10</v>
      </c>
      <c r="S167" s="66">
        <f t="shared" si="42"/>
        <v>7</v>
      </c>
      <c r="T167" s="32">
        <f t="shared" si="43"/>
        <v>7.6</v>
      </c>
      <c r="U167" s="165">
        <f t="shared" si="44"/>
        <v>7</v>
      </c>
      <c r="V167" s="32">
        <f t="shared" si="45"/>
        <v>7.6</v>
      </c>
      <c r="W167" s="67">
        <f t="shared" si="46"/>
        <v>10</v>
      </c>
      <c r="X167" s="25">
        <v>7</v>
      </c>
      <c r="Y167" s="14">
        <f t="shared" si="49"/>
        <v>0</v>
      </c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</row>
    <row r="168" spans="1:252" s="33" customFormat="1" ht="60" x14ac:dyDescent="0.25">
      <c r="A168" s="21"/>
      <c r="B168" s="238" t="s">
        <v>777</v>
      </c>
      <c r="C168" s="238" t="s">
        <v>228</v>
      </c>
      <c r="D168" s="239">
        <v>149.44</v>
      </c>
      <c r="E168" s="170"/>
      <c r="F168" s="115">
        <v>359</v>
      </c>
      <c r="G168" s="67">
        <f t="shared" si="38"/>
        <v>2.4</v>
      </c>
      <c r="H168" s="63">
        <v>30</v>
      </c>
      <c r="I168" s="64" t="e">
        <f t="shared" si="39"/>
        <v>#DIV/0!</v>
      </c>
      <c r="J168" s="62"/>
      <c r="K168" s="62"/>
      <c r="L168" s="62"/>
      <c r="M168" s="63">
        <v>12</v>
      </c>
      <c r="N168" s="62"/>
      <c r="O168" s="62"/>
      <c r="P168" s="62"/>
      <c r="Q168" s="63">
        <f t="shared" si="40"/>
        <v>40</v>
      </c>
      <c r="R168" s="65">
        <f t="shared" si="41"/>
        <v>10</v>
      </c>
      <c r="S168" s="66">
        <f t="shared" si="42"/>
        <v>35</v>
      </c>
      <c r="T168" s="32">
        <f t="shared" si="43"/>
        <v>35.9</v>
      </c>
      <c r="U168" s="165">
        <f t="shared" si="44"/>
        <v>35</v>
      </c>
      <c r="V168" s="32">
        <f t="shared" si="45"/>
        <v>35.9</v>
      </c>
      <c r="W168" s="67">
        <f t="shared" si="46"/>
        <v>10</v>
      </c>
      <c r="X168" s="25">
        <v>35</v>
      </c>
      <c r="Y168" s="14">
        <f t="shared" si="49"/>
        <v>0</v>
      </c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</row>
    <row r="169" spans="1:252" s="33" customFormat="1" ht="30" x14ac:dyDescent="0.25">
      <c r="A169" s="21"/>
      <c r="B169" s="238" t="s">
        <v>813</v>
      </c>
      <c r="C169" s="238" t="s">
        <v>181</v>
      </c>
      <c r="D169" s="239">
        <v>7.05</v>
      </c>
      <c r="E169" s="170"/>
      <c r="F169" s="115">
        <v>60</v>
      </c>
      <c r="G169" s="67">
        <f t="shared" si="38"/>
        <v>8.51</v>
      </c>
      <c r="H169" s="63"/>
      <c r="I169" s="64" t="e">
        <f t="shared" si="39"/>
        <v>#DIV/0!</v>
      </c>
      <c r="J169" s="62"/>
      <c r="K169" s="62"/>
      <c r="L169" s="62"/>
      <c r="M169" s="63"/>
      <c r="N169" s="62"/>
      <c r="O169" s="62"/>
      <c r="P169" s="62"/>
      <c r="Q169" s="63" t="e">
        <f t="shared" si="40"/>
        <v>#DIV/0!</v>
      </c>
      <c r="R169" s="65">
        <f t="shared" si="41"/>
        <v>10</v>
      </c>
      <c r="S169" s="66">
        <f t="shared" si="42"/>
        <v>6</v>
      </c>
      <c r="T169" s="32">
        <f t="shared" si="43"/>
        <v>6</v>
      </c>
      <c r="U169" s="165">
        <f t="shared" si="44"/>
        <v>6</v>
      </c>
      <c r="V169" s="32">
        <f t="shared" si="45"/>
        <v>6</v>
      </c>
      <c r="W169" s="67">
        <f t="shared" si="46"/>
        <v>10</v>
      </c>
      <c r="X169" s="25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</row>
    <row r="170" spans="1:252" s="33" customFormat="1" ht="45" x14ac:dyDescent="0.25">
      <c r="A170" s="21"/>
      <c r="B170" s="238" t="s">
        <v>693</v>
      </c>
      <c r="C170" s="238" t="s">
        <v>181</v>
      </c>
      <c r="D170" s="239">
        <v>177.71</v>
      </c>
      <c r="E170" s="170"/>
      <c r="F170" s="115">
        <v>2714</v>
      </c>
      <c r="G170" s="67">
        <f t="shared" si="38"/>
        <v>15.27</v>
      </c>
      <c r="H170" s="63">
        <v>126</v>
      </c>
      <c r="I170" s="64" t="e">
        <f t="shared" si="39"/>
        <v>#DIV/0!</v>
      </c>
      <c r="J170" s="62"/>
      <c r="K170" s="62"/>
      <c r="L170" s="62"/>
      <c r="M170" s="63">
        <v>9</v>
      </c>
      <c r="N170" s="62"/>
      <c r="O170" s="62"/>
      <c r="P170" s="62"/>
      <c r="Q170" s="63">
        <f t="shared" si="40"/>
        <v>7</v>
      </c>
      <c r="R170" s="65">
        <f t="shared" si="41"/>
        <v>10</v>
      </c>
      <c r="S170" s="66">
        <f t="shared" si="42"/>
        <v>271</v>
      </c>
      <c r="T170" s="32">
        <f t="shared" si="43"/>
        <v>271.39999999999998</v>
      </c>
      <c r="U170" s="165">
        <f t="shared" si="44"/>
        <v>135</v>
      </c>
      <c r="V170" s="32">
        <f t="shared" si="45"/>
        <v>135.69999999999999</v>
      </c>
      <c r="W170" s="67">
        <v>5</v>
      </c>
      <c r="X170" s="25">
        <v>135</v>
      </c>
      <c r="Y170" s="14">
        <f>U170-X170</f>
        <v>0</v>
      </c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</row>
    <row r="171" spans="1:252" s="33" customFormat="1" ht="35.450000000000003" customHeight="1" x14ac:dyDescent="0.25">
      <c r="A171" s="39"/>
      <c r="B171" s="55"/>
      <c r="C171" s="55"/>
      <c r="D171" s="174"/>
      <c r="E171" s="14"/>
      <c r="F171" s="15"/>
      <c r="G171" s="14"/>
      <c r="H171" s="14"/>
      <c r="I171" s="15"/>
      <c r="J171" s="3"/>
      <c r="K171" s="3"/>
      <c r="L171" s="3"/>
      <c r="R171" s="14"/>
      <c r="S171" s="14"/>
      <c r="T171" s="14"/>
      <c r="U171" s="14"/>
      <c r="V171" s="3"/>
      <c r="W171" s="14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</row>
    <row r="172" spans="1:252" s="33" customFormat="1" x14ac:dyDescent="0.25">
      <c r="A172" s="39"/>
      <c r="B172" s="55"/>
      <c r="C172" s="55"/>
      <c r="D172" s="174"/>
      <c r="E172" s="14"/>
      <c r="F172" s="15"/>
      <c r="G172" s="14"/>
      <c r="H172" s="14"/>
      <c r="I172" s="15"/>
      <c r="J172" s="3"/>
      <c r="K172" s="3"/>
      <c r="L172" s="3"/>
      <c r="R172" s="14"/>
      <c r="S172" s="14"/>
      <c r="T172" s="14"/>
      <c r="U172" s="14"/>
      <c r="V172" s="3"/>
      <c r="W172" s="14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</row>
    <row r="173" spans="1:252" s="33" customFormat="1" x14ac:dyDescent="0.25">
      <c r="A173" s="39"/>
      <c r="B173" s="55"/>
      <c r="C173" s="55"/>
      <c r="D173" s="174"/>
      <c r="E173" s="14"/>
      <c r="F173" s="15"/>
      <c r="G173" s="14"/>
      <c r="H173" s="14"/>
      <c r="I173" s="15"/>
      <c r="J173" s="3"/>
      <c r="K173" s="3"/>
      <c r="L173" s="3"/>
      <c r="R173" s="14"/>
      <c r="S173" s="14"/>
      <c r="T173" s="14"/>
      <c r="U173" s="14"/>
      <c r="V173" s="3"/>
      <c r="W173" s="14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</row>
    <row r="174" spans="1:252" s="33" customFormat="1" outlineLevel="1" x14ac:dyDescent="0.25">
      <c r="A174" s="39"/>
      <c r="B174" s="55"/>
      <c r="C174" s="55"/>
      <c r="D174" s="174"/>
      <c r="E174" s="14"/>
      <c r="F174" s="15"/>
      <c r="G174" s="14"/>
      <c r="H174" s="14"/>
      <c r="I174" s="15"/>
      <c r="J174" s="3"/>
      <c r="K174" s="3"/>
      <c r="L174" s="3"/>
      <c r="R174" s="14"/>
      <c r="S174" s="14"/>
      <c r="T174" s="14"/>
      <c r="U174" s="14"/>
      <c r="V174" s="3"/>
      <c r="W174" s="14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</row>
    <row r="175" spans="1:252" s="33" customFormat="1" outlineLevel="1" x14ac:dyDescent="0.25">
      <c r="A175" s="39"/>
      <c r="B175" s="55"/>
      <c r="C175" s="55"/>
      <c r="D175" s="174"/>
      <c r="E175" s="14"/>
      <c r="F175" s="15"/>
      <c r="G175" s="14"/>
      <c r="H175" s="14"/>
      <c r="I175" s="15"/>
      <c r="J175" s="3"/>
      <c r="K175" s="3"/>
      <c r="L175" s="3"/>
      <c r="R175" s="3"/>
      <c r="S175" s="14"/>
      <c r="T175" s="14"/>
      <c r="U175" s="14"/>
      <c r="V175" s="3"/>
      <c r="W175" s="14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</row>
    <row r="176" spans="1:252" s="33" customFormat="1" outlineLevel="1" x14ac:dyDescent="0.25">
      <c r="A176" s="39"/>
      <c r="B176" s="55"/>
      <c r="C176" s="55"/>
      <c r="D176" s="174"/>
      <c r="E176" s="14"/>
      <c r="F176" s="15"/>
      <c r="G176" s="14"/>
      <c r="H176" s="14"/>
      <c r="I176" s="15"/>
      <c r="J176" s="3"/>
      <c r="K176" s="3"/>
      <c r="L176" s="3"/>
      <c r="R176" s="3"/>
      <c r="S176" s="14"/>
      <c r="T176" s="14"/>
      <c r="U176" s="14"/>
      <c r="V176" s="3"/>
      <c r="W176" s="14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</row>
    <row r="177" spans="1:252" s="33" customFormat="1" outlineLevel="1" x14ac:dyDescent="0.25">
      <c r="A177" s="39"/>
      <c r="B177" s="55"/>
      <c r="C177" s="55"/>
      <c r="D177" s="174"/>
      <c r="E177" s="14"/>
      <c r="F177" s="15"/>
      <c r="G177" s="14"/>
      <c r="H177" s="14"/>
      <c r="I177" s="15"/>
      <c r="J177" s="3"/>
      <c r="K177" s="3"/>
      <c r="L177" s="3"/>
      <c r="R177" s="3"/>
      <c r="S177" s="14"/>
      <c r="T177" s="14"/>
      <c r="U177" s="14"/>
      <c r="V177" s="3"/>
      <c r="W177" s="14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</row>
    <row r="178" spans="1:252" s="33" customFormat="1" outlineLevel="1" x14ac:dyDescent="0.25">
      <c r="A178" s="39"/>
      <c r="B178" s="55"/>
      <c r="C178" s="55"/>
      <c r="D178" s="174"/>
      <c r="E178" s="14"/>
      <c r="F178" s="15"/>
      <c r="G178" s="14"/>
      <c r="H178" s="14"/>
      <c r="I178" s="15"/>
      <c r="J178" s="3"/>
      <c r="K178" s="3"/>
      <c r="L178" s="3"/>
      <c r="R178" s="3"/>
      <c r="S178" s="14"/>
      <c r="T178" s="14"/>
      <c r="U178" s="14"/>
      <c r="V178" s="3"/>
      <c r="W178" s="14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</row>
    <row r="179" spans="1:252" s="33" customFormat="1" outlineLevel="1" x14ac:dyDescent="0.25">
      <c r="A179" s="39"/>
      <c r="B179" s="55"/>
      <c r="C179" s="55"/>
      <c r="D179" s="174"/>
      <c r="E179" s="14"/>
      <c r="F179" s="15"/>
      <c r="G179" s="14"/>
      <c r="H179" s="14"/>
      <c r="I179" s="15"/>
      <c r="J179" s="3"/>
      <c r="K179" s="3"/>
      <c r="L179" s="3"/>
      <c r="R179" s="3"/>
      <c r="S179" s="14"/>
      <c r="T179" s="14"/>
      <c r="U179" s="14"/>
      <c r="V179" s="3"/>
      <c r="W179" s="14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</row>
    <row r="180" spans="1:252" s="33" customFormat="1" outlineLevel="1" x14ac:dyDescent="0.25">
      <c r="A180" s="39"/>
      <c r="B180" s="55"/>
      <c r="C180" s="55"/>
      <c r="D180" s="174"/>
      <c r="E180" s="14"/>
      <c r="F180" s="15"/>
      <c r="G180" s="14"/>
      <c r="H180" s="14"/>
      <c r="I180" s="15"/>
      <c r="J180" s="3"/>
      <c r="K180" s="3"/>
      <c r="L180" s="3"/>
      <c r="R180" s="3"/>
      <c r="S180" s="14"/>
      <c r="T180" s="14"/>
      <c r="U180" s="14"/>
      <c r="V180" s="3"/>
      <c r="W180" s="14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</row>
    <row r="181" spans="1:252" s="33" customFormat="1" outlineLevel="1" x14ac:dyDescent="0.25">
      <c r="A181" s="39"/>
      <c r="B181" s="55"/>
      <c r="C181" s="55"/>
      <c r="D181" s="174"/>
      <c r="E181" s="14"/>
      <c r="F181" s="15"/>
      <c r="G181" s="14"/>
      <c r="H181" s="14"/>
      <c r="I181" s="15"/>
      <c r="J181" s="3"/>
      <c r="K181" s="3"/>
      <c r="L181" s="3"/>
      <c r="R181" s="3"/>
      <c r="S181" s="14"/>
      <c r="T181" s="14"/>
      <c r="U181" s="14"/>
      <c r="V181" s="3"/>
      <c r="W181" s="14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</row>
    <row r="182" spans="1:252" s="33" customFormat="1" outlineLevel="1" x14ac:dyDescent="0.25">
      <c r="A182" s="39"/>
      <c r="B182" s="55"/>
      <c r="C182" s="55"/>
      <c r="D182" s="174"/>
      <c r="E182" s="14"/>
      <c r="F182" s="15"/>
      <c r="G182" s="14"/>
      <c r="H182" s="14"/>
      <c r="I182" s="15"/>
      <c r="J182" s="3"/>
      <c r="K182" s="3"/>
      <c r="L182" s="3"/>
      <c r="R182" s="3"/>
      <c r="S182" s="14"/>
      <c r="T182" s="14"/>
      <c r="U182" s="14"/>
      <c r="V182" s="3"/>
      <c r="W182" s="14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</row>
    <row r="183" spans="1:252" s="33" customFormat="1" outlineLevel="1" x14ac:dyDescent="0.25">
      <c r="A183" s="39"/>
      <c r="B183" s="55"/>
      <c r="C183" s="55"/>
      <c r="D183" s="174"/>
      <c r="E183" s="14"/>
      <c r="F183" s="15"/>
      <c r="G183" s="14"/>
      <c r="H183" s="14"/>
      <c r="I183" s="15"/>
      <c r="J183" s="3"/>
      <c r="K183" s="3"/>
      <c r="L183" s="3"/>
      <c r="R183" s="3"/>
      <c r="S183" s="14"/>
      <c r="T183" s="14"/>
      <c r="U183" s="14"/>
      <c r="V183" s="3"/>
      <c r="W183" s="14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</row>
    <row r="184" spans="1:252" s="33" customFormat="1" outlineLevel="1" x14ac:dyDescent="0.25">
      <c r="A184" s="39"/>
      <c r="B184" s="55"/>
      <c r="C184" s="55"/>
      <c r="D184" s="174"/>
      <c r="E184" s="14"/>
      <c r="F184" s="15"/>
      <c r="G184" s="14"/>
      <c r="H184" s="14"/>
      <c r="I184" s="15"/>
      <c r="J184" s="3"/>
      <c r="K184" s="3"/>
      <c r="L184" s="3"/>
      <c r="R184" s="3"/>
      <c r="S184" s="14"/>
      <c r="T184" s="14"/>
      <c r="U184" s="14"/>
      <c r="V184" s="3"/>
      <c r="W184" s="14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</row>
    <row r="185" spans="1:252" s="33" customFormat="1" outlineLevel="1" x14ac:dyDescent="0.25">
      <c r="A185" s="39"/>
      <c r="B185" s="55"/>
      <c r="C185" s="55"/>
      <c r="D185" s="174"/>
      <c r="E185" s="14"/>
      <c r="F185" s="15"/>
      <c r="G185" s="14"/>
      <c r="H185" s="14"/>
      <c r="I185" s="15"/>
      <c r="J185" s="3"/>
      <c r="K185" s="3"/>
      <c r="L185" s="3"/>
      <c r="R185" s="14"/>
      <c r="S185" s="14"/>
      <c r="T185" s="14"/>
      <c r="U185" s="14"/>
      <c r="V185" s="3"/>
      <c r="W185" s="14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</row>
    <row r="186" spans="1:252" s="33" customFormat="1" x14ac:dyDescent="0.25">
      <c r="A186" s="39"/>
      <c r="B186" s="55"/>
      <c r="C186" s="55"/>
      <c r="D186" s="174"/>
      <c r="E186" s="14"/>
      <c r="F186" s="15"/>
      <c r="G186" s="14"/>
      <c r="H186" s="14"/>
      <c r="I186" s="15"/>
      <c r="J186" s="3"/>
      <c r="K186" s="3"/>
      <c r="L186" s="3"/>
      <c r="M186" s="14"/>
      <c r="N186" s="14"/>
      <c r="O186" s="3"/>
      <c r="P186" s="14"/>
      <c r="Q186" s="14"/>
      <c r="R186" s="14"/>
      <c r="S186" s="14"/>
      <c r="T186" s="14"/>
      <c r="U186" s="14"/>
      <c r="V186" s="3"/>
      <c r="W186" s="14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</row>
    <row r="187" spans="1:252" s="33" customFormat="1" x14ac:dyDescent="0.25">
      <c r="A187" s="39"/>
      <c r="B187" s="55"/>
      <c r="C187" s="55"/>
      <c r="D187" s="174"/>
      <c r="E187" s="14"/>
      <c r="F187" s="14"/>
      <c r="G187" s="3"/>
      <c r="H187" s="3"/>
      <c r="I187" s="15"/>
      <c r="J187" s="3"/>
      <c r="K187" s="3"/>
      <c r="L187" s="3"/>
      <c r="M187" s="14"/>
      <c r="N187" s="3"/>
      <c r="O187" s="3"/>
      <c r="P187" s="3"/>
      <c r="Q187" s="14"/>
      <c r="R187" s="15"/>
      <c r="S187" s="14"/>
      <c r="T187" s="3"/>
      <c r="U187" s="3"/>
      <c r="V187" s="3"/>
      <c r="W187" s="3"/>
      <c r="X187" s="14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</row>
    <row r="188" spans="1:252" s="33" customFormat="1" x14ac:dyDescent="0.25">
      <c r="A188" s="39"/>
      <c r="B188" s="55"/>
      <c r="C188" s="55"/>
      <c r="D188" s="174"/>
      <c r="E188" s="14"/>
      <c r="F188" s="14"/>
      <c r="G188" s="3"/>
      <c r="H188" s="3"/>
      <c r="I188" s="15"/>
      <c r="J188" s="3"/>
      <c r="K188" s="3"/>
      <c r="L188" s="3"/>
      <c r="M188" s="14"/>
      <c r="N188" s="3"/>
      <c r="O188" s="3"/>
      <c r="P188" s="3"/>
      <c r="Q188" s="14"/>
      <c r="R188" s="15"/>
      <c r="S188" s="14"/>
      <c r="T188" s="3"/>
      <c r="U188" s="3"/>
      <c r="V188" s="3"/>
      <c r="W188" s="3"/>
      <c r="X188" s="14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</row>
    <row r="189" spans="1:252" s="33" customFormat="1" x14ac:dyDescent="0.25">
      <c r="A189" s="39"/>
      <c r="B189" s="55"/>
      <c r="C189" s="55"/>
      <c r="D189" s="174"/>
      <c r="E189" s="14"/>
      <c r="F189" s="14"/>
      <c r="G189" s="3"/>
      <c r="H189" s="3"/>
      <c r="I189" s="15"/>
      <c r="J189" s="3"/>
      <c r="K189" s="3"/>
      <c r="L189" s="3"/>
      <c r="M189" s="14"/>
      <c r="N189" s="3"/>
      <c r="O189" s="3"/>
      <c r="P189" s="3"/>
      <c r="Q189" s="14"/>
      <c r="R189" s="15"/>
      <c r="S189" s="14"/>
      <c r="T189" s="3"/>
      <c r="U189" s="3"/>
      <c r="V189" s="3"/>
      <c r="W189" s="3"/>
      <c r="X189" s="14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</row>
    <row r="190" spans="1:252" s="33" customFormat="1" x14ac:dyDescent="0.25">
      <c r="A190" s="39"/>
      <c r="B190" s="55"/>
      <c r="C190" s="55"/>
      <c r="D190" s="174"/>
      <c r="E190" s="14"/>
      <c r="F190" s="14"/>
      <c r="G190" s="3"/>
      <c r="H190" s="3"/>
      <c r="I190" s="15"/>
      <c r="J190" s="3"/>
      <c r="K190" s="3"/>
      <c r="L190" s="3"/>
      <c r="M190" s="14"/>
      <c r="N190" s="3"/>
      <c r="O190" s="3"/>
      <c r="P190" s="3"/>
      <c r="Q190" s="14"/>
      <c r="R190" s="15"/>
      <c r="S190" s="14"/>
      <c r="T190" s="3"/>
      <c r="U190" s="3"/>
      <c r="V190" s="3"/>
      <c r="W190" s="3"/>
      <c r="X190" s="14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</row>
    <row r="191" spans="1:252" s="33" customFormat="1" x14ac:dyDescent="0.25">
      <c r="A191" s="39"/>
      <c r="B191" s="55"/>
      <c r="C191" s="55"/>
      <c r="D191" s="174"/>
      <c r="E191" s="14"/>
      <c r="F191" s="14"/>
      <c r="G191" s="3"/>
      <c r="H191" s="3"/>
      <c r="I191" s="15"/>
      <c r="J191" s="3"/>
      <c r="K191" s="3"/>
      <c r="L191" s="3"/>
      <c r="M191" s="14"/>
      <c r="N191" s="3"/>
      <c r="O191" s="3"/>
      <c r="P191" s="3"/>
      <c r="Q191" s="14"/>
      <c r="R191" s="15"/>
      <c r="S191" s="14"/>
      <c r="T191" s="3"/>
      <c r="U191" s="3"/>
      <c r="V191" s="3"/>
      <c r="W191" s="3"/>
      <c r="X191" s="14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</row>
    <row r="192" spans="1:252" s="33" customFormat="1" x14ac:dyDescent="0.25">
      <c r="A192" s="39"/>
      <c r="B192" s="55"/>
      <c r="C192" s="55"/>
      <c r="D192" s="174"/>
      <c r="E192" s="14"/>
      <c r="F192" s="14"/>
      <c r="G192" s="3"/>
      <c r="H192" s="3"/>
      <c r="I192" s="15"/>
      <c r="J192" s="3"/>
      <c r="K192" s="3"/>
      <c r="L192" s="3"/>
      <c r="M192" s="14"/>
      <c r="N192" s="3"/>
      <c r="O192" s="3"/>
      <c r="P192" s="3"/>
      <c r="Q192" s="14"/>
      <c r="R192" s="15"/>
      <c r="S192" s="14"/>
      <c r="T192" s="3"/>
      <c r="U192" s="3"/>
      <c r="V192" s="3"/>
      <c r="W192" s="3"/>
      <c r="X192" s="14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</row>
    <row r="193" spans="1:252" s="33" customFormat="1" x14ac:dyDescent="0.25">
      <c r="A193" s="39"/>
      <c r="B193" s="55"/>
      <c r="C193" s="55"/>
      <c r="D193" s="174"/>
      <c r="E193" s="14"/>
      <c r="F193" s="14"/>
      <c r="G193" s="3"/>
      <c r="H193" s="3"/>
      <c r="I193" s="15"/>
      <c r="J193" s="3"/>
      <c r="K193" s="3"/>
      <c r="L193" s="3"/>
      <c r="M193" s="14"/>
      <c r="N193" s="3"/>
      <c r="O193" s="3"/>
      <c r="P193" s="3"/>
      <c r="Q193" s="14"/>
      <c r="R193" s="15"/>
      <c r="S193" s="14"/>
      <c r="T193" s="3"/>
      <c r="U193" s="3"/>
      <c r="V193" s="3"/>
      <c r="W193" s="3"/>
      <c r="X193" s="14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</row>
    <row r="194" spans="1:252" s="33" customFormat="1" x14ac:dyDescent="0.25">
      <c r="A194" s="39"/>
      <c r="B194" s="55"/>
      <c r="C194" s="55"/>
      <c r="D194" s="174"/>
      <c r="E194" s="14"/>
      <c r="F194" s="14"/>
      <c r="G194" s="3"/>
      <c r="H194" s="3"/>
      <c r="I194" s="15"/>
      <c r="J194" s="3"/>
      <c r="K194" s="3"/>
      <c r="L194" s="3"/>
      <c r="M194" s="14"/>
      <c r="N194" s="3"/>
      <c r="O194" s="3"/>
      <c r="P194" s="3"/>
      <c r="Q194" s="14"/>
      <c r="R194" s="15"/>
      <c r="S194" s="14"/>
      <c r="T194" s="3"/>
      <c r="U194" s="3"/>
      <c r="V194" s="3"/>
      <c r="W194" s="3"/>
      <c r="X194" s="14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</row>
    <row r="195" spans="1:252" s="33" customFormat="1" x14ac:dyDescent="0.25">
      <c r="A195" s="39"/>
      <c r="B195" s="55"/>
      <c r="C195" s="55"/>
      <c r="D195" s="174"/>
      <c r="E195" s="14"/>
      <c r="F195" s="14"/>
      <c r="G195" s="3"/>
      <c r="H195" s="3"/>
      <c r="I195" s="15"/>
      <c r="J195" s="3"/>
      <c r="K195" s="3"/>
      <c r="L195" s="3"/>
      <c r="M195" s="14"/>
      <c r="N195" s="3"/>
      <c r="O195" s="3"/>
      <c r="P195" s="3"/>
      <c r="Q195" s="14"/>
      <c r="R195" s="15"/>
      <c r="S195" s="14"/>
      <c r="T195" s="3"/>
      <c r="U195" s="3"/>
      <c r="V195" s="3"/>
      <c r="W195" s="3"/>
      <c r="X195" s="14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</row>
    <row r="196" spans="1:252" s="33" customFormat="1" x14ac:dyDescent="0.25">
      <c r="A196" s="39"/>
      <c r="B196" s="55"/>
      <c r="C196" s="55"/>
      <c r="D196" s="174"/>
      <c r="E196" s="14"/>
      <c r="F196" s="14"/>
      <c r="G196" s="3"/>
      <c r="H196" s="3"/>
      <c r="I196" s="15"/>
      <c r="J196" s="3"/>
      <c r="K196" s="3"/>
      <c r="L196" s="3"/>
      <c r="M196" s="14"/>
      <c r="N196" s="3"/>
      <c r="O196" s="3"/>
      <c r="P196" s="3"/>
      <c r="Q196" s="14"/>
      <c r="R196" s="15"/>
      <c r="S196" s="14"/>
      <c r="T196" s="3"/>
      <c r="U196" s="3"/>
      <c r="V196" s="3"/>
      <c r="W196" s="3"/>
      <c r="X196" s="14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</row>
    <row r="197" spans="1:252" s="33" customFormat="1" x14ac:dyDescent="0.25">
      <c r="A197" s="39"/>
      <c r="B197" s="55"/>
      <c r="C197" s="55"/>
      <c r="D197" s="174"/>
      <c r="E197" s="14"/>
      <c r="F197" s="14"/>
      <c r="G197" s="3"/>
      <c r="H197" s="3"/>
      <c r="I197" s="15"/>
      <c r="J197" s="3"/>
      <c r="K197" s="3"/>
      <c r="L197" s="3"/>
      <c r="M197" s="14"/>
      <c r="N197" s="3"/>
      <c r="O197" s="3"/>
      <c r="P197" s="3"/>
      <c r="Q197" s="14"/>
      <c r="R197" s="15"/>
      <c r="S197" s="14"/>
      <c r="T197" s="3"/>
      <c r="U197" s="3"/>
      <c r="V197" s="3"/>
      <c r="W197" s="3"/>
      <c r="X197" s="14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</row>
    <row r="198" spans="1:252" s="33" customFormat="1" x14ac:dyDescent="0.25">
      <c r="A198" s="39"/>
      <c r="B198" s="55"/>
      <c r="C198" s="55"/>
      <c r="D198" s="174"/>
      <c r="E198" s="14"/>
      <c r="F198" s="14"/>
      <c r="G198" s="3"/>
      <c r="H198" s="3"/>
      <c r="I198" s="15"/>
      <c r="J198" s="3"/>
      <c r="K198" s="3"/>
      <c r="L198" s="3"/>
      <c r="M198" s="14"/>
      <c r="N198" s="3"/>
      <c r="O198" s="3"/>
      <c r="P198" s="3"/>
      <c r="Q198" s="14"/>
      <c r="R198" s="15"/>
      <c r="S198" s="14"/>
      <c r="T198" s="3"/>
      <c r="U198" s="3"/>
      <c r="V198" s="3"/>
      <c r="W198" s="3"/>
      <c r="X198" s="14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</row>
    <row r="199" spans="1:252" s="33" customFormat="1" x14ac:dyDescent="0.25">
      <c r="A199" s="39"/>
      <c r="B199" s="55"/>
      <c r="C199" s="55"/>
      <c r="D199" s="174"/>
      <c r="E199" s="14"/>
      <c r="F199" s="14"/>
      <c r="G199" s="3"/>
      <c r="H199" s="3"/>
      <c r="I199" s="15"/>
      <c r="J199" s="3"/>
      <c r="K199" s="3"/>
      <c r="L199" s="3"/>
      <c r="M199" s="14"/>
      <c r="N199" s="3"/>
      <c r="O199" s="3"/>
      <c r="P199" s="3"/>
      <c r="Q199" s="14"/>
      <c r="R199" s="15"/>
      <c r="S199" s="14"/>
      <c r="T199" s="3"/>
      <c r="U199" s="3"/>
      <c r="V199" s="3"/>
      <c r="W199" s="3"/>
      <c r="X199" s="14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</row>
    <row r="200" spans="1:252" s="33" customFormat="1" x14ac:dyDescent="0.25">
      <c r="A200" s="39"/>
      <c r="B200" s="55"/>
      <c r="C200" s="55"/>
      <c r="D200" s="174"/>
      <c r="E200" s="14"/>
      <c r="F200" s="14"/>
      <c r="G200" s="3"/>
      <c r="H200" s="3"/>
      <c r="I200" s="15"/>
      <c r="J200" s="3"/>
      <c r="K200" s="3"/>
      <c r="L200" s="3"/>
      <c r="M200" s="14"/>
      <c r="N200" s="3"/>
      <c r="O200" s="3"/>
      <c r="P200" s="3"/>
      <c r="Q200" s="14"/>
      <c r="R200" s="15"/>
      <c r="S200" s="14"/>
      <c r="T200" s="3"/>
      <c r="U200" s="3"/>
      <c r="V200" s="3"/>
      <c r="W200" s="3"/>
      <c r="X200" s="14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</row>
    <row r="201" spans="1:252" s="33" customFormat="1" x14ac:dyDescent="0.25">
      <c r="A201" s="39"/>
      <c r="B201" s="55"/>
      <c r="C201" s="55"/>
      <c r="D201" s="174"/>
      <c r="E201" s="14"/>
      <c r="F201" s="14"/>
      <c r="G201" s="3"/>
      <c r="H201" s="3"/>
      <c r="I201" s="15"/>
      <c r="J201" s="3"/>
      <c r="K201" s="3"/>
      <c r="L201" s="3"/>
      <c r="M201" s="14"/>
      <c r="N201" s="3"/>
      <c r="O201" s="3"/>
      <c r="P201" s="3"/>
      <c r="Q201" s="14"/>
      <c r="R201" s="15"/>
      <c r="S201" s="14"/>
      <c r="T201" s="3"/>
      <c r="U201" s="3"/>
      <c r="V201" s="3"/>
      <c r="W201" s="3"/>
      <c r="X201" s="14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</row>
    <row r="202" spans="1:252" s="33" customFormat="1" x14ac:dyDescent="0.25">
      <c r="A202" s="39"/>
      <c r="B202" s="55"/>
      <c r="C202" s="55"/>
      <c r="D202" s="174"/>
      <c r="E202" s="14"/>
      <c r="F202" s="14"/>
      <c r="G202" s="3"/>
      <c r="H202" s="3"/>
      <c r="I202" s="15"/>
      <c r="J202" s="3"/>
      <c r="K202" s="3"/>
      <c r="L202" s="3"/>
      <c r="M202" s="14"/>
      <c r="N202" s="3"/>
      <c r="O202" s="3"/>
      <c r="P202" s="3"/>
      <c r="Q202" s="14"/>
      <c r="R202" s="15"/>
      <c r="S202" s="14"/>
      <c r="T202" s="3"/>
      <c r="U202" s="3"/>
      <c r="V202" s="3"/>
      <c r="W202" s="3"/>
      <c r="X202" s="14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</row>
    <row r="203" spans="1:252" s="33" customFormat="1" x14ac:dyDescent="0.25">
      <c r="A203" s="39"/>
      <c r="B203" s="55"/>
      <c r="C203" s="55"/>
      <c r="D203" s="174"/>
      <c r="E203" s="14"/>
      <c r="F203" s="14"/>
      <c r="G203" s="3"/>
      <c r="H203" s="3"/>
      <c r="I203" s="15"/>
      <c r="J203" s="3"/>
      <c r="K203" s="3"/>
      <c r="L203" s="3"/>
      <c r="M203" s="14"/>
      <c r="N203" s="3"/>
      <c r="O203" s="3"/>
      <c r="P203" s="3"/>
      <c r="Q203" s="14"/>
      <c r="R203" s="15"/>
      <c r="S203" s="14"/>
      <c r="T203" s="3"/>
      <c r="U203" s="3"/>
      <c r="V203" s="3"/>
      <c r="W203" s="3"/>
      <c r="X203" s="14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</row>
    <row r="204" spans="1:252" s="33" customFormat="1" x14ac:dyDescent="0.25">
      <c r="A204" s="39"/>
      <c r="B204" s="55"/>
      <c r="C204" s="55"/>
      <c r="D204" s="174"/>
      <c r="E204" s="14"/>
      <c r="F204" s="14"/>
      <c r="G204" s="3"/>
      <c r="H204" s="3"/>
      <c r="I204" s="15"/>
      <c r="J204" s="3"/>
      <c r="K204" s="3"/>
      <c r="L204" s="3"/>
      <c r="M204" s="14"/>
      <c r="N204" s="3"/>
      <c r="O204" s="3"/>
      <c r="P204" s="3"/>
      <c r="Q204" s="14"/>
      <c r="R204" s="15"/>
      <c r="S204" s="14"/>
      <c r="T204" s="3"/>
      <c r="U204" s="3"/>
      <c r="V204" s="3"/>
      <c r="W204" s="3"/>
      <c r="X204" s="14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</row>
    <row r="205" spans="1:252" s="33" customFormat="1" x14ac:dyDescent="0.25">
      <c r="A205" s="39"/>
      <c r="B205" s="55"/>
      <c r="C205" s="55"/>
      <c r="D205" s="174"/>
      <c r="E205" s="14"/>
      <c r="F205" s="14"/>
      <c r="G205" s="3"/>
      <c r="H205" s="3"/>
      <c r="I205" s="15"/>
      <c r="J205" s="3"/>
      <c r="K205" s="3"/>
      <c r="L205" s="3"/>
      <c r="M205" s="14"/>
      <c r="N205" s="3"/>
      <c r="O205" s="3"/>
      <c r="P205" s="3"/>
      <c r="Q205" s="14"/>
      <c r="R205" s="15"/>
      <c r="S205" s="14"/>
      <c r="T205" s="3"/>
      <c r="U205" s="3"/>
      <c r="V205" s="3"/>
      <c r="W205" s="3"/>
      <c r="X205" s="14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</row>
    <row r="206" spans="1:252" s="33" customFormat="1" x14ac:dyDescent="0.25">
      <c r="A206" s="39"/>
      <c r="B206" s="55"/>
      <c r="C206" s="55"/>
      <c r="D206" s="174"/>
      <c r="E206" s="14"/>
      <c r="F206" s="14"/>
      <c r="G206" s="3"/>
      <c r="H206" s="3"/>
      <c r="I206" s="15"/>
      <c r="J206" s="3"/>
      <c r="K206" s="3"/>
      <c r="L206" s="3"/>
      <c r="M206" s="14"/>
      <c r="N206" s="3"/>
      <c r="O206" s="3"/>
      <c r="P206" s="3"/>
      <c r="Q206" s="14"/>
      <c r="R206" s="15"/>
      <c r="S206" s="14"/>
      <c r="T206" s="3"/>
      <c r="U206" s="3"/>
      <c r="V206" s="3"/>
      <c r="W206" s="3"/>
      <c r="X206" s="14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</row>
    <row r="207" spans="1:252" s="33" customFormat="1" x14ac:dyDescent="0.25">
      <c r="A207" s="39"/>
      <c r="B207" s="55"/>
      <c r="C207" s="55"/>
      <c r="D207" s="174"/>
      <c r="E207" s="14"/>
      <c r="F207" s="14"/>
      <c r="G207" s="3"/>
      <c r="H207" s="3"/>
      <c r="I207" s="15"/>
      <c r="J207" s="3"/>
      <c r="K207" s="3"/>
      <c r="L207" s="3"/>
      <c r="M207" s="14"/>
      <c r="N207" s="3"/>
      <c r="O207" s="3"/>
      <c r="P207" s="3"/>
      <c r="Q207" s="14"/>
      <c r="R207" s="15"/>
      <c r="S207" s="14"/>
      <c r="T207" s="3"/>
      <c r="U207" s="3"/>
      <c r="V207" s="3"/>
      <c r="W207" s="3"/>
      <c r="X207" s="14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</row>
    <row r="208" spans="1:252" s="33" customFormat="1" x14ac:dyDescent="0.25">
      <c r="A208" s="39"/>
      <c r="B208" s="55"/>
      <c r="C208" s="55"/>
      <c r="D208" s="174"/>
      <c r="E208" s="14"/>
      <c r="F208" s="14"/>
      <c r="G208" s="3"/>
      <c r="H208" s="3"/>
      <c r="I208" s="15"/>
      <c r="J208" s="3"/>
      <c r="K208" s="3"/>
      <c r="L208" s="3"/>
      <c r="M208" s="14"/>
      <c r="N208" s="3"/>
      <c r="O208" s="3"/>
      <c r="P208" s="3"/>
      <c r="Q208" s="14"/>
      <c r="R208" s="15"/>
      <c r="S208" s="14"/>
      <c r="T208" s="3"/>
      <c r="U208" s="3"/>
      <c r="V208" s="3"/>
      <c r="W208" s="3"/>
      <c r="X208" s="14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</row>
    <row r="209" spans="1:252" s="33" customFormat="1" x14ac:dyDescent="0.25">
      <c r="A209" s="39"/>
      <c r="B209" s="55"/>
      <c r="C209" s="55"/>
      <c r="D209" s="174"/>
      <c r="E209" s="14"/>
      <c r="F209" s="14"/>
      <c r="G209" s="3"/>
      <c r="H209" s="3"/>
      <c r="I209" s="15"/>
      <c r="J209" s="3"/>
      <c r="K209" s="3"/>
      <c r="L209" s="3"/>
      <c r="M209" s="14"/>
      <c r="N209" s="3"/>
      <c r="O209" s="3"/>
      <c r="P209" s="3"/>
      <c r="Q209" s="14"/>
      <c r="R209" s="15"/>
      <c r="S209" s="14"/>
      <c r="T209" s="3"/>
      <c r="U209" s="3"/>
      <c r="V209" s="3"/>
      <c r="W209" s="3"/>
      <c r="X209" s="14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</row>
    <row r="210" spans="1:252" s="33" customFormat="1" x14ac:dyDescent="0.25">
      <c r="A210" s="39"/>
      <c r="B210" s="55"/>
      <c r="C210" s="55"/>
      <c r="D210" s="174"/>
      <c r="E210" s="14"/>
      <c r="F210" s="14"/>
      <c r="G210" s="3"/>
      <c r="H210" s="3"/>
      <c r="I210" s="15"/>
      <c r="J210" s="3"/>
      <c r="K210" s="3"/>
      <c r="L210" s="3"/>
      <c r="M210" s="14"/>
      <c r="N210" s="3"/>
      <c r="O210" s="3"/>
      <c r="P210" s="3"/>
      <c r="Q210" s="14"/>
      <c r="R210" s="15"/>
      <c r="S210" s="14"/>
      <c r="T210" s="3"/>
      <c r="U210" s="3"/>
      <c r="V210" s="3"/>
      <c r="W210" s="3"/>
      <c r="X210" s="14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</row>
    <row r="211" spans="1:252" s="33" customFormat="1" x14ac:dyDescent="0.25">
      <c r="A211" s="39"/>
      <c r="B211" s="55"/>
      <c r="C211" s="55"/>
      <c r="D211" s="174"/>
      <c r="E211" s="14"/>
      <c r="F211" s="14"/>
      <c r="G211" s="3"/>
      <c r="H211" s="3"/>
      <c r="I211" s="15"/>
      <c r="J211" s="3"/>
      <c r="K211" s="3"/>
      <c r="L211" s="3"/>
      <c r="M211" s="14"/>
      <c r="N211" s="3"/>
      <c r="O211" s="3"/>
      <c r="P211" s="3"/>
      <c r="Q211" s="14"/>
      <c r="R211" s="15"/>
      <c r="S211" s="14"/>
      <c r="T211" s="3"/>
      <c r="U211" s="3"/>
      <c r="V211" s="3"/>
      <c r="W211" s="3"/>
      <c r="X211" s="14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</row>
    <row r="212" spans="1:252" s="33" customFormat="1" x14ac:dyDescent="0.25">
      <c r="A212" s="39"/>
      <c r="B212" s="55"/>
      <c r="C212" s="55"/>
      <c r="D212" s="174"/>
      <c r="E212" s="14"/>
      <c r="F212" s="14"/>
      <c r="G212" s="3"/>
      <c r="H212" s="3"/>
      <c r="I212" s="15"/>
      <c r="J212" s="3"/>
      <c r="K212" s="3"/>
      <c r="L212" s="3"/>
      <c r="M212" s="14"/>
      <c r="N212" s="3"/>
      <c r="O212" s="3"/>
      <c r="P212" s="3"/>
      <c r="Q212" s="14"/>
      <c r="R212" s="15"/>
      <c r="S212" s="14"/>
      <c r="T212" s="3"/>
      <c r="U212" s="3"/>
      <c r="V212" s="3"/>
      <c r="W212" s="3"/>
      <c r="X212" s="14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</row>
    <row r="213" spans="1:252" s="33" customFormat="1" x14ac:dyDescent="0.25">
      <c r="A213" s="39"/>
      <c r="B213" s="55"/>
      <c r="C213" s="55"/>
      <c r="D213" s="174"/>
      <c r="E213" s="14"/>
      <c r="F213" s="14"/>
      <c r="G213" s="3"/>
      <c r="H213" s="3"/>
      <c r="I213" s="15"/>
      <c r="J213" s="3"/>
      <c r="K213" s="3"/>
      <c r="L213" s="3"/>
      <c r="M213" s="14"/>
      <c r="N213" s="3"/>
      <c r="O213" s="3"/>
      <c r="P213" s="3"/>
      <c r="Q213" s="14"/>
      <c r="R213" s="15"/>
      <c r="S213" s="14"/>
      <c r="T213" s="3"/>
      <c r="U213" s="3"/>
      <c r="V213" s="3"/>
      <c r="W213" s="3"/>
      <c r="X213" s="14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</row>
    <row r="214" spans="1:252" s="33" customFormat="1" x14ac:dyDescent="0.25">
      <c r="A214" s="39"/>
      <c r="B214" s="55"/>
      <c r="C214" s="55"/>
      <c r="D214" s="174"/>
      <c r="E214" s="14"/>
      <c r="F214" s="14"/>
      <c r="G214" s="3"/>
      <c r="H214" s="3"/>
      <c r="I214" s="15"/>
      <c r="J214" s="3"/>
      <c r="K214" s="3"/>
      <c r="L214" s="3"/>
      <c r="M214" s="14"/>
      <c r="N214" s="3"/>
      <c r="O214" s="3"/>
      <c r="P214" s="3"/>
      <c r="Q214" s="14"/>
      <c r="R214" s="15"/>
      <c r="S214" s="14"/>
      <c r="T214" s="3"/>
      <c r="U214" s="3"/>
      <c r="V214" s="3"/>
      <c r="W214" s="3"/>
      <c r="X214" s="14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</row>
    <row r="215" spans="1:252" s="33" customFormat="1" x14ac:dyDescent="0.25">
      <c r="A215" s="39"/>
      <c r="B215" s="55"/>
      <c r="C215" s="55"/>
      <c r="D215" s="174"/>
      <c r="E215" s="14"/>
      <c r="F215" s="14"/>
      <c r="G215" s="3"/>
      <c r="H215" s="3"/>
      <c r="I215" s="15"/>
      <c r="J215" s="3"/>
      <c r="K215" s="3"/>
      <c r="L215" s="3"/>
      <c r="M215" s="14"/>
      <c r="N215" s="3"/>
      <c r="O215" s="3"/>
      <c r="P215" s="3"/>
      <c r="Q215" s="14"/>
      <c r="R215" s="15"/>
      <c r="S215" s="14"/>
      <c r="T215" s="3"/>
      <c r="U215" s="3"/>
      <c r="V215" s="3"/>
      <c r="W215" s="3"/>
      <c r="X215" s="14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</row>
    <row r="216" spans="1:252" s="33" customFormat="1" x14ac:dyDescent="0.25">
      <c r="A216" s="39"/>
      <c r="B216" s="55"/>
      <c r="C216" s="55"/>
      <c r="D216" s="174"/>
      <c r="E216" s="14"/>
      <c r="F216" s="14"/>
      <c r="G216" s="3"/>
      <c r="H216" s="3"/>
      <c r="I216" s="15"/>
      <c r="J216" s="3"/>
      <c r="K216" s="3"/>
      <c r="L216" s="3"/>
      <c r="M216" s="14"/>
      <c r="N216" s="3"/>
      <c r="O216" s="3"/>
      <c r="P216" s="3"/>
      <c r="Q216" s="14"/>
      <c r="R216" s="15"/>
      <c r="S216" s="14"/>
      <c r="T216" s="3"/>
      <c r="U216" s="3"/>
      <c r="V216" s="3"/>
      <c r="W216" s="3"/>
      <c r="X216" s="14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</row>
    <row r="217" spans="1:252" s="33" customFormat="1" x14ac:dyDescent="0.25">
      <c r="A217" s="39"/>
      <c r="B217" s="55"/>
      <c r="C217" s="55"/>
      <c r="D217" s="174"/>
      <c r="E217" s="14"/>
      <c r="F217" s="14"/>
      <c r="G217" s="3"/>
      <c r="H217" s="3"/>
      <c r="I217" s="15"/>
      <c r="J217" s="3"/>
      <c r="K217" s="3"/>
      <c r="L217" s="3"/>
      <c r="M217" s="14"/>
      <c r="N217" s="3"/>
      <c r="O217" s="3"/>
      <c r="P217" s="3"/>
      <c r="Q217" s="14"/>
      <c r="R217" s="15"/>
      <c r="S217" s="14"/>
      <c r="T217" s="3"/>
      <c r="U217" s="3"/>
      <c r="V217" s="3"/>
      <c r="W217" s="3"/>
      <c r="X217" s="14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</row>
    <row r="218" spans="1:252" s="33" customFormat="1" x14ac:dyDescent="0.25">
      <c r="A218" s="39"/>
      <c r="B218" s="55"/>
      <c r="C218" s="55"/>
      <c r="D218" s="174"/>
      <c r="E218" s="14"/>
      <c r="F218" s="14"/>
      <c r="G218" s="3"/>
      <c r="H218" s="3"/>
      <c r="I218" s="15"/>
      <c r="J218" s="3"/>
      <c r="K218" s="3"/>
      <c r="L218" s="3"/>
      <c r="M218" s="14"/>
      <c r="N218" s="3"/>
      <c r="O218" s="3"/>
      <c r="P218" s="3"/>
      <c r="Q218" s="14"/>
      <c r="R218" s="15"/>
      <c r="S218" s="14"/>
      <c r="T218" s="3"/>
      <c r="U218" s="3"/>
      <c r="V218" s="3"/>
      <c r="W218" s="3"/>
      <c r="X218" s="14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</row>
    <row r="219" spans="1:252" s="33" customFormat="1" x14ac:dyDescent="0.25">
      <c r="A219" s="39"/>
      <c r="B219" s="55"/>
      <c r="C219" s="55"/>
      <c r="D219" s="174"/>
      <c r="E219" s="14"/>
      <c r="F219" s="14"/>
      <c r="G219" s="3"/>
      <c r="H219" s="3"/>
      <c r="I219" s="15"/>
      <c r="J219" s="3"/>
      <c r="K219" s="3"/>
      <c r="L219" s="3"/>
      <c r="M219" s="14"/>
      <c r="N219" s="3"/>
      <c r="O219" s="3"/>
      <c r="P219" s="3"/>
      <c r="Q219" s="14"/>
      <c r="R219" s="15"/>
      <c r="S219" s="14"/>
      <c r="T219" s="3"/>
      <c r="U219" s="3"/>
      <c r="V219" s="3"/>
      <c r="W219" s="3"/>
      <c r="X219" s="14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</row>
    <row r="220" spans="1:252" s="33" customFormat="1" x14ac:dyDescent="0.25">
      <c r="A220" s="39"/>
      <c r="B220" s="55"/>
      <c r="C220" s="55"/>
      <c r="D220" s="174"/>
      <c r="E220" s="14"/>
      <c r="F220" s="14"/>
      <c r="G220" s="3"/>
      <c r="H220" s="3"/>
      <c r="I220" s="15"/>
      <c r="J220" s="3"/>
      <c r="K220" s="3"/>
      <c r="L220" s="3"/>
      <c r="M220" s="14"/>
      <c r="N220" s="3"/>
      <c r="O220" s="3"/>
      <c r="P220" s="3"/>
      <c r="Q220" s="14"/>
      <c r="R220" s="15"/>
      <c r="S220" s="14"/>
      <c r="T220" s="3"/>
      <c r="U220" s="3"/>
      <c r="V220" s="3"/>
      <c r="W220" s="3"/>
      <c r="X220" s="14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</row>
    <row r="221" spans="1:252" s="33" customFormat="1" x14ac:dyDescent="0.25">
      <c r="A221" s="39"/>
      <c r="B221" s="55"/>
      <c r="C221" s="55"/>
      <c r="D221" s="174"/>
      <c r="E221" s="14"/>
      <c r="F221" s="14"/>
      <c r="G221" s="3"/>
      <c r="H221" s="3"/>
      <c r="I221" s="15"/>
      <c r="J221" s="3"/>
      <c r="K221" s="3"/>
      <c r="L221" s="3"/>
      <c r="M221" s="14"/>
      <c r="N221" s="3"/>
      <c r="O221" s="3"/>
      <c r="P221" s="3"/>
      <c r="Q221" s="14"/>
      <c r="R221" s="15"/>
      <c r="S221" s="14"/>
      <c r="T221" s="3"/>
      <c r="U221" s="3"/>
      <c r="V221" s="3"/>
      <c r="W221" s="3"/>
      <c r="X221" s="14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</row>
    <row r="222" spans="1:252" s="33" customFormat="1" x14ac:dyDescent="0.25">
      <c r="A222" s="39"/>
      <c r="B222" s="55"/>
      <c r="C222" s="55"/>
      <c r="D222" s="174"/>
      <c r="E222" s="14"/>
      <c r="F222" s="14"/>
      <c r="G222" s="3"/>
      <c r="H222" s="3"/>
      <c r="I222" s="15"/>
      <c r="J222" s="3"/>
      <c r="K222" s="3"/>
      <c r="L222" s="3"/>
      <c r="M222" s="14"/>
      <c r="N222" s="3"/>
      <c r="O222" s="3"/>
      <c r="P222" s="3"/>
      <c r="Q222" s="14"/>
      <c r="R222" s="15"/>
      <c r="S222" s="14"/>
      <c r="T222" s="3"/>
      <c r="U222" s="3"/>
      <c r="V222" s="3"/>
      <c r="W222" s="3"/>
      <c r="X222" s="14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</row>
    <row r="223" spans="1:252" s="33" customFormat="1" x14ac:dyDescent="0.25">
      <c r="A223" s="39"/>
      <c r="B223" s="55"/>
      <c r="C223" s="55"/>
      <c r="D223" s="174"/>
      <c r="E223" s="14"/>
      <c r="F223" s="14"/>
      <c r="G223" s="3"/>
      <c r="H223" s="3"/>
      <c r="I223" s="15"/>
      <c r="J223" s="3"/>
      <c r="K223" s="3"/>
      <c r="L223" s="3"/>
      <c r="M223" s="14"/>
      <c r="N223" s="3"/>
      <c r="O223" s="3"/>
      <c r="P223" s="3"/>
      <c r="Q223" s="14"/>
      <c r="R223" s="15"/>
      <c r="S223" s="14"/>
      <c r="T223" s="3"/>
      <c r="U223" s="3"/>
      <c r="V223" s="3"/>
      <c r="W223" s="3"/>
      <c r="X223" s="14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</row>
    <row r="224" spans="1:252" s="33" customFormat="1" x14ac:dyDescent="0.25">
      <c r="A224" s="39"/>
      <c r="B224" s="55"/>
      <c r="C224" s="55"/>
      <c r="D224" s="174"/>
      <c r="E224" s="14"/>
      <c r="F224" s="14"/>
      <c r="G224" s="3"/>
      <c r="H224" s="3"/>
      <c r="I224" s="15"/>
      <c r="J224" s="3"/>
      <c r="K224" s="3"/>
      <c r="L224" s="3"/>
      <c r="M224" s="14"/>
      <c r="N224" s="3"/>
      <c r="O224" s="3"/>
      <c r="P224" s="3"/>
      <c r="Q224" s="14"/>
      <c r="R224" s="15"/>
      <c r="S224" s="14"/>
      <c r="T224" s="3"/>
      <c r="U224" s="3"/>
      <c r="V224" s="3"/>
      <c r="W224" s="3"/>
      <c r="X224" s="14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</row>
    <row r="225" spans="1:252" s="33" customFormat="1" x14ac:dyDescent="0.25">
      <c r="A225" s="39"/>
      <c r="B225" s="55"/>
      <c r="C225" s="55"/>
      <c r="D225" s="174"/>
      <c r="E225" s="14"/>
      <c r="F225" s="14"/>
      <c r="G225" s="3"/>
      <c r="H225" s="3"/>
      <c r="I225" s="15"/>
      <c r="J225" s="3"/>
      <c r="K225" s="3"/>
      <c r="L225" s="3"/>
      <c r="M225" s="14"/>
      <c r="N225" s="3"/>
      <c r="O225" s="3"/>
      <c r="P225" s="3"/>
      <c r="Q225" s="14"/>
      <c r="R225" s="15"/>
      <c r="S225" s="14"/>
      <c r="T225" s="3"/>
      <c r="U225" s="3"/>
      <c r="V225" s="3"/>
      <c r="W225" s="3"/>
      <c r="X225" s="14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</row>
    <row r="226" spans="1:252" s="33" customFormat="1" x14ac:dyDescent="0.25">
      <c r="A226" s="39"/>
      <c r="B226" s="55"/>
      <c r="C226" s="55"/>
      <c r="D226" s="174"/>
      <c r="E226" s="14"/>
      <c r="F226" s="14"/>
      <c r="G226" s="3"/>
      <c r="H226" s="3"/>
      <c r="I226" s="15"/>
      <c r="J226" s="3"/>
      <c r="K226" s="3"/>
      <c r="L226" s="3"/>
      <c r="M226" s="14"/>
      <c r="N226" s="3"/>
      <c r="O226" s="3"/>
      <c r="P226" s="3"/>
      <c r="Q226" s="14"/>
      <c r="R226" s="15"/>
      <c r="S226" s="14"/>
      <c r="T226" s="3"/>
      <c r="U226" s="3"/>
      <c r="V226" s="3"/>
      <c r="W226" s="3"/>
      <c r="X226" s="14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</row>
    <row r="227" spans="1:252" s="33" customFormat="1" x14ac:dyDescent="0.25">
      <c r="A227" s="39"/>
      <c r="B227" s="55"/>
      <c r="C227" s="55"/>
      <c r="D227" s="174"/>
      <c r="E227" s="14"/>
      <c r="F227" s="14"/>
      <c r="G227" s="3"/>
      <c r="H227" s="3"/>
      <c r="I227" s="15"/>
      <c r="J227" s="3"/>
      <c r="K227" s="3"/>
      <c r="L227" s="3"/>
      <c r="M227" s="14"/>
      <c r="N227" s="3"/>
      <c r="O227" s="3"/>
      <c r="P227" s="3"/>
      <c r="Q227" s="14"/>
      <c r="R227" s="15"/>
      <c r="S227" s="14"/>
      <c r="T227" s="3"/>
      <c r="U227" s="3"/>
      <c r="V227" s="3"/>
      <c r="W227" s="3"/>
      <c r="X227" s="14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</row>
    <row r="228" spans="1:252" s="33" customFormat="1" x14ac:dyDescent="0.25">
      <c r="A228" s="39"/>
      <c r="B228" s="55"/>
      <c r="C228" s="55"/>
      <c r="D228" s="174"/>
      <c r="E228" s="14"/>
      <c r="F228" s="14"/>
      <c r="G228" s="3"/>
      <c r="H228" s="3"/>
      <c r="I228" s="15"/>
      <c r="J228" s="3"/>
      <c r="K228" s="3"/>
      <c r="L228" s="3"/>
      <c r="M228" s="14"/>
      <c r="N228" s="3"/>
      <c r="O228" s="3"/>
      <c r="P228" s="3"/>
      <c r="Q228" s="14"/>
      <c r="R228" s="15"/>
      <c r="S228" s="14"/>
      <c r="T228" s="3"/>
      <c r="U228" s="3"/>
      <c r="V228" s="3"/>
      <c r="W228" s="3"/>
      <c r="X228" s="14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</row>
    <row r="229" spans="1:252" s="33" customFormat="1" x14ac:dyDescent="0.25">
      <c r="A229" s="39"/>
      <c r="B229" s="55"/>
      <c r="C229" s="55"/>
      <c r="D229" s="174"/>
      <c r="E229" s="14"/>
      <c r="F229" s="14"/>
      <c r="G229" s="3"/>
      <c r="H229" s="3"/>
      <c r="I229" s="15"/>
      <c r="J229" s="3"/>
      <c r="K229" s="3"/>
      <c r="L229" s="3"/>
      <c r="M229" s="14"/>
      <c r="N229" s="3"/>
      <c r="O229" s="3"/>
      <c r="P229" s="3"/>
      <c r="Q229" s="14"/>
      <c r="R229" s="15"/>
      <c r="S229" s="14"/>
      <c r="T229" s="3"/>
      <c r="U229" s="3"/>
      <c r="V229" s="3"/>
      <c r="W229" s="3"/>
      <c r="X229" s="14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</row>
    <row r="230" spans="1:252" s="33" customFormat="1" x14ac:dyDescent="0.25">
      <c r="A230" s="39"/>
      <c r="B230" s="55"/>
      <c r="C230" s="55"/>
      <c r="D230" s="174"/>
      <c r="E230" s="14"/>
      <c r="F230" s="14"/>
      <c r="G230" s="3"/>
      <c r="H230" s="3"/>
      <c r="I230" s="15"/>
      <c r="J230" s="3"/>
      <c r="K230" s="3"/>
      <c r="L230" s="3"/>
      <c r="M230" s="14"/>
      <c r="N230" s="3"/>
      <c r="O230" s="3"/>
      <c r="P230" s="3"/>
      <c r="Q230" s="14"/>
      <c r="R230" s="15"/>
      <c r="S230" s="14"/>
      <c r="T230" s="3"/>
      <c r="U230" s="3"/>
      <c r="V230" s="3"/>
      <c r="W230" s="3"/>
      <c r="X230" s="14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</row>
    <row r="231" spans="1:252" s="33" customFormat="1" x14ac:dyDescent="0.25">
      <c r="A231" s="39"/>
      <c r="B231" s="55"/>
      <c r="C231" s="55"/>
      <c r="D231" s="174"/>
      <c r="E231" s="14"/>
      <c r="F231" s="14"/>
      <c r="G231" s="3"/>
      <c r="H231" s="3"/>
      <c r="I231" s="15"/>
      <c r="J231" s="3"/>
      <c r="K231" s="3"/>
      <c r="L231" s="3"/>
      <c r="M231" s="14"/>
      <c r="N231" s="3"/>
      <c r="O231" s="3"/>
      <c r="P231" s="3"/>
      <c r="Q231" s="14"/>
      <c r="R231" s="15"/>
      <c r="S231" s="14"/>
      <c r="T231" s="3"/>
      <c r="U231" s="3"/>
      <c r="V231" s="3"/>
      <c r="W231" s="3"/>
      <c r="X231" s="14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</row>
    <row r="232" spans="1:252" s="33" customFormat="1" x14ac:dyDescent="0.25">
      <c r="A232" s="39"/>
      <c r="B232" s="55"/>
      <c r="C232" s="55"/>
      <c r="D232" s="174"/>
      <c r="E232" s="14"/>
      <c r="F232" s="14"/>
      <c r="G232" s="3"/>
      <c r="H232" s="3"/>
      <c r="I232" s="15"/>
      <c r="J232" s="3"/>
      <c r="K232" s="3"/>
      <c r="L232" s="3"/>
      <c r="M232" s="14"/>
      <c r="N232" s="3"/>
      <c r="O232" s="3"/>
      <c r="P232" s="3"/>
      <c r="Q232" s="14"/>
      <c r="R232" s="15"/>
      <c r="S232" s="14"/>
      <c r="T232" s="3"/>
      <c r="U232" s="3"/>
      <c r="V232" s="3"/>
      <c r="W232" s="3"/>
      <c r="X232" s="14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</row>
    <row r="233" spans="1:252" s="33" customFormat="1" x14ac:dyDescent="0.25">
      <c r="A233" s="39"/>
      <c r="B233" s="55"/>
      <c r="C233" s="55"/>
      <c r="D233" s="174"/>
      <c r="E233" s="14"/>
      <c r="F233" s="14"/>
      <c r="G233" s="3"/>
      <c r="H233" s="3"/>
      <c r="I233" s="15"/>
      <c r="J233" s="3"/>
      <c r="K233" s="3"/>
      <c r="L233" s="3"/>
      <c r="M233" s="14"/>
      <c r="N233" s="3"/>
      <c r="O233" s="3"/>
      <c r="P233" s="3"/>
      <c r="Q233" s="14"/>
      <c r="R233" s="15"/>
      <c r="S233" s="14"/>
      <c r="T233" s="3"/>
      <c r="U233" s="3"/>
      <c r="V233" s="3"/>
      <c r="W233" s="3"/>
      <c r="X233" s="14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</row>
    <row r="234" spans="1:252" s="33" customFormat="1" x14ac:dyDescent="0.25">
      <c r="A234" s="39"/>
      <c r="B234" s="55"/>
      <c r="C234" s="55"/>
      <c r="D234" s="174"/>
      <c r="E234" s="14"/>
      <c r="F234" s="14"/>
      <c r="G234" s="3"/>
      <c r="H234" s="3"/>
      <c r="I234" s="15"/>
      <c r="J234" s="3"/>
      <c r="K234" s="3"/>
      <c r="L234" s="3"/>
      <c r="M234" s="14"/>
      <c r="N234" s="3"/>
      <c r="O234" s="3"/>
      <c r="P234" s="3"/>
      <c r="Q234" s="14"/>
      <c r="R234" s="15"/>
      <c r="S234" s="14"/>
      <c r="T234" s="3"/>
      <c r="U234" s="3"/>
      <c r="V234" s="3"/>
      <c r="W234" s="3"/>
      <c r="X234" s="14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</row>
    <row r="235" spans="1:252" s="33" customFormat="1" x14ac:dyDescent="0.25">
      <c r="A235" s="39"/>
      <c r="B235" s="55"/>
      <c r="C235" s="55"/>
      <c r="D235" s="174"/>
      <c r="E235" s="14"/>
      <c r="F235" s="14"/>
      <c r="G235" s="3"/>
      <c r="H235" s="3"/>
      <c r="I235" s="15"/>
      <c r="J235" s="3"/>
      <c r="K235" s="3"/>
      <c r="L235" s="3"/>
      <c r="M235" s="14"/>
      <c r="N235" s="3"/>
      <c r="O235" s="3"/>
      <c r="P235" s="3"/>
      <c r="Q235" s="14"/>
      <c r="R235" s="15"/>
      <c r="S235" s="14"/>
      <c r="T235" s="3"/>
      <c r="U235" s="3"/>
      <c r="V235" s="3"/>
      <c r="W235" s="3"/>
      <c r="X235" s="14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</row>
    <row r="236" spans="1:252" s="33" customFormat="1" x14ac:dyDescent="0.25">
      <c r="A236" s="39"/>
      <c r="B236" s="55"/>
      <c r="C236" s="55"/>
      <c r="D236" s="174"/>
      <c r="E236" s="14"/>
      <c r="F236" s="14"/>
      <c r="G236" s="3"/>
      <c r="H236" s="3"/>
      <c r="I236" s="15"/>
      <c r="J236" s="3"/>
      <c r="K236" s="3"/>
      <c r="L236" s="3"/>
      <c r="M236" s="14"/>
      <c r="N236" s="3"/>
      <c r="O236" s="3"/>
      <c r="P236" s="3"/>
      <c r="Q236" s="14"/>
      <c r="R236" s="15"/>
      <c r="S236" s="14"/>
      <c r="T236" s="3"/>
      <c r="U236" s="3"/>
      <c r="V236" s="3"/>
      <c r="W236" s="3"/>
      <c r="X236" s="14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</row>
    <row r="237" spans="1:252" s="33" customFormat="1" x14ac:dyDescent="0.25">
      <c r="A237" s="39"/>
      <c r="B237" s="55"/>
      <c r="C237" s="55"/>
      <c r="D237" s="174"/>
      <c r="E237" s="14"/>
      <c r="F237" s="14"/>
      <c r="G237" s="3"/>
      <c r="H237" s="3"/>
      <c r="I237" s="15"/>
      <c r="J237" s="3"/>
      <c r="K237" s="3"/>
      <c r="L237" s="3"/>
      <c r="M237" s="14"/>
      <c r="N237" s="3"/>
      <c r="O237" s="3"/>
      <c r="P237" s="3"/>
      <c r="Q237" s="14"/>
      <c r="R237" s="15"/>
      <c r="S237" s="14"/>
      <c r="T237" s="3"/>
      <c r="U237" s="3"/>
      <c r="V237" s="3"/>
      <c r="W237" s="3"/>
      <c r="X237" s="14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</row>
    <row r="238" spans="1:252" s="33" customFormat="1" x14ac:dyDescent="0.25">
      <c r="A238" s="39"/>
      <c r="B238" s="55"/>
      <c r="C238" s="55"/>
      <c r="D238" s="174"/>
      <c r="E238" s="14"/>
      <c r="F238" s="14"/>
      <c r="G238" s="3"/>
      <c r="H238" s="3"/>
      <c r="I238" s="15"/>
      <c r="J238" s="3"/>
      <c r="K238" s="3"/>
      <c r="L238" s="3"/>
      <c r="M238" s="14"/>
      <c r="N238" s="3"/>
      <c r="O238" s="3"/>
      <c r="P238" s="3"/>
      <c r="Q238" s="14"/>
      <c r="R238" s="15"/>
      <c r="S238" s="14"/>
      <c r="T238" s="3"/>
      <c r="U238" s="3"/>
      <c r="V238" s="3"/>
      <c r="W238" s="3"/>
      <c r="X238" s="14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</row>
    <row r="239" spans="1:252" s="33" customFormat="1" x14ac:dyDescent="0.25">
      <c r="A239" s="39"/>
      <c r="B239" s="55"/>
      <c r="C239" s="55"/>
      <c r="D239" s="174"/>
      <c r="E239" s="14"/>
      <c r="F239" s="14"/>
      <c r="G239" s="3"/>
      <c r="H239" s="3"/>
      <c r="I239" s="15"/>
      <c r="J239" s="3"/>
      <c r="K239" s="3"/>
      <c r="L239" s="3"/>
      <c r="M239" s="14"/>
      <c r="N239" s="3"/>
      <c r="O239" s="3"/>
      <c r="P239" s="3"/>
      <c r="Q239" s="14"/>
      <c r="R239" s="15"/>
      <c r="S239" s="14"/>
      <c r="T239" s="3"/>
      <c r="U239" s="3"/>
      <c r="V239" s="3"/>
      <c r="W239" s="3"/>
      <c r="X239" s="14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</row>
    <row r="240" spans="1:252" s="33" customFormat="1" x14ac:dyDescent="0.25">
      <c r="A240" s="39"/>
      <c r="B240" s="55"/>
      <c r="C240" s="55"/>
      <c r="D240" s="174"/>
      <c r="E240" s="14"/>
      <c r="F240" s="14"/>
      <c r="G240" s="3"/>
      <c r="H240" s="3"/>
      <c r="I240" s="15"/>
      <c r="J240" s="3"/>
      <c r="K240" s="3"/>
      <c r="L240" s="3"/>
      <c r="M240" s="14"/>
      <c r="N240" s="3"/>
      <c r="O240" s="3"/>
      <c r="P240" s="3"/>
      <c r="Q240" s="14"/>
      <c r="R240" s="15"/>
      <c r="S240" s="14"/>
      <c r="T240" s="3"/>
      <c r="U240" s="3"/>
      <c r="V240" s="3"/>
      <c r="W240" s="3"/>
      <c r="X240" s="14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</row>
    <row r="241" spans="1:252" s="33" customFormat="1" x14ac:dyDescent="0.25">
      <c r="A241" s="39"/>
      <c r="B241" s="55"/>
      <c r="C241" s="55"/>
      <c r="D241" s="174"/>
      <c r="E241" s="14"/>
      <c r="F241" s="14"/>
      <c r="G241" s="3"/>
      <c r="H241" s="3"/>
      <c r="I241" s="15"/>
      <c r="J241" s="3"/>
      <c r="K241" s="3"/>
      <c r="L241" s="3"/>
      <c r="M241" s="14"/>
      <c r="N241" s="3"/>
      <c r="O241" s="3"/>
      <c r="P241" s="3"/>
      <c r="Q241" s="14"/>
      <c r="R241" s="15"/>
      <c r="S241" s="14"/>
      <c r="T241" s="3"/>
      <c r="U241" s="3"/>
      <c r="V241" s="3"/>
      <c r="W241" s="3"/>
      <c r="X241" s="14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</row>
    <row r="242" spans="1:252" s="33" customFormat="1" x14ac:dyDescent="0.25">
      <c r="A242" s="39"/>
      <c r="B242" s="55"/>
      <c r="C242" s="55"/>
      <c r="D242" s="174"/>
      <c r="E242" s="14"/>
      <c r="F242" s="14"/>
      <c r="G242" s="3"/>
      <c r="H242" s="3"/>
      <c r="I242" s="15"/>
      <c r="J242" s="3"/>
      <c r="K242" s="3"/>
      <c r="L242" s="3"/>
      <c r="M242" s="14"/>
      <c r="N242" s="3"/>
      <c r="O242" s="3"/>
      <c r="P242" s="3"/>
      <c r="Q242" s="14"/>
      <c r="R242" s="15"/>
      <c r="S242" s="14"/>
      <c r="T242" s="3"/>
      <c r="U242" s="3"/>
      <c r="V242" s="3"/>
      <c r="W242" s="3"/>
      <c r="X242" s="14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</row>
    <row r="243" spans="1:252" s="33" customFormat="1" x14ac:dyDescent="0.25">
      <c r="A243" s="39"/>
      <c r="B243" s="55"/>
      <c r="C243" s="55"/>
      <c r="D243" s="174"/>
      <c r="E243" s="14"/>
      <c r="F243" s="14"/>
      <c r="G243" s="3"/>
      <c r="H243" s="3"/>
      <c r="I243" s="15"/>
      <c r="J243" s="3"/>
      <c r="K243" s="3"/>
      <c r="L243" s="3"/>
      <c r="M243" s="14"/>
      <c r="N243" s="3"/>
      <c r="O243" s="3"/>
      <c r="P243" s="3"/>
      <c r="Q243" s="14"/>
      <c r="R243" s="15"/>
      <c r="S243" s="14"/>
      <c r="T243" s="3"/>
      <c r="U243" s="3"/>
      <c r="V243" s="3"/>
      <c r="W243" s="3"/>
      <c r="X243" s="14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</row>
    <row r="244" spans="1:252" s="33" customFormat="1" x14ac:dyDescent="0.25">
      <c r="A244" s="39"/>
      <c r="B244" s="55"/>
      <c r="C244" s="55"/>
      <c r="D244" s="174"/>
      <c r="E244" s="14"/>
      <c r="F244" s="14"/>
      <c r="G244" s="3"/>
      <c r="H244" s="3"/>
      <c r="I244" s="15"/>
      <c r="J244" s="3"/>
      <c r="K244" s="3"/>
      <c r="L244" s="3"/>
      <c r="M244" s="14"/>
      <c r="N244" s="3"/>
      <c r="O244" s="3"/>
      <c r="P244" s="3"/>
      <c r="Q244" s="14"/>
      <c r="R244" s="15"/>
      <c r="S244" s="14"/>
      <c r="T244" s="3"/>
      <c r="U244" s="3"/>
      <c r="V244" s="3"/>
      <c r="W244" s="3"/>
      <c r="X244" s="14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</row>
    <row r="245" spans="1:252" s="33" customFormat="1" x14ac:dyDescent="0.25">
      <c r="A245" s="39"/>
      <c r="B245" s="55"/>
      <c r="C245" s="55"/>
      <c r="D245" s="174"/>
      <c r="E245" s="14"/>
      <c r="F245" s="14"/>
      <c r="G245" s="3"/>
      <c r="H245" s="3"/>
      <c r="I245" s="15"/>
      <c r="J245" s="3"/>
      <c r="K245" s="3"/>
      <c r="L245" s="3"/>
      <c r="M245" s="14"/>
      <c r="N245" s="3"/>
      <c r="O245" s="3"/>
      <c r="P245" s="3"/>
      <c r="Q245" s="14"/>
      <c r="R245" s="15"/>
      <c r="S245" s="14"/>
      <c r="T245" s="3"/>
      <c r="U245" s="3"/>
      <c r="V245" s="3"/>
      <c r="W245" s="3"/>
      <c r="X245" s="14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</row>
    <row r="246" spans="1:252" s="33" customFormat="1" x14ac:dyDescent="0.25">
      <c r="A246" s="39"/>
      <c r="B246" s="55"/>
      <c r="C246" s="55"/>
      <c r="D246" s="174"/>
      <c r="E246" s="14"/>
      <c r="F246" s="14"/>
      <c r="G246" s="3"/>
      <c r="H246" s="3"/>
      <c r="I246" s="15"/>
      <c r="J246" s="3"/>
      <c r="K246" s="3"/>
      <c r="L246" s="3"/>
      <c r="M246" s="14"/>
      <c r="N246" s="3"/>
      <c r="O246" s="3"/>
      <c r="P246" s="3"/>
      <c r="Q246" s="14"/>
      <c r="R246" s="15"/>
      <c r="S246" s="14"/>
      <c r="T246" s="3"/>
      <c r="U246" s="3"/>
      <c r="V246" s="3"/>
      <c r="W246" s="3"/>
      <c r="X246" s="14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</row>
    <row r="247" spans="1:252" s="33" customFormat="1" x14ac:dyDescent="0.25">
      <c r="A247" s="39"/>
      <c r="B247" s="55"/>
      <c r="C247" s="55"/>
      <c r="D247" s="174"/>
      <c r="E247" s="14"/>
      <c r="F247" s="14"/>
      <c r="G247" s="3"/>
      <c r="H247" s="3"/>
      <c r="I247" s="15"/>
      <c r="J247" s="3"/>
      <c r="K247" s="3"/>
      <c r="L247" s="3"/>
      <c r="M247" s="14"/>
      <c r="N247" s="3"/>
      <c r="O247" s="3"/>
      <c r="P247" s="3"/>
      <c r="Q247" s="14"/>
      <c r="R247" s="15"/>
      <c r="S247" s="14"/>
      <c r="T247" s="3"/>
      <c r="U247" s="3"/>
      <c r="V247" s="3"/>
      <c r="W247" s="3"/>
      <c r="X247" s="14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</row>
    <row r="248" spans="1:252" s="33" customFormat="1" x14ac:dyDescent="0.25">
      <c r="A248" s="39"/>
      <c r="B248" s="55"/>
      <c r="C248" s="55"/>
      <c r="D248" s="174"/>
      <c r="E248" s="14"/>
      <c r="F248" s="14"/>
      <c r="G248" s="3"/>
      <c r="H248" s="3"/>
      <c r="I248" s="15"/>
      <c r="J248" s="3"/>
      <c r="K248" s="3"/>
      <c r="L248" s="3"/>
      <c r="M248" s="14"/>
      <c r="N248" s="3"/>
      <c r="O248" s="3"/>
      <c r="P248" s="3"/>
      <c r="Q248" s="14"/>
      <c r="R248" s="15"/>
      <c r="S248" s="14"/>
      <c r="T248" s="3"/>
      <c r="U248" s="3"/>
      <c r="V248" s="3"/>
      <c r="W248" s="3"/>
      <c r="X248" s="14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</row>
    <row r="249" spans="1:252" s="33" customFormat="1" x14ac:dyDescent="0.25">
      <c r="A249" s="39"/>
      <c r="B249" s="55"/>
      <c r="C249" s="55"/>
      <c r="D249" s="174"/>
      <c r="E249" s="14"/>
      <c r="F249" s="14"/>
      <c r="G249" s="3"/>
      <c r="H249" s="3"/>
      <c r="I249" s="15"/>
      <c r="J249" s="3"/>
      <c r="K249" s="3"/>
      <c r="L249" s="3"/>
      <c r="M249" s="14"/>
      <c r="N249" s="3"/>
      <c r="O249" s="3"/>
      <c r="P249" s="3"/>
      <c r="Q249" s="14"/>
      <c r="R249" s="15"/>
      <c r="S249" s="14"/>
      <c r="T249" s="3"/>
      <c r="U249" s="3"/>
      <c r="V249" s="3"/>
      <c r="W249" s="3"/>
      <c r="X249" s="14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</row>
    <row r="250" spans="1:252" s="33" customFormat="1" x14ac:dyDescent="0.25">
      <c r="A250" s="39"/>
      <c r="B250" s="55"/>
      <c r="C250" s="55"/>
      <c r="D250" s="174"/>
      <c r="E250" s="14"/>
      <c r="F250" s="14"/>
      <c r="G250" s="3"/>
      <c r="H250" s="3"/>
      <c r="I250" s="15"/>
      <c r="J250" s="3"/>
      <c r="K250" s="3"/>
      <c r="L250" s="3"/>
      <c r="M250" s="14"/>
      <c r="N250" s="3"/>
      <c r="O250" s="3"/>
      <c r="P250" s="3"/>
      <c r="Q250" s="14"/>
      <c r="R250" s="15"/>
      <c r="S250" s="14"/>
      <c r="T250" s="3"/>
      <c r="U250" s="3"/>
      <c r="V250" s="3"/>
      <c r="W250" s="3"/>
      <c r="X250" s="14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</row>
    <row r="251" spans="1:252" s="33" customFormat="1" x14ac:dyDescent="0.25">
      <c r="A251" s="39"/>
      <c r="B251" s="55"/>
      <c r="C251" s="55"/>
      <c r="D251" s="174"/>
      <c r="E251" s="14"/>
      <c r="F251" s="14"/>
      <c r="G251" s="3"/>
      <c r="H251" s="3"/>
      <c r="I251" s="15"/>
      <c r="J251" s="3"/>
      <c r="K251" s="3"/>
      <c r="L251" s="3"/>
      <c r="M251" s="14"/>
      <c r="N251" s="3"/>
      <c r="O251" s="3"/>
      <c r="P251" s="3"/>
      <c r="Q251" s="14"/>
      <c r="R251" s="15"/>
      <c r="S251" s="14"/>
      <c r="T251" s="3"/>
      <c r="U251" s="3"/>
      <c r="V251" s="3"/>
      <c r="W251" s="3"/>
      <c r="X251" s="14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</row>
    <row r="252" spans="1:252" s="33" customFormat="1" x14ac:dyDescent="0.25">
      <c r="A252" s="39"/>
      <c r="B252" s="55"/>
      <c r="C252" s="55"/>
      <c r="D252" s="174"/>
      <c r="E252" s="14"/>
      <c r="F252" s="14"/>
      <c r="G252" s="3"/>
      <c r="H252" s="3"/>
      <c r="I252" s="15"/>
      <c r="J252" s="3"/>
      <c r="K252" s="3"/>
      <c r="L252" s="3"/>
      <c r="M252" s="14"/>
      <c r="N252" s="3"/>
      <c r="O252" s="3"/>
      <c r="P252" s="3"/>
      <c r="Q252" s="14"/>
      <c r="R252" s="15"/>
      <c r="S252" s="14"/>
      <c r="T252" s="3"/>
      <c r="U252" s="3"/>
      <c r="V252" s="3"/>
      <c r="W252" s="3"/>
      <c r="X252" s="14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</row>
    <row r="253" spans="1:252" s="33" customFormat="1" x14ac:dyDescent="0.25">
      <c r="A253" s="39"/>
      <c r="B253" s="55"/>
      <c r="C253" s="55"/>
      <c r="D253" s="174"/>
      <c r="E253" s="14"/>
      <c r="F253" s="14"/>
      <c r="G253" s="3"/>
      <c r="H253" s="3"/>
      <c r="I253" s="15"/>
      <c r="J253" s="3"/>
      <c r="K253" s="3"/>
      <c r="L253" s="3"/>
      <c r="M253" s="14"/>
      <c r="N253" s="3"/>
      <c r="O253" s="3"/>
      <c r="P253" s="3"/>
      <c r="Q253" s="14"/>
      <c r="R253" s="15"/>
      <c r="S253" s="14"/>
      <c r="T253" s="3"/>
      <c r="U253" s="3"/>
      <c r="V253" s="3"/>
      <c r="W253" s="3"/>
      <c r="X253" s="14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</row>
    <row r="254" spans="1:252" s="33" customFormat="1" x14ac:dyDescent="0.25">
      <c r="A254" s="39"/>
      <c r="B254" s="55"/>
      <c r="C254" s="55"/>
      <c r="D254" s="174"/>
      <c r="E254" s="14"/>
      <c r="F254" s="14"/>
      <c r="G254" s="3"/>
      <c r="H254" s="3"/>
      <c r="I254" s="15"/>
      <c r="J254" s="3"/>
      <c r="K254" s="3"/>
      <c r="L254" s="3"/>
      <c r="M254" s="14"/>
      <c r="N254" s="3"/>
      <c r="O254" s="3"/>
      <c r="P254" s="3"/>
      <c r="Q254" s="14"/>
      <c r="R254" s="15"/>
      <c r="S254" s="14"/>
      <c r="T254" s="3"/>
      <c r="U254" s="3"/>
      <c r="V254" s="3"/>
      <c r="W254" s="3"/>
      <c r="X254" s="14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</row>
    <row r="255" spans="1:252" s="33" customFormat="1" x14ac:dyDescent="0.25">
      <c r="A255" s="39"/>
      <c r="B255" s="55"/>
      <c r="C255" s="55"/>
      <c r="D255" s="174"/>
      <c r="E255" s="14"/>
      <c r="F255" s="14"/>
      <c r="G255" s="3"/>
      <c r="H255" s="3"/>
      <c r="I255" s="15"/>
      <c r="J255" s="3"/>
      <c r="K255" s="3"/>
      <c r="L255" s="3"/>
      <c r="M255" s="14"/>
      <c r="N255" s="3"/>
      <c r="O255" s="3"/>
      <c r="P255" s="3"/>
      <c r="Q255" s="14"/>
      <c r="R255" s="15"/>
      <c r="S255" s="14"/>
      <c r="T255" s="3"/>
      <c r="U255" s="3"/>
      <c r="V255" s="3"/>
      <c r="W255" s="3"/>
      <c r="X255" s="14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</row>
    <row r="256" spans="1:252" s="33" customFormat="1" x14ac:dyDescent="0.25">
      <c r="A256" s="39"/>
      <c r="B256" s="55"/>
      <c r="C256" s="55"/>
      <c r="D256" s="174"/>
      <c r="E256" s="14"/>
      <c r="F256" s="14"/>
      <c r="G256" s="3"/>
      <c r="H256" s="3"/>
      <c r="I256" s="15"/>
      <c r="J256" s="3"/>
      <c r="K256" s="3"/>
      <c r="L256" s="3"/>
      <c r="M256" s="14"/>
      <c r="N256" s="3"/>
      <c r="O256" s="3"/>
      <c r="P256" s="3"/>
      <c r="Q256" s="14"/>
      <c r="R256" s="15"/>
      <c r="S256" s="14"/>
      <c r="T256" s="3"/>
      <c r="U256" s="3"/>
      <c r="V256" s="3"/>
      <c r="W256" s="3"/>
      <c r="X256" s="14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</row>
    <row r="257" spans="1:252" s="33" customFormat="1" x14ac:dyDescent="0.25">
      <c r="A257" s="39"/>
      <c r="B257" s="55"/>
      <c r="C257" s="55"/>
      <c r="D257" s="174"/>
      <c r="E257" s="14"/>
      <c r="F257" s="14"/>
      <c r="G257" s="3"/>
      <c r="H257" s="3"/>
      <c r="I257" s="15"/>
      <c r="J257" s="3"/>
      <c r="K257" s="3"/>
      <c r="L257" s="3"/>
      <c r="M257" s="14"/>
      <c r="N257" s="3"/>
      <c r="O257" s="3"/>
      <c r="P257" s="3"/>
      <c r="Q257" s="14"/>
      <c r="R257" s="15"/>
      <c r="S257" s="14"/>
      <c r="T257" s="3"/>
      <c r="U257" s="3"/>
      <c r="V257" s="3"/>
      <c r="W257" s="3"/>
      <c r="X257" s="14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</row>
    <row r="258" spans="1:252" s="33" customFormat="1" x14ac:dyDescent="0.25">
      <c r="A258" s="39"/>
      <c r="B258" s="55"/>
      <c r="C258" s="55"/>
      <c r="D258" s="174"/>
      <c r="E258" s="14"/>
      <c r="F258" s="14"/>
      <c r="G258" s="3"/>
      <c r="H258" s="3"/>
      <c r="I258" s="15"/>
      <c r="J258" s="3"/>
      <c r="K258" s="3"/>
      <c r="L258" s="3"/>
      <c r="M258" s="14"/>
      <c r="N258" s="3"/>
      <c r="O258" s="3"/>
      <c r="P258" s="3"/>
      <c r="Q258" s="14"/>
      <c r="R258" s="15"/>
      <c r="S258" s="14"/>
      <c r="T258" s="3"/>
      <c r="U258" s="3"/>
      <c r="V258" s="3"/>
      <c r="W258" s="3"/>
      <c r="X258" s="14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</row>
    <row r="259" spans="1:252" s="33" customFormat="1" x14ac:dyDescent="0.25">
      <c r="A259" s="39"/>
      <c r="B259" s="55"/>
      <c r="C259" s="55"/>
      <c r="D259" s="174"/>
      <c r="E259" s="14"/>
      <c r="F259" s="14"/>
      <c r="G259" s="3"/>
      <c r="H259" s="3"/>
      <c r="I259" s="15"/>
      <c r="J259" s="3"/>
      <c r="K259" s="3"/>
      <c r="L259" s="3"/>
      <c r="M259" s="14"/>
      <c r="N259" s="3"/>
      <c r="O259" s="3"/>
      <c r="P259" s="3"/>
      <c r="Q259" s="14"/>
      <c r="R259" s="15"/>
      <c r="S259" s="14"/>
      <c r="T259" s="3"/>
      <c r="U259" s="3"/>
      <c r="V259" s="3"/>
      <c r="W259" s="3"/>
      <c r="X259" s="14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</row>
    <row r="260" spans="1:252" s="33" customFormat="1" x14ac:dyDescent="0.25">
      <c r="A260" s="39"/>
      <c r="B260" s="55"/>
      <c r="C260" s="55"/>
      <c r="D260" s="174"/>
      <c r="E260" s="14"/>
      <c r="F260" s="14"/>
      <c r="G260" s="3"/>
      <c r="H260" s="3"/>
      <c r="I260" s="15"/>
      <c r="J260" s="3"/>
      <c r="K260" s="3"/>
      <c r="L260" s="3"/>
      <c r="M260" s="14"/>
      <c r="N260" s="3"/>
      <c r="O260" s="3"/>
      <c r="P260" s="3"/>
      <c r="Q260" s="14"/>
      <c r="R260" s="15"/>
      <c r="S260" s="14"/>
      <c r="T260" s="3"/>
      <c r="U260" s="3"/>
      <c r="V260" s="3"/>
      <c r="W260" s="3"/>
      <c r="X260" s="14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</row>
    <row r="261" spans="1:252" s="33" customFormat="1" x14ac:dyDescent="0.25">
      <c r="A261" s="39"/>
      <c r="B261" s="55"/>
      <c r="C261" s="55"/>
      <c r="D261" s="174"/>
      <c r="E261" s="14"/>
      <c r="F261" s="14"/>
      <c r="G261" s="3"/>
      <c r="H261" s="3"/>
      <c r="I261" s="15"/>
      <c r="J261" s="3"/>
      <c r="K261" s="3"/>
      <c r="L261" s="3"/>
      <c r="M261" s="14"/>
      <c r="N261" s="3"/>
      <c r="O261" s="3"/>
      <c r="P261" s="3"/>
      <c r="Q261" s="14"/>
      <c r="R261" s="15"/>
      <c r="S261" s="14"/>
      <c r="T261" s="3"/>
      <c r="U261" s="3"/>
      <c r="V261" s="3"/>
      <c r="W261" s="3"/>
      <c r="X261" s="14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</row>
    <row r="262" spans="1:252" s="33" customFormat="1" x14ac:dyDescent="0.25">
      <c r="A262" s="39"/>
      <c r="B262" s="55"/>
      <c r="C262" s="55"/>
      <c r="D262" s="174"/>
      <c r="E262" s="14"/>
      <c r="F262" s="14"/>
      <c r="G262" s="3"/>
      <c r="H262" s="3"/>
      <c r="I262" s="15"/>
      <c r="J262" s="3"/>
      <c r="K262" s="3"/>
      <c r="L262" s="3"/>
      <c r="M262" s="14"/>
      <c r="N262" s="3"/>
      <c r="O262" s="3"/>
      <c r="P262" s="3"/>
      <c r="Q262" s="14"/>
      <c r="R262" s="15"/>
      <c r="S262" s="14"/>
      <c r="T262" s="3"/>
      <c r="U262" s="3"/>
      <c r="V262" s="3"/>
      <c r="W262" s="3"/>
      <c r="X262" s="14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</row>
    <row r="263" spans="1:252" s="33" customFormat="1" x14ac:dyDescent="0.25">
      <c r="A263" s="39"/>
      <c r="B263" s="55"/>
      <c r="C263" s="55"/>
      <c r="D263" s="174"/>
      <c r="E263" s="14"/>
      <c r="F263" s="14"/>
      <c r="G263" s="3"/>
      <c r="H263" s="3"/>
      <c r="I263" s="15"/>
      <c r="J263" s="3"/>
      <c r="K263" s="3"/>
      <c r="L263" s="3"/>
      <c r="M263" s="14"/>
      <c r="N263" s="3"/>
      <c r="O263" s="3"/>
      <c r="P263" s="3"/>
      <c r="Q263" s="14"/>
      <c r="R263" s="15"/>
      <c r="S263" s="14"/>
      <c r="T263" s="3"/>
      <c r="U263" s="3"/>
      <c r="V263" s="3"/>
      <c r="W263" s="3"/>
      <c r="X263" s="14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</row>
    <row r="264" spans="1:252" s="33" customFormat="1" x14ac:dyDescent="0.25">
      <c r="A264" s="39"/>
      <c r="B264" s="55"/>
      <c r="C264" s="55"/>
      <c r="D264" s="174"/>
      <c r="E264" s="14"/>
      <c r="F264" s="14"/>
      <c r="G264" s="3"/>
      <c r="H264" s="3"/>
      <c r="I264" s="15"/>
      <c r="J264" s="3"/>
      <c r="K264" s="3"/>
      <c r="L264" s="3"/>
      <c r="M264" s="14"/>
      <c r="N264" s="3"/>
      <c r="O264" s="3"/>
      <c r="P264" s="3"/>
      <c r="Q264" s="14"/>
      <c r="R264" s="15"/>
      <c r="S264" s="14"/>
      <c r="T264" s="3"/>
      <c r="U264" s="3"/>
      <c r="V264" s="3"/>
      <c r="W264" s="3"/>
      <c r="X264" s="14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</row>
    <row r="265" spans="1:252" s="33" customFormat="1" x14ac:dyDescent="0.25">
      <c r="A265" s="39"/>
      <c r="B265" s="55"/>
      <c r="C265" s="55"/>
      <c r="D265" s="174"/>
      <c r="E265" s="14"/>
      <c r="F265" s="14"/>
      <c r="G265" s="3"/>
      <c r="H265" s="3"/>
      <c r="I265" s="15"/>
      <c r="J265" s="3"/>
      <c r="K265" s="3"/>
      <c r="L265" s="3"/>
      <c r="M265" s="14"/>
      <c r="N265" s="3"/>
      <c r="O265" s="3"/>
      <c r="P265" s="3"/>
      <c r="Q265" s="14"/>
      <c r="R265" s="15"/>
      <c r="S265" s="14"/>
      <c r="T265" s="3"/>
      <c r="U265" s="3"/>
      <c r="V265" s="3"/>
      <c r="W265" s="3"/>
      <c r="X265" s="14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</row>
    <row r="266" spans="1:252" s="33" customFormat="1" x14ac:dyDescent="0.25">
      <c r="A266" s="39"/>
      <c r="B266" s="55"/>
      <c r="C266" s="55"/>
      <c r="D266" s="174"/>
      <c r="E266" s="14"/>
      <c r="F266" s="14"/>
      <c r="G266" s="3"/>
      <c r="H266" s="3"/>
      <c r="I266" s="15"/>
      <c r="J266" s="3"/>
      <c r="K266" s="3"/>
      <c r="L266" s="3"/>
      <c r="M266" s="14"/>
      <c r="N266" s="3"/>
      <c r="O266" s="3"/>
      <c r="P266" s="3"/>
      <c r="Q266" s="14"/>
      <c r="R266" s="15"/>
      <c r="S266" s="14"/>
      <c r="T266" s="3"/>
      <c r="U266" s="3"/>
      <c r="V266" s="3"/>
      <c r="W266" s="3"/>
      <c r="X266" s="14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</row>
    <row r="267" spans="1:252" s="33" customFormat="1" x14ac:dyDescent="0.25">
      <c r="A267" s="39"/>
      <c r="B267" s="55"/>
      <c r="C267" s="55"/>
      <c r="D267" s="174"/>
      <c r="E267" s="14"/>
      <c r="F267" s="14"/>
      <c r="G267" s="3"/>
      <c r="H267" s="3"/>
      <c r="I267" s="15"/>
      <c r="J267" s="3"/>
      <c r="K267" s="3"/>
      <c r="L267" s="3"/>
      <c r="M267" s="14"/>
      <c r="N267" s="3"/>
      <c r="O267" s="3"/>
      <c r="P267" s="3"/>
      <c r="Q267" s="14"/>
      <c r="R267" s="15"/>
      <c r="S267" s="14"/>
      <c r="T267" s="3"/>
      <c r="U267" s="3"/>
      <c r="V267" s="3"/>
      <c r="W267" s="3"/>
      <c r="X267" s="14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</row>
    <row r="268" spans="1:252" s="33" customFormat="1" x14ac:dyDescent="0.25">
      <c r="A268" s="39"/>
      <c r="B268" s="55"/>
      <c r="C268" s="55"/>
      <c r="D268" s="174"/>
      <c r="E268" s="14"/>
      <c r="F268" s="14"/>
      <c r="G268" s="3"/>
      <c r="H268" s="3"/>
      <c r="I268" s="15"/>
      <c r="J268" s="3"/>
      <c r="K268" s="3"/>
      <c r="L268" s="3"/>
      <c r="M268" s="14"/>
      <c r="N268" s="3"/>
      <c r="O268" s="3"/>
      <c r="P268" s="3"/>
      <c r="Q268" s="14"/>
      <c r="R268" s="15"/>
      <c r="S268" s="14"/>
      <c r="T268" s="3"/>
      <c r="U268" s="3"/>
      <c r="V268" s="3"/>
      <c r="W268" s="3"/>
      <c r="X268" s="14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</row>
    <row r="269" spans="1:252" s="33" customFormat="1" x14ac:dyDescent="0.25">
      <c r="A269" s="39"/>
      <c r="B269" s="55"/>
      <c r="C269" s="55"/>
      <c r="D269" s="174"/>
      <c r="E269" s="14"/>
      <c r="F269" s="14"/>
      <c r="G269" s="3"/>
      <c r="H269" s="3"/>
      <c r="I269" s="15"/>
      <c r="J269" s="3"/>
      <c r="K269" s="3"/>
      <c r="L269" s="3"/>
      <c r="M269" s="14"/>
      <c r="N269" s="3"/>
      <c r="O269" s="3"/>
      <c r="P269" s="3"/>
      <c r="Q269" s="14"/>
      <c r="R269" s="15"/>
      <c r="S269" s="14"/>
      <c r="T269" s="3"/>
      <c r="U269" s="3"/>
      <c r="V269" s="3"/>
      <c r="W269" s="3"/>
      <c r="X269" s="14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</row>
    <row r="270" spans="1:252" s="33" customFormat="1" x14ac:dyDescent="0.25">
      <c r="A270" s="39"/>
      <c r="B270" s="55"/>
      <c r="C270" s="55"/>
      <c r="D270" s="174"/>
      <c r="E270" s="14"/>
      <c r="F270" s="14"/>
      <c r="G270" s="3"/>
      <c r="H270" s="3"/>
      <c r="I270" s="15"/>
      <c r="J270" s="3"/>
      <c r="K270" s="3"/>
      <c r="L270" s="3"/>
      <c r="M270" s="14"/>
      <c r="N270" s="3"/>
      <c r="O270" s="3"/>
      <c r="P270" s="3"/>
      <c r="Q270" s="14"/>
      <c r="R270" s="15"/>
      <c r="S270" s="14"/>
      <c r="T270" s="3"/>
      <c r="U270" s="3"/>
      <c r="V270" s="3"/>
      <c r="W270" s="3"/>
      <c r="X270" s="14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</row>
    <row r="271" spans="1:252" s="33" customFormat="1" x14ac:dyDescent="0.25">
      <c r="A271" s="39"/>
      <c r="B271" s="55"/>
      <c r="C271" s="55"/>
      <c r="D271" s="174"/>
      <c r="E271" s="14"/>
      <c r="F271" s="14"/>
      <c r="G271" s="3"/>
      <c r="H271" s="3"/>
      <c r="I271" s="15"/>
      <c r="J271" s="3"/>
      <c r="K271" s="3"/>
      <c r="L271" s="3"/>
      <c r="M271" s="14"/>
      <c r="N271" s="3"/>
      <c r="O271" s="3"/>
      <c r="P271" s="3"/>
      <c r="Q271" s="14"/>
      <c r="R271" s="15"/>
      <c r="S271" s="14"/>
      <c r="T271" s="3"/>
      <c r="U271" s="3"/>
      <c r="V271" s="3"/>
      <c r="W271" s="3"/>
      <c r="X271" s="14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</row>
    <row r="272" spans="1:252" s="33" customFormat="1" x14ac:dyDescent="0.25">
      <c r="A272" s="39"/>
      <c r="B272" s="55"/>
      <c r="C272" s="55"/>
      <c r="D272" s="174"/>
      <c r="E272" s="14"/>
      <c r="F272" s="14"/>
      <c r="G272" s="3"/>
      <c r="H272" s="3"/>
      <c r="I272" s="15"/>
      <c r="J272" s="3"/>
      <c r="K272" s="3"/>
      <c r="L272" s="3"/>
      <c r="M272" s="14"/>
      <c r="N272" s="3"/>
      <c r="O272" s="3"/>
      <c r="P272" s="3"/>
      <c r="Q272" s="14"/>
      <c r="R272" s="15"/>
      <c r="S272" s="14"/>
      <c r="T272" s="3"/>
      <c r="U272" s="3"/>
      <c r="V272" s="3"/>
      <c r="W272" s="3"/>
      <c r="X272" s="14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</row>
    <row r="273" spans="1:252" s="33" customFormat="1" x14ac:dyDescent="0.25">
      <c r="A273" s="39"/>
      <c r="B273" s="55"/>
      <c r="C273" s="55"/>
      <c r="D273" s="174"/>
      <c r="E273" s="14"/>
      <c r="F273" s="14"/>
      <c r="G273" s="3"/>
      <c r="H273" s="3"/>
      <c r="I273" s="15"/>
      <c r="J273" s="3"/>
      <c r="K273" s="3"/>
      <c r="L273" s="3"/>
      <c r="M273" s="14"/>
      <c r="N273" s="3"/>
      <c r="O273" s="3"/>
      <c r="P273" s="3"/>
      <c r="Q273" s="14"/>
      <c r="R273" s="15"/>
      <c r="S273" s="14"/>
      <c r="T273" s="3"/>
      <c r="U273" s="3"/>
      <c r="V273" s="3"/>
      <c r="W273" s="3"/>
      <c r="X273" s="14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</row>
    <row r="274" spans="1:252" s="33" customFormat="1" x14ac:dyDescent="0.25">
      <c r="A274" s="39"/>
      <c r="B274" s="55"/>
      <c r="C274" s="55"/>
      <c r="D274" s="174"/>
      <c r="E274" s="14"/>
      <c r="F274" s="14"/>
      <c r="G274" s="3"/>
      <c r="H274" s="3"/>
      <c r="I274" s="15"/>
      <c r="J274" s="3"/>
      <c r="K274" s="3"/>
      <c r="L274" s="3"/>
      <c r="M274" s="14"/>
      <c r="N274" s="3"/>
      <c r="O274" s="3"/>
      <c r="P274" s="3"/>
      <c r="Q274" s="14"/>
      <c r="R274" s="15"/>
      <c r="S274" s="14"/>
      <c r="T274" s="3"/>
      <c r="U274" s="3"/>
      <c r="V274" s="3"/>
      <c r="W274" s="3"/>
      <c r="X274" s="14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</row>
    <row r="275" spans="1:252" s="33" customFormat="1" x14ac:dyDescent="0.25">
      <c r="A275" s="39"/>
      <c r="B275" s="55"/>
      <c r="C275" s="55"/>
      <c r="D275" s="174"/>
      <c r="E275" s="14"/>
      <c r="F275" s="14"/>
      <c r="G275" s="3"/>
      <c r="H275" s="3"/>
      <c r="I275" s="15"/>
      <c r="J275" s="3"/>
      <c r="K275" s="3"/>
      <c r="L275" s="3"/>
      <c r="M275" s="14"/>
      <c r="N275" s="3"/>
      <c r="O275" s="3"/>
      <c r="P275" s="3"/>
      <c r="Q275" s="14"/>
      <c r="R275" s="15"/>
      <c r="S275" s="14"/>
      <c r="T275" s="3"/>
      <c r="U275" s="3"/>
      <c r="V275" s="3"/>
      <c r="W275" s="3"/>
      <c r="X275" s="14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</row>
    <row r="276" spans="1:252" s="33" customFormat="1" x14ac:dyDescent="0.25">
      <c r="A276" s="39"/>
      <c r="B276" s="55"/>
      <c r="C276" s="55"/>
      <c r="D276" s="174"/>
      <c r="E276" s="14"/>
      <c r="F276" s="14"/>
      <c r="G276" s="3"/>
      <c r="H276" s="3"/>
      <c r="I276" s="15"/>
      <c r="J276" s="3"/>
      <c r="K276" s="3"/>
      <c r="L276" s="3"/>
      <c r="M276" s="14"/>
      <c r="N276" s="3"/>
      <c r="O276" s="3"/>
      <c r="P276" s="3"/>
      <c r="Q276" s="14"/>
      <c r="R276" s="15"/>
      <c r="S276" s="14"/>
      <c r="T276" s="3"/>
      <c r="U276" s="3"/>
      <c r="V276" s="3"/>
      <c r="W276" s="3"/>
      <c r="X276" s="14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</row>
    <row r="277" spans="1:252" s="33" customFormat="1" x14ac:dyDescent="0.25">
      <c r="A277" s="39"/>
      <c r="B277" s="55"/>
      <c r="C277" s="55"/>
      <c r="D277" s="174"/>
      <c r="E277" s="14"/>
      <c r="F277" s="14"/>
      <c r="G277" s="3"/>
      <c r="H277" s="3"/>
      <c r="I277" s="15"/>
      <c r="J277" s="3"/>
      <c r="K277" s="3"/>
      <c r="L277" s="3"/>
      <c r="M277" s="14"/>
      <c r="N277" s="3"/>
      <c r="O277" s="3"/>
      <c r="P277" s="3"/>
      <c r="Q277" s="14"/>
      <c r="R277" s="15"/>
      <c r="S277" s="14"/>
      <c r="T277" s="3"/>
      <c r="U277" s="3"/>
      <c r="V277" s="3"/>
      <c r="W277" s="3"/>
      <c r="X277" s="14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</row>
    <row r="278" spans="1:252" s="33" customFormat="1" x14ac:dyDescent="0.25">
      <c r="A278" s="39"/>
      <c r="B278" s="55"/>
      <c r="C278" s="55"/>
      <c r="D278" s="174"/>
      <c r="E278" s="14"/>
      <c r="F278" s="14"/>
      <c r="G278" s="3"/>
      <c r="H278" s="3"/>
      <c r="I278" s="15"/>
      <c r="J278" s="3"/>
      <c r="K278" s="3"/>
      <c r="L278" s="3"/>
      <c r="M278" s="14"/>
      <c r="N278" s="3"/>
      <c r="O278" s="3"/>
      <c r="P278" s="3"/>
      <c r="Q278" s="14"/>
      <c r="R278" s="15"/>
      <c r="S278" s="14"/>
      <c r="T278" s="3"/>
      <c r="U278" s="3"/>
      <c r="V278" s="3"/>
      <c r="W278" s="3"/>
      <c r="X278" s="14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</row>
    <row r="279" spans="1:252" s="33" customFormat="1" x14ac:dyDescent="0.25">
      <c r="A279" s="39"/>
      <c r="B279" s="55"/>
      <c r="C279" s="55"/>
      <c r="D279" s="174"/>
      <c r="E279" s="14"/>
      <c r="F279" s="14"/>
      <c r="G279" s="3"/>
      <c r="H279" s="3"/>
      <c r="I279" s="15"/>
      <c r="J279" s="3"/>
      <c r="K279" s="3"/>
      <c r="L279" s="3"/>
      <c r="M279" s="14"/>
      <c r="N279" s="3"/>
      <c r="O279" s="3"/>
      <c r="P279" s="3"/>
      <c r="Q279" s="14"/>
      <c r="R279" s="15"/>
      <c r="S279" s="14"/>
      <c r="T279" s="3"/>
      <c r="U279" s="3"/>
      <c r="V279" s="3"/>
      <c r="W279" s="3"/>
      <c r="X279" s="14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</row>
    <row r="280" spans="1:252" s="33" customFormat="1" x14ac:dyDescent="0.25">
      <c r="A280" s="39"/>
      <c r="B280" s="55"/>
      <c r="C280" s="55"/>
      <c r="D280" s="174"/>
      <c r="E280" s="14"/>
      <c r="F280" s="14"/>
      <c r="G280" s="3"/>
      <c r="H280" s="3"/>
      <c r="I280" s="15"/>
      <c r="J280" s="3"/>
      <c r="K280" s="3"/>
      <c r="L280" s="3"/>
      <c r="M280" s="14"/>
      <c r="N280" s="3"/>
      <c r="O280" s="3"/>
      <c r="P280" s="3"/>
      <c r="Q280" s="14"/>
      <c r="R280" s="15"/>
      <c r="S280" s="14"/>
      <c r="T280" s="3"/>
      <c r="U280" s="3"/>
      <c r="V280" s="3"/>
      <c r="W280" s="3"/>
      <c r="X280" s="14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</row>
    <row r="281" spans="1:252" s="33" customFormat="1" x14ac:dyDescent="0.25">
      <c r="A281" s="39"/>
      <c r="B281" s="55"/>
      <c r="C281" s="55"/>
      <c r="D281" s="174"/>
      <c r="E281" s="14"/>
      <c r="F281" s="14"/>
      <c r="G281" s="3"/>
      <c r="H281" s="3"/>
      <c r="I281" s="15"/>
      <c r="J281" s="3"/>
      <c r="K281" s="3"/>
      <c r="L281" s="3"/>
      <c r="M281" s="14"/>
      <c r="N281" s="3"/>
      <c r="O281" s="3"/>
      <c r="P281" s="3"/>
      <c r="Q281" s="14"/>
      <c r="R281" s="15"/>
      <c r="S281" s="14"/>
      <c r="T281" s="3"/>
      <c r="U281" s="3"/>
      <c r="V281" s="3"/>
      <c r="W281" s="3"/>
      <c r="X281" s="14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</row>
    <row r="282" spans="1:252" s="33" customFormat="1" x14ac:dyDescent="0.25">
      <c r="A282" s="39"/>
      <c r="B282" s="55"/>
      <c r="C282" s="55"/>
      <c r="D282" s="174"/>
      <c r="E282" s="14"/>
      <c r="F282" s="14"/>
      <c r="G282" s="3"/>
      <c r="H282" s="3"/>
      <c r="I282" s="15"/>
      <c r="J282" s="3"/>
      <c r="K282" s="3"/>
      <c r="L282" s="3"/>
      <c r="M282" s="14"/>
      <c r="N282" s="3"/>
      <c r="O282" s="3"/>
      <c r="P282" s="3"/>
      <c r="Q282" s="14"/>
      <c r="R282" s="15"/>
      <c r="S282" s="14"/>
      <c r="T282" s="3"/>
      <c r="U282" s="3"/>
      <c r="V282" s="3"/>
      <c r="W282" s="3"/>
      <c r="X282" s="14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</row>
    <row r="283" spans="1:252" s="33" customFormat="1" x14ac:dyDescent="0.25">
      <c r="A283" s="39"/>
      <c r="B283" s="55"/>
      <c r="C283" s="55"/>
      <c r="D283" s="174"/>
      <c r="E283" s="14"/>
      <c r="F283" s="14"/>
      <c r="G283" s="3"/>
      <c r="H283" s="3"/>
      <c r="I283" s="15"/>
      <c r="J283" s="3"/>
      <c r="K283" s="3"/>
      <c r="L283" s="3"/>
      <c r="M283" s="14"/>
      <c r="N283" s="3"/>
      <c r="O283" s="3"/>
      <c r="P283" s="3"/>
      <c r="Q283" s="14"/>
      <c r="R283" s="15"/>
      <c r="S283" s="14"/>
      <c r="T283" s="3"/>
      <c r="U283" s="3"/>
      <c r="V283" s="3"/>
      <c r="W283" s="3"/>
      <c r="X283" s="14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</row>
    <row r="284" spans="1:252" s="33" customFormat="1" x14ac:dyDescent="0.25">
      <c r="A284" s="39"/>
      <c r="B284" s="55"/>
      <c r="C284" s="55"/>
      <c r="D284" s="174"/>
      <c r="E284" s="14"/>
      <c r="F284" s="14"/>
      <c r="G284" s="3"/>
      <c r="H284" s="3"/>
      <c r="I284" s="15"/>
      <c r="J284" s="3"/>
      <c r="K284" s="3"/>
      <c r="L284" s="3"/>
      <c r="M284" s="14"/>
      <c r="N284" s="3"/>
      <c r="O284" s="3"/>
      <c r="P284" s="3"/>
      <c r="Q284" s="14"/>
      <c r="R284" s="15"/>
      <c r="S284" s="14"/>
      <c r="T284" s="3"/>
      <c r="U284" s="3"/>
      <c r="V284" s="3"/>
      <c r="W284" s="3"/>
      <c r="X284" s="14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</row>
    <row r="285" spans="1:252" s="33" customFormat="1" x14ac:dyDescent="0.25">
      <c r="A285" s="39"/>
      <c r="B285" s="55"/>
      <c r="C285" s="55"/>
      <c r="D285" s="174"/>
      <c r="E285" s="14"/>
      <c r="F285" s="14"/>
      <c r="G285" s="3"/>
      <c r="H285" s="3"/>
      <c r="I285" s="15"/>
      <c r="J285" s="3"/>
      <c r="K285" s="3"/>
      <c r="L285" s="3"/>
      <c r="M285" s="14"/>
      <c r="N285" s="3"/>
      <c r="O285" s="3"/>
      <c r="P285" s="3"/>
      <c r="Q285" s="14"/>
      <c r="R285" s="15"/>
      <c r="S285" s="14"/>
      <c r="T285" s="3"/>
      <c r="U285" s="3"/>
      <c r="V285" s="3"/>
      <c r="W285" s="3"/>
      <c r="X285" s="14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</row>
    <row r="286" spans="1:252" s="33" customFormat="1" x14ac:dyDescent="0.25">
      <c r="A286" s="39"/>
      <c r="B286" s="55"/>
      <c r="C286" s="55"/>
      <c r="D286" s="174"/>
      <c r="E286" s="14"/>
      <c r="F286" s="14"/>
      <c r="G286" s="3"/>
      <c r="H286" s="3"/>
      <c r="I286" s="15"/>
      <c r="J286" s="3"/>
      <c r="K286" s="3"/>
      <c r="L286" s="3"/>
      <c r="M286" s="14"/>
      <c r="N286" s="3"/>
      <c r="O286" s="3"/>
      <c r="P286" s="3"/>
      <c r="Q286" s="14"/>
      <c r="R286" s="15"/>
      <c r="S286" s="14"/>
      <c r="T286" s="3"/>
      <c r="U286" s="3"/>
      <c r="V286" s="3"/>
      <c r="W286" s="3"/>
      <c r="X286" s="14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</row>
    <row r="287" spans="1:252" s="33" customFormat="1" x14ac:dyDescent="0.25">
      <c r="A287" s="39"/>
      <c r="B287" s="55"/>
      <c r="C287" s="55"/>
      <c r="D287" s="174"/>
      <c r="E287" s="14"/>
      <c r="F287" s="14"/>
      <c r="G287" s="3"/>
      <c r="H287" s="3"/>
      <c r="I287" s="15"/>
      <c r="J287" s="3"/>
      <c r="K287" s="3"/>
      <c r="L287" s="3"/>
      <c r="M287" s="14"/>
      <c r="N287" s="3"/>
      <c r="O287" s="3"/>
      <c r="P287" s="3"/>
      <c r="Q287" s="14"/>
      <c r="R287" s="15"/>
      <c r="S287" s="14"/>
      <c r="T287" s="3"/>
      <c r="U287" s="3"/>
      <c r="V287" s="3"/>
      <c r="W287" s="3"/>
      <c r="X287" s="14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</row>
    <row r="288" spans="1:252" s="33" customFormat="1" x14ac:dyDescent="0.25">
      <c r="A288" s="39"/>
      <c r="B288" s="55"/>
      <c r="C288" s="55"/>
      <c r="D288" s="174"/>
      <c r="E288" s="14"/>
      <c r="F288" s="14"/>
      <c r="G288" s="3"/>
      <c r="H288" s="3"/>
      <c r="I288" s="15"/>
      <c r="J288" s="3"/>
      <c r="K288" s="3"/>
      <c r="L288" s="3"/>
      <c r="M288" s="14"/>
      <c r="N288" s="3"/>
      <c r="O288" s="3"/>
      <c r="P288" s="3"/>
      <c r="Q288" s="14"/>
      <c r="R288" s="15"/>
      <c r="S288" s="14"/>
      <c r="T288" s="3"/>
      <c r="U288" s="3"/>
      <c r="V288" s="3"/>
      <c r="W288" s="3"/>
      <c r="X288" s="14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</row>
    <row r="289" spans="1:252" s="33" customFormat="1" x14ac:dyDescent="0.25">
      <c r="A289" s="39"/>
      <c r="B289" s="55"/>
      <c r="C289" s="55"/>
      <c r="D289" s="174"/>
      <c r="E289" s="14"/>
      <c r="F289" s="14"/>
      <c r="G289" s="3"/>
      <c r="H289" s="3"/>
      <c r="I289" s="15"/>
      <c r="J289" s="3"/>
      <c r="K289" s="3"/>
      <c r="L289" s="3"/>
      <c r="M289" s="14"/>
      <c r="N289" s="3"/>
      <c r="O289" s="3"/>
      <c r="P289" s="3"/>
      <c r="Q289" s="14"/>
      <c r="R289" s="15"/>
      <c r="S289" s="14"/>
      <c r="T289" s="3"/>
      <c r="U289" s="3"/>
      <c r="V289" s="3"/>
      <c r="W289" s="3"/>
      <c r="X289" s="14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</row>
    <row r="290" spans="1:252" s="33" customFormat="1" x14ac:dyDescent="0.25">
      <c r="A290" s="39"/>
      <c r="B290" s="55"/>
      <c r="C290" s="55"/>
      <c r="D290" s="174"/>
      <c r="E290" s="14"/>
      <c r="F290" s="14"/>
      <c r="G290" s="3"/>
      <c r="H290" s="3"/>
      <c r="I290" s="15"/>
      <c r="J290" s="3"/>
      <c r="K290" s="3"/>
      <c r="L290" s="3"/>
      <c r="M290" s="14"/>
      <c r="N290" s="3"/>
      <c r="O290" s="3"/>
      <c r="P290" s="3"/>
      <c r="Q290" s="14"/>
      <c r="R290" s="15"/>
      <c r="S290" s="14"/>
      <c r="T290" s="3"/>
      <c r="U290" s="3"/>
      <c r="V290" s="3"/>
      <c r="W290" s="3"/>
      <c r="X290" s="14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</row>
    <row r="291" spans="1:252" s="33" customFormat="1" x14ac:dyDescent="0.25">
      <c r="A291" s="39"/>
      <c r="B291" s="55"/>
      <c r="C291" s="55"/>
      <c r="D291" s="174"/>
      <c r="E291" s="14"/>
      <c r="F291" s="14"/>
      <c r="G291" s="3"/>
      <c r="H291" s="3"/>
      <c r="I291" s="15"/>
      <c r="J291" s="3"/>
      <c r="K291" s="3"/>
      <c r="L291" s="3"/>
      <c r="M291" s="14"/>
      <c r="N291" s="3"/>
      <c r="O291" s="3"/>
      <c r="P291" s="3"/>
      <c r="Q291" s="14"/>
      <c r="R291" s="15"/>
      <c r="S291" s="14"/>
      <c r="T291" s="3"/>
      <c r="U291" s="3"/>
      <c r="V291" s="3"/>
      <c r="W291" s="3"/>
      <c r="X291" s="14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</row>
    <row r="292" spans="1:252" s="33" customFormat="1" x14ac:dyDescent="0.25">
      <c r="A292" s="39"/>
      <c r="B292" s="55"/>
      <c r="C292" s="55"/>
      <c r="D292" s="174"/>
      <c r="E292" s="14"/>
      <c r="F292" s="14"/>
      <c r="G292" s="3"/>
      <c r="H292" s="3"/>
      <c r="I292" s="15"/>
      <c r="J292" s="3"/>
      <c r="K292" s="3"/>
      <c r="L292" s="3"/>
      <c r="M292" s="14"/>
      <c r="N292" s="3"/>
      <c r="O292" s="3"/>
      <c r="P292" s="3"/>
      <c r="Q292" s="14"/>
      <c r="R292" s="15"/>
      <c r="S292" s="14"/>
      <c r="T292" s="3"/>
      <c r="U292" s="3"/>
      <c r="V292" s="3"/>
      <c r="W292" s="3"/>
      <c r="X292" s="14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</row>
    <row r="293" spans="1:252" s="33" customFormat="1" x14ac:dyDescent="0.25">
      <c r="A293" s="39"/>
      <c r="B293" s="55"/>
      <c r="C293" s="55"/>
      <c r="D293" s="174"/>
      <c r="E293" s="14"/>
      <c r="F293" s="14"/>
      <c r="G293" s="3"/>
      <c r="H293" s="3"/>
      <c r="I293" s="15"/>
      <c r="J293" s="3"/>
      <c r="K293" s="3"/>
      <c r="L293" s="3"/>
      <c r="M293" s="14"/>
      <c r="N293" s="3"/>
      <c r="O293" s="3"/>
      <c r="P293" s="3"/>
      <c r="Q293" s="14"/>
      <c r="R293" s="15"/>
      <c r="S293" s="14"/>
      <c r="T293" s="3"/>
      <c r="U293" s="3"/>
      <c r="V293" s="3"/>
      <c r="W293" s="3"/>
      <c r="X293" s="14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</row>
    <row r="294" spans="1:252" s="33" customFormat="1" x14ac:dyDescent="0.25">
      <c r="A294" s="39"/>
      <c r="B294" s="55"/>
      <c r="C294" s="55"/>
      <c r="D294" s="174"/>
      <c r="E294" s="14"/>
      <c r="F294" s="14"/>
      <c r="G294" s="3"/>
      <c r="H294" s="3"/>
      <c r="I294" s="15"/>
      <c r="J294" s="3"/>
      <c r="K294" s="3"/>
      <c r="L294" s="3"/>
      <c r="M294" s="14"/>
      <c r="N294" s="3"/>
      <c r="O294" s="3"/>
      <c r="P294" s="3"/>
      <c r="Q294" s="14"/>
      <c r="R294" s="15"/>
      <c r="S294" s="14"/>
      <c r="T294" s="3"/>
      <c r="U294" s="3"/>
      <c r="V294" s="3"/>
      <c r="W294" s="3"/>
      <c r="X294" s="14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</row>
    <row r="295" spans="1:252" s="33" customFormat="1" x14ac:dyDescent="0.25">
      <c r="A295" s="39"/>
      <c r="B295" s="55"/>
      <c r="C295" s="55"/>
      <c r="D295" s="174"/>
      <c r="E295" s="14"/>
      <c r="F295" s="14"/>
      <c r="G295" s="3"/>
      <c r="H295" s="3"/>
      <c r="I295" s="15"/>
      <c r="J295" s="3"/>
      <c r="K295" s="3"/>
      <c r="L295" s="3"/>
      <c r="M295" s="14"/>
      <c r="N295" s="3"/>
      <c r="O295" s="3"/>
      <c r="P295" s="3"/>
      <c r="Q295" s="14"/>
      <c r="R295" s="15"/>
      <c r="S295" s="14"/>
      <c r="T295" s="3"/>
      <c r="U295" s="3"/>
      <c r="V295" s="3"/>
      <c r="W295" s="3"/>
      <c r="X295" s="14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</row>
    <row r="296" spans="1:252" s="33" customFormat="1" x14ac:dyDescent="0.25">
      <c r="A296" s="39"/>
      <c r="B296" s="55"/>
      <c r="C296" s="55"/>
      <c r="D296" s="174"/>
      <c r="E296" s="14"/>
      <c r="F296" s="14"/>
      <c r="G296" s="3"/>
      <c r="H296" s="3"/>
      <c r="I296" s="15"/>
      <c r="J296" s="3"/>
      <c r="K296" s="3"/>
      <c r="L296" s="3"/>
      <c r="M296" s="14"/>
      <c r="N296" s="3"/>
      <c r="O296" s="3"/>
      <c r="P296" s="3"/>
      <c r="Q296" s="14"/>
      <c r="R296" s="15"/>
      <c r="S296" s="14"/>
      <c r="T296" s="3"/>
      <c r="U296" s="3"/>
      <c r="V296" s="3"/>
      <c r="W296" s="3"/>
      <c r="X296" s="14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</row>
    <row r="297" spans="1:252" s="33" customFormat="1" x14ac:dyDescent="0.25">
      <c r="A297" s="39"/>
      <c r="B297" s="55"/>
      <c r="C297" s="55"/>
      <c r="D297" s="174"/>
      <c r="E297" s="14"/>
      <c r="F297" s="14"/>
      <c r="G297" s="3"/>
      <c r="H297" s="3"/>
      <c r="I297" s="15"/>
      <c r="J297" s="3"/>
      <c r="K297" s="3"/>
      <c r="L297" s="3"/>
      <c r="M297" s="14"/>
      <c r="N297" s="3"/>
      <c r="O297" s="3"/>
      <c r="P297" s="3"/>
      <c r="Q297" s="14"/>
      <c r="R297" s="15"/>
      <c r="S297" s="14"/>
      <c r="T297" s="3"/>
      <c r="U297" s="3"/>
      <c r="V297" s="3"/>
      <c r="W297" s="3"/>
      <c r="X297" s="14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</row>
    <row r="298" spans="1:252" s="33" customFormat="1" x14ac:dyDescent="0.25">
      <c r="A298" s="39"/>
      <c r="B298" s="55"/>
      <c r="C298" s="55"/>
      <c r="D298" s="174"/>
      <c r="E298" s="14"/>
      <c r="F298" s="14"/>
      <c r="G298" s="3"/>
      <c r="H298" s="3"/>
      <c r="I298" s="15"/>
      <c r="J298" s="3"/>
      <c r="K298" s="3"/>
      <c r="L298" s="3"/>
      <c r="M298" s="14"/>
      <c r="N298" s="3"/>
      <c r="O298" s="3"/>
      <c r="P298" s="3"/>
      <c r="Q298" s="14"/>
      <c r="R298" s="15"/>
      <c r="S298" s="14"/>
      <c r="T298" s="3"/>
      <c r="U298" s="3"/>
      <c r="V298" s="3"/>
      <c r="W298" s="3"/>
      <c r="X298" s="14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</row>
    <row r="299" spans="1:252" s="33" customFormat="1" x14ac:dyDescent="0.25">
      <c r="A299" s="39"/>
      <c r="B299" s="55"/>
      <c r="C299" s="55"/>
      <c r="D299" s="174"/>
      <c r="E299" s="14"/>
      <c r="F299" s="14"/>
      <c r="G299" s="3"/>
      <c r="H299" s="3"/>
      <c r="I299" s="15"/>
      <c r="J299" s="3"/>
      <c r="K299" s="3"/>
      <c r="L299" s="3"/>
      <c r="M299" s="14"/>
      <c r="N299" s="3"/>
      <c r="O299" s="3"/>
      <c r="P299" s="3"/>
      <c r="Q299" s="14"/>
      <c r="R299" s="15"/>
      <c r="S299" s="14"/>
      <c r="T299" s="3"/>
      <c r="U299" s="3"/>
      <c r="V299" s="3"/>
      <c r="W299" s="3"/>
      <c r="X299" s="14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</row>
    <row r="300" spans="1:252" s="33" customFormat="1" x14ac:dyDescent="0.25">
      <c r="A300" s="39"/>
      <c r="B300" s="55"/>
      <c r="C300" s="55"/>
      <c r="D300" s="174"/>
      <c r="E300" s="14"/>
      <c r="F300" s="14"/>
      <c r="G300" s="3"/>
      <c r="H300" s="3"/>
      <c r="I300" s="15"/>
      <c r="J300" s="3"/>
      <c r="K300" s="3"/>
      <c r="L300" s="3"/>
      <c r="M300" s="14"/>
      <c r="N300" s="3"/>
      <c r="O300" s="3"/>
      <c r="P300" s="3"/>
      <c r="Q300" s="14"/>
      <c r="R300" s="15"/>
      <c r="S300" s="14"/>
      <c r="T300" s="3"/>
      <c r="U300" s="3"/>
      <c r="V300" s="3"/>
      <c r="W300" s="3"/>
      <c r="X300" s="14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</row>
    <row r="301" spans="1:252" s="33" customFormat="1" x14ac:dyDescent="0.25">
      <c r="A301" s="39"/>
      <c r="B301" s="55"/>
      <c r="C301" s="55"/>
      <c r="D301" s="174"/>
      <c r="E301" s="14"/>
      <c r="F301" s="14"/>
      <c r="G301" s="3"/>
      <c r="H301" s="3"/>
      <c r="I301" s="15"/>
      <c r="J301" s="3"/>
      <c r="K301" s="3"/>
      <c r="L301" s="3"/>
      <c r="M301" s="14"/>
      <c r="N301" s="3"/>
      <c r="O301" s="3"/>
      <c r="P301" s="3"/>
      <c r="Q301" s="14"/>
      <c r="R301" s="15"/>
      <c r="S301" s="14"/>
      <c r="T301" s="3"/>
      <c r="U301" s="3"/>
      <c r="V301" s="3"/>
      <c r="W301" s="3"/>
      <c r="X301" s="14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</row>
    <row r="302" spans="1:252" s="33" customFormat="1" x14ac:dyDescent="0.25">
      <c r="A302" s="39"/>
      <c r="B302" s="55"/>
      <c r="C302" s="55"/>
      <c r="D302" s="174"/>
      <c r="E302" s="14"/>
      <c r="F302" s="14"/>
      <c r="G302" s="3"/>
      <c r="H302" s="3"/>
      <c r="I302" s="15"/>
      <c r="J302" s="3"/>
      <c r="K302" s="3"/>
      <c r="L302" s="3"/>
      <c r="M302" s="14"/>
      <c r="N302" s="3"/>
      <c r="O302" s="3"/>
      <c r="P302" s="3"/>
      <c r="Q302" s="14"/>
      <c r="R302" s="15"/>
      <c r="S302" s="14"/>
      <c r="T302" s="3"/>
      <c r="U302" s="3"/>
      <c r="V302" s="3"/>
      <c r="W302" s="3"/>
      <c r="X302" s="14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</row>
    <row r="303" spans="1:252" s="33" customFormat="1" x14ac:dyDescent="0.25">
      <c r="A303" s="39"/>
      <c r="B303" s="55"/>
      <c r="C303" s="55"/>
      <c r="D303" s="174"/>
      <c r="E303" s="14"/>
      <c r="F303" s="14"/>
      <c r="G303" s="3"/>
      <c r="H303" s="3"/>
      <c r="I303" s="15"/>
      <c r="J303" s="3"/>
      <c r="K303" s="3"/>
      <c r="L303" s="3"/>
      <c r="M303" s="14"/>
      <c r="N303" s="3"/>
      <c r="O303" s="3"/>
      <c r="P303" s="3"/>
      <c r="Q303" s="14"/>
      <c r="R303" s="15"/>
      <c r="S303" s="14"/>
      <c r="T303" s="3"/>
      <c r="U303" s="3"/>
      <c r="V303" s="3"/>
      <c r="W303" s="3"/>
      <c r="X303" s="14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</row>
    <row r="304" spans="1:252" s="33" customFormat="1" x14ac:dyDescent="0.25">
      <c r="A304" s="39"/>
      <c r="B304" s="55"/>
      <c r="C304" s="55"/>
      <c r="D304" s="174"/>
      <c r="E304" s="14"/>
      <c r="F304" s="14"/>
      <c r="G304" s="3"/>
      <c r="H304" s="3"/>
      <c r="I304" s="15"/>
      <c r="J304" s="3"/>
      <c r="K304" s="3"/>
      <c r="L304" s="3"/>
      <c r="M304" s="14"/>
      <c r="N304" s="3"/>
      <c r="O304" s="3"/>
      <c r="P304" s="3"/>
      <c r="Q304" s="14"/>
      <c r="R304" s="15"/>
      <c r="S304" s="14"/>
      <c r="T304" s="3"/>
      <c r="U304" s="3"/>
      <c r="V304" s="3"/>
      <c r="W304" s="3"/>
      <c r="X304" s="14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</row>
    <row r="305" spans="1:252" s="33" customFormat="1" x14ac:dyDescent="0.25">
      <c r="A305" s="39"/>
      <c r="B305" s="55"/>
      <c r="C305" s="55"/>
      <c r="D305" s="174"/>
      <c r="E305" s="14"/>
      <c r="F305" s="14"/>
      <c r="G305" s="3"/>
      <c r="H305" s="3"/>
      <c r="I305" s="15"/>
      <c r="J305" s="3"/>
      <c r="K305" s="3"/>
      <c r="L305" s="3"/>
      <c r="M305" s="14"/>
      <c r="N305" s="3"/>
      <c r="O305" s="3"/>
      <c r="P305" s="3"/>
      <c r="Q305" s="14"/>
      <c r="R305" s="15"/>
      <c r="S305" s="14"/>
      <c r="T305" s="3"/>
      <c r="U305" s="3"/>
      <c r="V305" s="3"/>
      <c r="W305" s="3"/>
      <c r="X305" s="14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</row>
    <row r="306" spans="1:252" s="33" customFormat="1" x14ac:dyDescent="0.25">
      <c r="A306" s="39"/>
      <c r="B306" s="55"/>
      <c r="C306" s="55"/>
      <c r="D306" s="174"/>
      <c r="E306" s="14"/>
      <c r="F306" s="14"/>
      <c r="G306" s="3"/>
      <c r="H306" s="3"/>
      <c r="I306" s="15"/>
      <c r="J306" s="3"/>
      <c r="K306" s="3"/>
      <c r="L306" s="3"/>
      <c r="M306" s="14"/>
      <c r="N306" s="3"/>
      <c r="O306" s="3"/>
      <c r="P306" s="3"/>
      <c r="Q306" s="14"/>
      <c r="R306" s="15"/>
      <c r="S306" s="14"/>
      <c r="T306" s="3"/>
      <c r="U306" s="3"/>
      <c r="V306" s="3"/>
      <c r="W306" s="3"/>
      <c r="X306" s="14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</row>
    <row r="307" spans="1:252" s="33" customFormat="1" x14ac:dyDescent="0.25">
      <c r="A307" s="39"/>
      <c r="B307" s="55"/>
      <c r="C307" s="55"/>
      <c r="D307" s="174"/>
      <c r="E307" s="14"/>
      <c r="F307" s="14"/>
      <c r="G307" s="3"/>
      <c r="H307" s="3"/>
      <c r="I307" s="15"/>
      <c r="J307" s="3"/>
      <c r="K307" s="3"/>
      <c r="L307" s="3"/>
      <c r="M307" s="14"/>
      <c r="N307" s="3"/>
      <c r="O307" s="3"/>
      <c r="P307" s="3"/>
      <c r="Q307" s="14"/>
      <c r="R307" s="15"/>
      <c r="S307" s="14"/>
      <c r="T307" s="3"/>
      <c r="U307" s="3"/>
      <c r="V307" s="3"/>
      <c r="W307" s="3"/>
      <c r="X307" s="14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</row>
    <row r="308" spans="1:252" s="33" customFormat="1" x14ac:dyDescent="0.25">
      <c r="A308" s="39"/>
      <c r="B308" s="55"/>
      <c r="C308" s="55"/>
      <c r="D308" s="174"/>
      <c r="E308" s="14"/>
      <c r="F308" s="14"/>
      <c r="G308" s="3"/>
      <c r="H308" s="3"/>
      <c r="I308" s="15"/>
      <c r="J308" s="3"/>
      <c r="K308" s="3"/>
      <c r="L308" s="3"/>
      <c r="M308" s="14"/>
      <c r="N308" s="3"/>
      <c r="O308" s="3"/>
      <c r="P308" s="3"/>
      <c r="Q308" s="14"/>
      <c r="R308" s="15"/>
      <c r="S308" s="14"/>
      <c r="T308" s="3"/>
      <c r="U308" s="3"/>
      <c r="V308" s="3"/>
      <c r="W308" s="3"/>
      <c r="X308" s="14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</row>
    <row r="309" spans="1:252" s="33" customFormat="1" x14ac:dyDescent="0.25">
      <c r="A309" s="39"/>
      <c r="B309" s="55"/>
      <c r="C309" s="55"/>
      <c r="D309" s="174"/>
      <c r="E309" s="14"/>
      <c r="F309" s="14"/>
      <c r="G309" s="3"/>
      <c r="H309" s="3"/>
      <c r="I309" s="15"/>
      <c r="J309" s="3"/>
      <c r="K309" s="3"/>
      <c r="L309" s="3"/>
      <c r="M309" s="14"/>
      <c r="N309" s="3"/>
      <c r="O309" s="3"/>
      <c r="P309" s="3"/>
      <c r="Q309" s="14"/>
      <c r="R309" s="15"/>
      <c r="S309" s="14"/>
      <c r="T309" s="3"/>
      <c r="U309" s="3"/>
      <c r="V309" s="3"/>
      <c r="W309" s="3"/>
      <c r="X309" s="14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</row>
    <row r="310" spans="1:252" s="33" customFormat="1" x14ac:dyDescent="0.25">
      <c r="A310" s="39"/>
      <c r="B310" s="55"/>
      <c r="C310" s="55"/>
      <c r="D310" s="174"/>
      <c r="E310" s="14"/>
      <c r="F310" s="14"/>
      <c r="G310" s="3"/>
      <c r="H310" s="3"/>
      <c r="I310" s="15"/>
      <c r="J310" s="3"/>
      <c r="K310" s="3"/>
      <c r="L310" s="3"/>
      <c r="M310" s="14"/>
      <c r="N310" s="3"/>
      <c r="O310" s="3"/>
      <c r="P310" s="3"/>
      <c r="Q310" s="14"/>
      <c r="R310" s="15"/>
      <c r="S310" s="14"/>
      <c r="T310" s="3"/>
      <c r="U310" s="3"/>
      <c r="V310" s="3"/>
      <c r="W310" s="3"/>
      <c r="X310" s="14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</row>
    <row r="311" spans="1:252" s="33" customFormat="1" x14ac:dyDescent="0.25">
      <c r="A311" s="39"/>
      <c r="B311" s="55"/>
      <c r="C311" s="55"/>
      <c r="D311" s="174"/>
      <c r="E311" s="14"/>
      <c r="F311" s="14"/>
      <c r="G311" s="3"/>
      <c r="H311" s="3"/>
      <c r="I311" s="15"/>
      <c r="J311" s="3"/>
      <c r="K311" s="3"/>
      <c r="L311" s="3"/>
      <c r="M311" s="14"/>
      <c r="N311" s="3"/>
      <c r="O311" s="3"/>
      <c r="P311" s="3"/>
      <c r="Q311" s="14"/>
      <c r="R311" s="15"/>
      <c r="S311" s="14"/>
      <c r="T311" s="3"/>
      <c r="U311" s="3"/>
      <c r="V311" s="3"/>
      <c r="W311" s="3"/>
      <c r="X311" s="14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</row>
    <row r="312" spans="1:252" s="33" customFormat="1" x14ac:dyDescent="0.25">
      <c r="A312" s="39"/>
      <c r="B312" s="55"/>
      <c r="C312" s="55"/>
      <c r="D312" s="174"/>
      <c r="E312" s="14"/>
      <c r="F312" s="14"/>
      <c r="G312" s="3"/>
      <c r="H312" s="3"/>
      <c r="I312" s="15"/>
      <c r="J312" s="3"/>
      <c r="K312" s="3"/>
      <c r="L312" s="3"/>
      <c r="M312" s="14"/>
      <c r="N312" s="3"/>
      <c r="O312" s="3"/>
      <c r="P312" s="3"/>
      <c r="Q312" s="14"/>
      <c r="R312" s="15"/>
      <c r="S312" s="14"/>
      <c r="T312" s="3"/>
      <c r="U312" s="3"/>
      <c r="V312" s="3"/>
      <c r="W312" s="3"/>
      <c r="X312" s="14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</row>
    <row r="313" spans="1:252" s="33" customFormat="1" x14ac:dyDescent="0.25">
      <c r="A313" s="39"/>
      <c r="B313" s="55"/>
      <c r="C313" s="55"/>
      <c r="D313" s="174"/>
      <c r="E313" s="14"/>
      <c r="F313" s="14"/>
      <c r="G313" s="3"/>
      <c r="H313" s="3"/>
      <c r="I313" s="15"/>
      <c r="J313" s="3"/>
      <c r="K313" s="3"/>
      <c r="L313" s="3"/>
      <c r="M313" s="14"/>
      <c r="N313" s="3"/>
      <c r="O313" s="3"/>
      <c r="P313" s="3"/>
      <c r="Q313" s="14"/>
      <c r="R313" s="15"/>
      <c r="S313" s="14"/>
      <c r="T313" s="3"/>
      <c r="U313" s="3"/>
      <c r="V313" s="3"/>
      <c r="W313" s="3"/>
      <c r="X313" s="14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</row>
    <row r="314" spans="1:252" s="33" customFormat="1" x14ac:dyDescent="0.25">
      <c r="A314" s="39"/>
      <c r="B314" s="55"/>
      <c r="C314" s="55"/>
      <c r="D314" s="174"/>
      <c r="E314" s="14"/>
      <c r="F314" s="14"/>
      <c r="G314" s="3"/>
      <c r="H314" s="3"/>
      <c r="I314" s="15"/>
      <c r="J314" s="3"/>
      <c r="K314" s="3"/>
      <c r="L314" s="3"/>
      <c r="M314" s="14"/>
      <c r="N314" s="3"/>
      <c r="O314" s="3"/>
      <c r="P314" s="3"/>
      <c r="Q314" s="14"/>
      <c r="R314" s="15"/>
      <c r="S314" s="14"/>
      <c r="T314" s="3"/>
      <c r="U314" s="3"/>
      <c r="V314" s="3"/>
      <c r="W314" s="3"/>
      <c r="X314" s="14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</row>
    <row r="315" spans="1:252" s="33" customFormat="1" x14ac:dyDescent="0.25">
      <c r="A315" s="39"/>
      <c r="B315" s="55"/>
      <c r="C315" s="55"/>
      <c r="D315" s="174"/>
      <c r="E315" s="14"/>
      <c r="F315" s="14"/>
      <c r="G315" s="3"/>
      <c r="H315" s="3"/>
      <c r="I315" s="15"/>
      <c r="J315" s="3"/>
      <c r="K315" s="3"/>
      <c r="L315" s="3"/>
      <c r="M315" s="14"/>
      <c r="N315" s="3"/>
      <c r="O315" s="3"/>
      <c r="P315" s="3"/>
      <c r="Q315" s="14"/>
      <c r="R315" s="15"/>
      <c r="S315" s="14"/>
      <c r="T315" s="3"/>
      <c r="U315" s="3"/>
      <c r="V315" s="3"/>
      <c r="W315" s="3"/>
      <c r="X315" s="14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</row>
    <row r="316" spans="1:252" s="33" customFormat="1" x14ac:dyDescent="0.25">
      <c r="A316" s="39"/>
      <c r="B316" s="55"/>
      <c r="C316" s="55"/>
      <c r="D316" s="174"/>
      <c r="E316" s="14"/>
      <c r="F316" s="14"/>
      <c r="G316" s="3"/>
      <c r="H316" s="3"/>
      <c r="I316" s="15"/>
      <c r="J316" s="3"/>
      <c r="K316" s="3"/>
      <c r="L316" s="3"/>
      <c r="M316" s="14"/>
      <c r="N316" s="3"/>
      <c r="O316" s="3"/>
      <c r="P316" s="3"/>
      <c r="Q316" s="14"/>
      <c r="R316" s="15"/>
      <c r="S316" s="14"/>
      <c r="T316" s="3"/>
      <c r="U316" s="3"/>
      <c r="V316" s="3"/>
      <c r="W316" s="3"/>
      <c r="X316" s="14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</row>
    <row r="317" spans="1:252" s="33" customFormat="1" x14ac:dyDescent="0.25">
      <c r="A317" s="39"/>
      <c r="B317" s="55"/>
      <c r="C317" s="55"/>
      <c r="D317" s="174"/>
      <c r="E317" s="14"/>
      <c r="F317" s="14"/>
      <c r="G317" s="3"/>
      <c r="H317" s="3"/>
      <c r="I317" s="15"/>
      <c r="J317" s="3"/>
      <c r="K317" s="3"/>
      <c r="L317" s="3"/>
      <c r="M317" s="14"/>
      <c r="N317" s="3"/>
      <c r="O317" s="3"/>
      <c r="P317" s="3"/>
      <c r="Q317" s="14"/>
      <c r="R317" s="15"/>
      <c r="S317" s="14"/>
      <c r="T317" s="3"/>
      <c r="U317" s="3"/>
      <c r="V317" s="3"/>
      <c r="W317" s="3"/>
      <c r="X317" s="14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</row>
    <row r="318" spans="1:252" s="33" customFormat="1" x14ac:dyDescent="0.25">
      <c r="A318" s="39"/>
      <c r="B318" s="55"/>
      <c r="C318" s="55"/>
      <c r="D318" s="174"/>
      <c r="E318" s="14"/>
      <c r="F318" s="14"/>
      <c r="G318" s="3"/>
      <c r="H318" s="3"/>
      <c r="I318" s="15"/>
      <c r="J318" s="3"/>
      <c r="K318" s="3"/>
      <c r="L318" s="3"/>
      <c r="M318" s="14"/>
      <c r="N318" s="3"/>
      <c r="O318" s="3"/>
      <c r="P318" s="3"/>
      <c r="Q318" s="14"/>
      <c r="R318" s="15"/>
      <c r="S318" s="14"/>
      <c r="T318" s="3"/>
      <c r="U318" s="3"/>
      <c r="V318" s="3"/>
      <c r="W318" s="3"/>
      <c r="X318" s="14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</row>
    <row r="319" spans="1:252" s="33" customFormat="1" x14ac:dyDescent="0.25">
      <c r="A319" s="39"/>
      <c r="B319" s="55"/>
      <c r="C319" s="55"/>
      <c r="D319" s="174"/>
      <c r="E319" s="14"/>
      <c r="F319" s="14"/>
      <c r="G319" s="3"/>
      <c r="H319" s="3"/>
      <c r="I319" s="15"/>
      <c r="J319" s="3"/>
      <c r="K319" s="3"/>
      <c r="L319" s="3"/>
      <c r="M319" s="14"/>
      <c r="N319" s="3"/>
      <c r="O319" s="3"/>
      <c r="P319" s="3"/>
      <c r="Q319" s="14"/>
      <c r="R319" s="15"/>
      <c r="S319" s="14"/>
      <c r="T319" s="3"/>
      <c r="U319" s="3"/>
      <c r="V319" s="3"/>
      <c r="W319" s="3"/>
      <c r="X319" s="14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</row>
    <row r="320" spans="1:252" s="33" customFormat="1" x14ac:dyDescent="0.25">
      <c r="A320" s="39"/>
      <c r="B320" s="55"/>
      <c r="C320" s="55"/>
      <c r="D320" s="174"/>
      <c r="E320" s="14"/>
      <c r="F320" s="14"/>
      <c r="G320" s="3"/>
      <c r="H320" s="3"/>
      <c r="I320" s="15"/>
      <c r="J320" s="3"/>
      <c r="K320" s="3"/>
      <c r="L320" s="3"/>
      <c r="M320" s="14"/>
      <c r="N320" s="3"/>
      <c r="O320" s="3"/>
      <c r="P320" s="3"/>
      <c r="Q320" s="14"/>
      <c r="R320" s="15"/>
      <c r="S320" s="14"/>
      <c r="T320" s="3"/>
      <c r="U320" s="3"/>
      <c r="V320" s="3"/>
      <c r="W320" s="3"/>
      <c r="X320" s="14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</row>
    <row r="321" spans="1:252" s="33" customFormat="1" x14ac:dyDescent="0.25">
      <c r="A321" s="39"/>
      <c r="B321" s="55"/>
      <c r="C321" s="55"/>
      <c r="D321" s="174"/>
      <c r="E321" s="14"/>
      <c r="F321" s="14"/>
      <c r="G321" s="3"/>
      <c r="H321" s="3"/>
      <c r="I321" s="15"/>
      <c r="J321" s="3"/>
      <c r="K321" s="3"/>
      <c r="L321" s="3"/>
      <c r="M321" s="14"/>
      <c r="N321" s="3"/>
      <c r="O321" s="3"/>
      <c r="P321" s="3"/>
      <c r="Q321" s="14"/>
      <c r="R321" s="15"/>
      <c r="S321" s="14"/>
      <c r="T321" s="3"/>
      <c r="U321" s="3"/>
      <c r="V321" s="3"/>
      <c r="W321" s="3"/>
      <c r="X321" s="14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</row>
    <row r="322" spans="1:252" s="33" customFormat="1" x14ac:dyDescent="0.25">
      <c r="A322" s="39"/>
      <c r="B322" s="55"/>
      <c r="C322" s="55"/>
      <c r="D322" s="174"/>
      <c r="E322" s="14"/>
      <c r="F322" s="14"/>
      <c r="G322" s="3"/>
      <c r="H322" s="3"/>
      <c r="I322" s="15"/>
      <c r="J322" s="3"/>
      <c r="K322" s="3"/>
      <c r="L322" s="3"/>
      <c r="M322" s="14"/>
      <c r="N322" s="3"/>
      <c r="O322" s="3"/>
      <c r="P322" s="3"/>
      <c r="Q322" s="14"/>
      <c r="R322" s="15"/>
      <c r="S322" s="14"/>
      <c r="T322" s="3"/>
      <c r="U322" s="3"/>
      <c r="V322" s="3"/>
      <c r="W322" s="3"/>
      <c r="X322" s="14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</row>
    <row r="323" spans="1:252" s="33" customFormat="1" x14ac:dyDescent="0.25">
      <c r="A323" s="39"/>
      <c r="B323" s="55"/>
      <c r="C323" s="55"/>
      <c r="D323" s="174"/>
      <c r="E323" s="14"/>
      <c r="F323" s="14"/>
      <c r="G323" s="3"/>
      <c r="H323" s="3"/>
      <c r="I323" s="15"/>
      <c r="J323" s="3"/>
      <c r="K323" s="3"/>
      <c r="L323" s="3"/>
      <c r="M323" s="14"/>
      <c r="N323" s="3"/>
      <c r="O323" s="3"/>
      <c r="P323" s="3"/>
      <c r="Q323" s="14"/>
      <c r="R323" s="15"/>
      <c r="S323" s="14"/>
      <c r="T323" s="3"/>
      <c r="U323" s="3"/>
      <c r="V323" s="3"/>
      <c r="W323" s="3"/>
      <c r="X323" s="14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</row>
    <row r="327" spans="1:252" outlineLevel="1" x14ac:dyDescent="0.25"/>
    <row r="328" spans="1:252" outlineLevel="1" x14ac:dyDescent="0.25"/>
    <row r="329" spans="1:252" outlineLevel="1" x14ac:dyDescent="0.25"/>
    <row r="330" spans="1:252" outlineLevel="1" x14ac:dyDescent="0.25"/>
    <row r="331" spans="1:252" outlineLevel="1" x14ac:dyDescent="0.25"/>
    <row r="332" spans="1:252" outlineLevel="1" x14ac:dyDescent="0.25"/>
    <row r="333" spans="1:252" outlineLevel="1" x14ac:dyDescent="0.25"/>
    <row r="334" spans="1:252" outlineLevel="1" x14ac:dyDescent="0.25"/>
    <row r="335" spans="1:252" outlineLevel="1" x14ac:dyDescent="0.25"/>
    <row r="336" spans="1:252" outlineLevel="1" x14ac:dyDescent="0.25"/>
    <row r="337" outlineLevel="1" x14ac:dyDescent="0.25"/>
    <row r="338" outlineLevel="1" x14ac:dyDescent="0.25"/>
    <row r="377" spans="14:18" x14ac:dyDescent="0.25">
      <c r="N377" s="120" t="s">
        <v>46</v>
      </c>
      <c r="O377" s="41" t="s">
        <v>47</v>
      </c>
      <c r="P377" s="41" t="s">
        <v>43</v>
      </c>
      <c r="Q377" s="41" t="s">
        <v>45</v>
      </c>
      <c r="R377" s="120" t="s">
        <v>44</v>
      </c>
    </row>
    <row r="378" spans="14:18" x14ac:dyDescent="0.25">
      <c r="N378" s="120">
        <v>0</v>
      </c>
      <c r="O378" s="41">
        <v>1</v>
      </c>
      <c r="P378" s="41">
        <v>10</v>
      </c>
      <c r="Q378" s="41">
        <v>0</v>
      </c>
      <c r="R378" s="120">
        <v>0</v>
      </c>
    </row>
    <row r="379" spans="14:18" x14ac:dyDescent="0.25">
      <c r="N379" s="120">
        <v>1</v>
      </c>
      <c r="O379" s="41">
        <v>1</v>
      </c>
      <c r="P379" s="41">
        <v>10</v>
      </c>
      <c r="Q379" s="41">
        <v>0</v>
      </c>
      <c r="R379" s="120">
        <v>0</v>
      </c>
    </row>
    <row r="380" spans="14:18" x14ac:dyDescent="0.25">
      <c r="N380" s="120">
        <v>2</v>
      </c>
      <c r="O380" s="41">
        <v>1</v>
      </c>
      <c r="P380" s="41">
        <v>10</v>
      </c>
      <c r="Q380" s="41">
        <v>0</v>
      </c>
      <c r="R380" s="120">
        <v>0</v>
      </c>
    </row>
    <row r="381" spans="14:18" x14ac:dyDescent="0.25">
      <c r="N381" s="120">
        <v>4</v>
      </c>
      <c r="O381" s="41">
        <v>1</v>
      </c>
      <c r="P381" s="41">
        <v>10</v>
      </c>
      <c r="Q381" s="41">
        <v>0</v>
      </c>
      <c r="R381" s="120">
        <v>0</v>
      </c>
    </row>
    <row r="382" spans="14:18" x14ac:dyDescent="0.25">
      <c r="N382" s="120">
        <v>6</v>
      </c>
      <c r="O382" s="41">
        <v>1</v>
      </c>
      <c r="P382" s="41">
        <v>10</v>
      </c>
      <c r="Q382" s="41">
        <v>0</v>
      </c>
      <c r="R382" s="120">
        <v>0</v>
      </c>
    </row>
    <row r="383" spans="14:18" x14ac:dyDescent="0.25">
      <c r="N383" s="120">
        <v>8</v>
      </c>
      <c r="O383" s="41">
        <v>1</v>
      </c>
      <c r="P383" s="41">
        <v>10</v>
      </c>
      <c r="Q383" s="41">
        <v>0</v>
      </c>
      <c r="R383" s="120">
        <v>0</v>
      </c>
    </row>
    <row r="384" spans="14:18" x14ac:dyDescent="0.25">
      <c r="N384" s="120">
        <v>10</v>
      </c>
      <c r="O384" s="41">
        <v>1</v>
      </c>
      <c r="P384" s="41">
        <v>10</v>
      </c>
      <c r="Q384" s="41">
        <v>0</v>
      </c>
      <c r="R384" s="120">
        <v>0</v>
      </c>
    </row>
    <row r="385" spans="14:18" x14ac:dyDescent="0.25">
      <c r="N385" s="120">
        <v>12</v>
      </c>
      <c r="O385" s="41">
        <v>1</v>
      </c>
      <c r="P385" s="41">
        <v>10</v>
      </c>
      <c r="Q385" s="41">
        <v>0</v>
      </c>
      <c r="R385" s="120">
        <v>0</v>
      </c>
    </row>
    <row r="386" spans="14:18" x14ac:dyDescent="0.25">
      <c r="N386" s="120">
        <v>15</v>
      </c>
      <c r="O386" s="41">
        <v>1</v>
      </c>
      <c r="P386" s="41">
        <v>10</v>
      </c>
      <c r="Q386" s="41">
        <v>0</v>
      </c>
      <c r="R386" s="120">
        <v>0</v>
      </c>
    </row>
    <row r="387" spans="14:18" x14ac:dyDescent="0.25">
      <c r="N387" s="120">
        <v>20</v>
      </c>
      <c r="O387" s="41">
        <v>1</v>
      </c>
      <c r="P387" s="41">
        <v>10</v>
      </c>
      <c r="Q387" s="41">
        <v>0</v>
      </c>
      <c r="R387" s="120">
        <v>0</v>
      </c>
    </row>
    <row r="388" spans="14:18" x14ac:dyDescent="0.25">
      <c r="N388" s="120">
        <v>100000</v>
      </c>
      <c r="O388" s="41">
        <v>1</v>
      </c>
      <c r="P388" s="41">
        <v>10</v>
      </c>
      <c r="Q388" s="41">
        <v>0</v>
      </c>
      <c r="R388" s="120">
        <v>0</v>
      </c>
    </row>
  </sheetData>
  <autoFilter ref="A9:X298" xr:uid="{00000000-0009-0000-0000-00000D000000}"/>
  <mergeCells count="28">
    <mergeCell ref="U5:W5"/>
    <mergeCell ref="N6:P6"/>
    <mergeCell ref="H6:H8"/>
    <mergeCell ref="V6:V8"/>
    <mergeCell ref="W6:W8"/>
    <mergeCell ref="J7:K7"/>
    <mergeCell ref="L7:L8"/>
    <mergeCell ref="I6:I8"/>
    <mergeCell ref="N7:O7"/>
    <mergeCell ref="P7:P8"/>
    <mergeCell ref="J6:L6"/>
    <mergeCell ref="M6:M8"/>
    <mergeCell ref="C4:C8"/>
    <mergeCell ref="H5:L5"/>
    <mergeCell ref="U6:U8"/>
    <mergeCell ref="A2:X2"/>
    <mergeCell ref="A4:A8"/>
    <mergeCell ref="B4:B8"/>
    <mergeCell ref="D4:D8"/>
    <mergeCell ref="E4:F7"/>
    <mergeCell ref="G4:G8"/>
    <mergeCell ref="H4:Q4"/>
    <mergeCell ref="R4:W4"/>
    <mergeCell ref="X4:X8"/>
    <mergeCell ref="Q6:Q8"/>
    <mergeCell ref="M5:Q5"/>
    <mergeCell ref="R5:S7"/>
    <mergeCell ref="T5:T8"/>
  </mergeCells>
  <phoneticPr fontId="12" type="noConversion"/>
  <pageMargins left="0.43307086614173229" right="0.23622047244094491" top="0.47244094488188981" bottom="0.35433070866141736" header="0.31496062992125984" footer="0.31496062992125984"/>
  <pageSetup paperSize="9" scale="65" fitToHeight="0" orientation="landscape" r:id="rId1"/>
  <headerFooter differentFirst="1">
    <oddHeader>&amp;C&amp;"Times New Roman,обычный"&amp;12&amp;P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23887-B45F-4373-8198-921704753B6C}">
  <sheetPr>
    <tabColor theme="5" tint="0.79998168889431442"/>
    <pageSetUpPr fitToPage="1"/>
  </sheetPr>
  <dimension ref="A3:R1048574"/>
  <sheetViews>
    <sheetView workbookViewId="0">
      <pane xSplit="3" ySplit="5" topLeftCell="D32" activePane="bottomRight" state="frozen"/>
      <selection pane="topRight" activeCell="D1" sqref="D1"/>
      <selection pane="bottomLeft" activeCell="A6" sqref="A6"/>
      <selection pane="bottomRight" activeCell="E38" sqref="E38"/>
    </sheetView>
  </sheetViews>
  <sheetFormatPr defaultRowHeight="15" outlineLevelCol="1" x14ac:dyDescent="0.25"/>
  <cols>
    <col min="1" max="1" width="5.42578125" customWidth="1"/>
    <col min="2" max="2" width="35.140625" customWidth="1"/>
    <col min="3" max="3" width="9.5703125" customWidth="1"/>
    <col min="4" max="4" width="47.140625" style="260" hidden="1" customWidth="1" outlineLevel="1"/>
    <col min="5" max="5" width="11" customWidth="1" collapsed="1"/>
    <col min="6" max="6" width="26.5703125" customWidth="1"/>
    <col min="7" max="7" width="10.5703125" customWidth="1"/>
    <col min="8" max="8" width="12.5703125" customWidth="1"/>
    <col min="9" max="9" width="12.85546875" customWidth="1"/>
    <col min="10" max="11" width="12.85546875" style="272" customWidth="1"/>
    <col min="12" max="12" width="9" customWidth="1"/>
    <col min="13" max="13" width="6.7109375" customWidth="1"/>
    <col min="14" max="14" width="7.42578125" customWidth="1"/>
    <col min="15" max="15" width="8" customWidth="1"/>
    <col min="16" max="16" width="7.42578125" customWidth="1" outlineLevel="1"/>
    <col min="17" max="17" width="7.85546875" customWidth="1"/>
    <col min="18" max="18" width="8.140625" customWidth="1"/>
  </cols>
  <sheetData>
    <row r="3" spans="1:18" ht="15" customHeight="1" x14ac:dyDescent="0.25">
      <c r="A3" s="558" t="s">
        <v>0</v>
      </c>
      <c r="B3" s="558" t="s">
        <v>243</v>
      </c>
      <c r="C3" s="558" t="s">
        <v>361</v>
      </c>
      <c r="D3" s="559" t="s">
        <v>244</v>
      </c>
      <c r="E3" s="558" t="s">
        <v>245</v>
      </c>
      <c r="F3" s="558"/>
      <c r="G3" s="558"/>
      <c r="H3" s="558"/>
      <c r="I3" s="560" t="s">
        <v>246</v>
      </c>
      <c r="J3" s="560" t="s">
        <v>387</v>
      </c>
      <c r="K3" s="560" t="s">
        <v>386</v>
      </c>
      <c r="L3" s="556" t="s">
        <v>368</v>
      </c>
      <c r="M3" s="556" t="s">
        <v>369</v>
      </c>
      <c r="N3" s="556" t="s">
        <v>372</v>
      </c>
      <c r="O3" s="556" t="s">
        <v>377</v>
      </c>
      <c r="P3" s="556" t="s">
        <v>382</v>
      </c>
      <c r="Q3" s="556" t="s">
        <v>378</v>
      </c>
      <c r="R3" s="556" t="s">
        <v>379</v>
      </c>
    </row>
    <row r="4" spans="1:18" ht="89.25" x14ac:dyDescent="0.25">
      <c r="A4" s="558"/>
      <c r="B4" s="558"/>
      <c r="C4" s="558"/>
      <c r="D4" s="559"/>
      <c r="E4" s="252" t="s">
        <v>247</v>
      </c>
      <c r="F4" s="252" t="s">
        <v>248</v>
      </c>
      <c r="G4" s="252" t="s">
        <v>384</v>
      </c>
      <c r="H4" s="252" t="s">
        <v>249</v>
      </c>
      <c r="I4" s="561"/>
      <c r="J4" s="561"/>
      <c r="K4" s="561"/>
      <c r="L4" s="557"/>
      <c r="M4" s="557"/>
      <c r="N4" s="557"/>
      <c r="O4" s="557"/>
      <c r="P4" s="557"/>
      <c r="Q4" s="557"/>
      <c r="R4" s="557"/>
    </row>
    <row r="5" spans="1:18" x14ac:dyDescent="0.25">
      <c r="A5" s="253"/>
      <c r="B5" s="254">
        <v>1</v>
      </c>
      <c r="C5" s="254">
        <v>2</v>
      </c>
      <c r="D5" s="254">
        <v>3</v>
      </c>
      <c r="E5" s="256">
        <v>4</v>
      </c>
      <c r="F5" s="254">
        <v>5</v>
      </c>
      <c r="G5" s="254"/>
      <c r="H5" s="252">
        <v>6</v>
      </c>
      <c r="I5" s="252">
        <v>7</v>
      </c>
      <c r="J5" s="270">
        <v>8</v>
      </c>
      <c r="K5" s="270">
        <v>9</v>
      </c>
      <c r="L5" s="252">
        <v>10</v>
      </c>
      <c r="M5" s="252">
        <v>11</v>
      </c>
      <c r="N5" s="252">
        <v>12</v>
      </c>
      <c r="O5" s="252">
        <v>13</v>
      </c>
      <c r="P5" s="252">
        <v>14</v>
      </c>
      <c r="Q5" s="252">
        <v>15</v>
      </c>
      <c r="R5" s="252">
        <v>16</v>
      </c>
    </row>
    <row r="6" spans="1:18" ht="51" x14ac:dyDescent="0.25">
      <c r="A6" s="253" t="s">
        <v>250</v>
      </c>
      <c r="B6" s="280" t="s">
        <v>251</v>
      </c>
      <c r="C6" s="254">
        <v>620.78</v>
      </c>
      <c r="D6" s="254" t="s">
        <v>252</v>
      </c>
      <c r="E6" s="256" t="s">
        <v>362</v>
      </c>
      <c r="F6" s="262" t="s">
        <v>391</v>
      </c>
      <c r="G6" s="281" t="s">
        <v>383</v>
      </c>
      <c r="H6" s="252" t="s">
        <v>253</v>
      </c>
      <c r="I6" s="252">
        <v>9</v>
      </c>
      <c r="J6" s="270">
        <v>9</v>
      </c>
      <c r="K6" s="270">
        <v>0</v>
      </c>
      <c r="L6" s="252">
        <v>1</v>
      </c>
      <c r="M6" s="252"/>
      <c r="N6" s="252">
        <f t="shared" ref="N6:N12" si="0">L6*I6</f>
        <v>9</v>
      </c>
      <c r="O6" s="252">
        <f t="shared" ref="O6:O36" si="1">I6</f>
        <v>9</v>
      </c>
      <c r="P6" s="252">
        <v>25</v>
      </c>
      <c r="Q6" s="252">
        <f t="shared" ref="Q6:Q36" si="2">(J6*25)+(K6*5)</f>
        <v>225</v>
      </c>
      <c r="R6" s="252">
        <f t="shared" ref="R6:R36" si="3">I6</f>
        <v>9</v>
      </c>
    </row>
    <row r="7" spans="1:18" ht="51" x14ac:dyDescent="0.25">
      <c r="A7" s="253" t="s">
        <v>254</v>
      </c>
      <c r="B7" s="280" t="s">
        <v>255</v>
      </c>
      <c r="C7" s="252" t="s">
        <v>256</v>
      </c>
      <c r="D7" s="254" t="s">
        <v>257</v>
      </c>
      <c r="E7" s="252" t="s">
        <v>363</v>
      </c>
      <c r="F7" s="262" t="s">
        <v>391</v>
      </c>
      <c r="G7" s="281" t="s">
        <v>383</v>
      </c>
      <c r="H7" s="252" t="s">
        <v>253</v>
      </c>
      <c r="I7" s="252">
        <v>25</v>
      </c>
      <c r="J7" s="270">
        <v>25</v>
      </c>
      <c r="K7" s="270">
        <v>0</v>
      </c>
      <c r="L7" s="252">
        <v>1</v>
      </c>
      <c r="M7" s="252"/>
      <c r="N7" s="252">
        <f t="shared" si="0"/>
        <v>25</v>
      </c>
      <c r="O7" s="252">
        <f t="shared" si="1"/>
        <v>25</v>
      </c>
      <c r="P7" s="252">
        <v>25</v>
      </c>
      <c r="Q7" s="279">
        <f t="shared" si="2"/>
        <v>625</v>
      </c>
      <c r="R7" s="252">
        <f t="shared" si="3"/>
        <v>25</v>
      </c>
    </row>
    <row r="8" spans="1:18" ht="102" x14ac:dyDescent="0.25">
      <c r="A8" s="253" t="s">
        <v>258</v>
      </c>
      <c r="B8" s="280" t="s">
        <v>259</v>
      </c>
      <c r="C8" s="254" t="s">
        <v>260</v>
      </c>
      <c r="D8" s="254" t="s">
        <v>261</v>
      </c>
      <c r="E8" s="252" t="s">
        <v>364</v>
      </c>
      <c r="F8" s="262" t="s">
        <v>392</v>
      </c>
      <c r="G8" s="281" t="s">
        <v>383</v>
      </c>
      <c r="H8" s="252" t="s">
        <v>253</v>
      </c>
      <c r="I8" s="252">
        <v>12</v>
      </c>
      <c r="J8" s="270">
        <v>12</v>
      </c>
      <c r="K8" s="270">
        <v>0</v>
      </c>
      <c r="L8" s="252">
        <v>1</v>
      </c>
      <c r="M8" s="252"/>
      <c r="N8" s="252">
        <f t="shared" si="0"/>
        <v>12</v>
      </c>
      <c r="O8" s="252">
        <f t="shared" si="1"/>
        <v>12</v>
      </c>
      <c r="P8" s="252">
        <v>25</v>
      </c>
      <c r="Q8" s="279">
        <f t="shared" si="2"/>
        <v>300</v>
      </c>
      <c r="R8" s="252">
        <f t="shared" si="3"/>
        <v>12</v>
      </c>
    </row>
    <row r="9" spans="1:18" ht="51" x14ac:dyDescent="0.25">
      <c r="A9" s="253" t="s">
        <v>262</v>
      </c>
      <c r="B9" s="280" t="s">
        <v>263</v>
      </c>
      <c r="C9" s="257">
        <v>453.94</v>
      </c>
      <c r="D9" s="254" t="s">
        <v>264</v>
      </c>
      <c r="E9" s="252" t="s">
        <v>265</v>
      </c>
      <c r="F9" s="262" t="s">
        <v>391</v>
      </c>
      <c r="G9" s="281" t="s">
        <v>383</v>
      </c>
      <c r="H9" s="252" t="s">
        <v>253</v>
      </c>
      <c r="I9" s="261">
        <v>13</v>
      </c>
      <c r="J9" s="261">
        <v>13</v>
      </c>
      <c r="K9" s="261">
        <v>0</v>
      </c>
      <c r="L9" s="261">
        <v>1</v>
      </c>
      <c r="M9" s="261"/>
      <c r="N9" s="261">
        <f t="shared" si="0"/>
        <v>13</v>
      </c>
      <c r="O9" s="261">
        <f t="shared" si="1"/>
        <v>13</v>
      </c>
      <c r="P9" s="261">
        <v>25</v>
      </c>
      <c r="Q9" s="261">
        <f t="shared" si="2"/>
        <v>325</v>
      </c>
      <c r="R9" s="261">
        <f t="shared" si="3"/>
        <v>13</v>
      </c>
    </row>
    <row r="10" spans="1:18" ht="51" x14ac:dyDescent="0.25">
      <c r="A10" s="253" t="s">
        <v>266</v>
      </c>
      <c r="B10" s="280" t="s">
        <v>267</v>
      </c>
      <c r="C10" s="252">
        <v>116.56</v>
      </c>
      <c r="D10" s="254" t="s">
        <v>268</v>
      </c>
      <c r="E10" s="252" t="s">
        <v>269</v>
      </c>
      <c r="F10" s="262" t="s">
        <v>391</v>
      </c>
      <c r="G10" s="281" t="s">
        <v>383</v>
      </c>
      <c r="H10" s="252" t="s">
        <v>253</v>
      </c>
      <c r="I10" s="252">
        <v>5</v>
      </c>
      <c r="J10" s="270">
        <v>5</v>
      </c>
      <c r="K10" s="270">
        <v>0</v>
      </c>
      <c r="L10" s="252">
        <v>1</v>
      </c>
      <c r="M10" s="252"/>
      <c r="N10" s="252">
        <f t="shared" si="0"/>
        <v>5</v>
      </c>
      <c r="O10" s="252">
        <f t="shared" si="1"/>
        <v>5</v>
      </c>
      <c r="P10" s="252">
        <v>25</v>
      </c>
      <c r="Q10" s="279">
        <f t="shared" si="2"/>
        <v>125</v>
      </c>
      <c r="R10" s="252">
        <f t="shared" si="3"/>
        <v>5</v>
      </c>
    </row>
    <row r="11" spans="1:18" ht="51" x14ac:dyDescent="0.25">
      <c r="A11" s="253" t="s">
        <v>270</v>
      </c>
      <c r="B11" s="263" t="s">
        <v>271</v>
      </c>
      <c r="C11" s="252" t="s">
        <v>272</v>
      </c>
      <c r="D11" s="254" t="s">
        <v>273</v>
      </c>
      <c r="E11" s="252" t="s">
        <v>274</v>
      </c>
      <c r="F11" s="262" t="s">
        <v>393</v>
      </c>
      <c r="G11" s="281" t="s">
        <v>383</v>
      </c>
      <c r="H11" s="252" t="s">
        <v>253</v>
      </c>
      <c r="I11" s="252">
        <v>1</v>
      </c>
      <c r="J11" s="270">
        <v>1</v>
      </c>
      <c r="K11" s="270">
        <v>0</v>
      </c>
      <c r="L11" s="252">
        <v>1</v>
      </c>
      <c r="M11" s="252"/>
      <c r="N11" s="252">
        <f t="shared" si="0"/>
        <v>1</v>
      </c>
      <c r="O11" s="252">
        <f t="shared" si="1"/>
        <v>1</v>
      </c>
      <c r="P11" s="252">
        <v>25</v>
      </c>
      <c r="Q11" s="279">
        <f t="shared" si="2"/>
        <v>25</v>
      </c>
      <c r="R11" s="252">
        <f t="shared" si="3"/>
        <v>1</v>
      </c>
    </row>
    <row r="12" spans="1:18" ht="51" x14ac:dyDescent="0.25">
      <c r="A12" s="253" t="s">
        <v>275</v>
      </c>
      <c r="B12" s="280" t="s">
        <v>276</v>
      </c>
      <c r="C12" s="254">
        <v>609.64</v>
      </c>
      <c r="D12" s="254" t="s">
        <v>277</v>
      </c>
      <c r="E12" s="252" t="s">
        <v>274</v>
      </c>
      <c r="F12" s="262" t="s">
        <v>391</v>
      </c>
      <c r="G12" s="281" t="s">
        <v>383</v>
      </c>
      <c r="H12" s="252" t="s">
        <v>253</v>
      </c>
      <c r="I12" s="270">
        <v>48</v>
      </c>
      <c r="J12" s="270">
        <v>48</v>
      </c>
      <c r="K12" s="270">
        <v>0</v>
      </c>
      <c r="L12" s="252">
        <v>1</v>
      </c>
      <c r="M12" s="252"/>
      <c r="N12" s="252">
        <f t="shared" si="0"/>
        <v>48</v>
      </c>
      <c r="O12" s="252">
        <f t="shared" si="1"/>
        <v>48</v>
      </c>
      <c r="P12" s="252">
        <v>25</v>
      </c>
      <c r="Q12" s="279">
        <f t="shared" si="2"/>
        <v>1200</v>
      </c>
      <c r="R12" s="252">
        <f t="shared" si="3"/>
        <v>48</v>
      </c>
    </row>
    <row r="13" spans="1:18" ht="51" x14ac:dyDescent="0.25">
      <c r="A13" s="258" t="s">
        <v>310</v>
      </c>
      <c r="B13" s="263" t="s">
        <v>311</v>
      </c>
      <c r="C13" s="283">
        <v>159.04</v>
      </c>
      <c r="D13" s="254" t="s">
        <v>312</v>
      </c>
      <c r="E13" s="256" t="s">
        <v>370</v>
      </c>
      <c r="F13" s="262" t="s">
        <v>391</v>
      </c>
      <c r="G13" s="284" t="s">
        <v>385</v>
      </c>
      <c r="H13" s="256" t="s">
        <v>286</v>
      </c>
      <c r="I13" s="287"/>
      <c r="J13" s="287"/>
      <c r="K13" s="287"/>
      <c r="L13" s="287">
        <v>7</v>
      </c>
      <c r="M13" s="261"/>
      <c r="N13" s="261"/>
      <c r="O13" s="261"/>
      <c r="P13" s="261">
        <v>5</v>
      </c>
      <c r="Q13" s="261"/>
      <c r="R13" s="261"/>
    </row>
    <row r="14" spans="1:18" ht="51" x14ac:dyDescent="0.25">
      <c r="A14" s="258" t="s">
        <v>319</v>
      </c>
      <c r="B14" s="280" t="s">
        <v>320</v>
      </c>
      <c r="C14" s="256">
        <v>85.7</v>
      </c>
      <c r="D14" s="254" t="s">
        <v>321</v>
      </c>
      <c r="E14" s="256" t="s">
        <v>297</v>
      </c>
      <c r="F14" s="262" t="s">
        <v>391</v>
      </c>
      <c r="G14" s="283" t="s">
        <v>385</v>
      </c>
      <c r="H14" s="256" t="s">
        <v>286</v>
      </c>
      <c r="I14" s="287">
        <v>7</v>
      </c>
      <c r="J14" s="287">
        <v>7</v>
      </c>
      <c r="K14" s="287">
        <v>0</v>
      </c>
      <c r="L14" s="287">
        <v>1</v>
      </c>
      <c r="M14" s="261"/>
      <c r="N14" s="261"/>
      <c r="O14" s="261"/>
      <c r="P14" s="261">
        <v>5</v>
      </c>
      <c r="Q14" s="261"/>
      <c r="R14" s="261"/>
    </row>
    <row r="15" spans="1:18" ht="51" x14ac:dyDescent="0.25">
      <c r="A15" s="258" t="s">
        <v>338</v>
      </c>
      <c r="B15" s="280" t="s">
        <v>339</v>
      </c>
      <c r="C15" s="283">
        <v>33.388500000000001</v>
      </c>
      <c r="D15" s="254" t="s">
        <v>340</v>
      </c>
      <c r="E15" s="256" t="s">
        <v>341</v>
      </c>
      <c r="F15" s="262" t="s">
        <v>391</v>
      </c>
      <c r="G15" s="286" t="s">
        <v>383</v>
      </c>
      <c r="H15" s="256" t="s">
        <v>253</v>
      </c>
      <c r="I15" s="256">
        <v>5</v>
      </c>
      <c r="J15" s="273">
        <v>5</v>
      </c>
      <c r="K15" s="273">
        <v>0</v>
      </c>
      <c r="L15" s="256">
        <v>1</v>
      </c>
      <c r="M15" s="278"/>
      <c r="N15" s="252">
        <f>L15*I15</f>
        <v>5</v>
      </c>
      <c r="O15" s="252">
        <f t="shared" si="1"/>
        <v>5</v>
      </c>
      <c r="P15" s="252">
        <v>25</v>
      </c>
      <c r="Q15" s="279">
        <f t="shared" si="2"/>
        <v>125</v>
      </c>
      <c r="R15" s="252">
        <f t="shared" si="3"/>
        <v>5</v>
      </c>
    </row>
    <row r="16" spans="1:18" ht="81" customHeight="1" x14ac:dyDescent="0.25">
      <c r="A16" s="258" t="s">
        <v>278</v>
      </c>
      <c r="B16" s="280" t="s">
        <v>279</v>
      </c>
      <c r="C16" s="283">
        <v>53.21</v>
      </c>
      <c r="D16" s="254" t="s">
        <v>280</v>
      </c>
      <c r="E16" s="256" t="s">
        <v>281</v>
      </c>
      <c r="F16" s="252" t="s">
        <v>388</v>
      </c>
      <c r="G16" s="286" t="s">
        <v>383</v>
      </c>
      <c r="H16" s="256" t="s">
        <v>253</v>
      </c>
      <c r="I16" s="273">
        <v>6</v>
      </c>
      <c r="J16" s="273">
        <v>6</v>
      </c>
      <c r="K16" s="273">
        <v>0</v>
      </c>
      <c r="L16" s="256">
        <v>1</v>
      </c>
      <c r="M16" s="278"/>
      <c r="N16" s="252">
        <f>L16*I16</f>
        <v>6</v>
      </c>
      <c r="O16" s="252">
        <f t="shared" si="1"/>
        <v>6</v>
      </c>
      <c r="P16" s="252">
        <v>25</v>
      </c>
      <c r="Q16" s="279">
        <f t="shared" si="2"/>
        <v>150</v>
      </c>
      <c r="R16" s="252">
        <f t="shared" si="3"/>
        <v>6</v>
      </c>
    </row>
    <row r="17" spans="1:18" ht="76.5" x14ac:dyDescent="0.25">
      <c r="A17" s="253" t="s">
        <v>282</v>
      </c>
      <c r="B17" s="280" t="s">
        <v>283</v>
      </c>
      <c r="C17" s="285">
        <v>63.55</v>
      </c>
      <c r="D17" s="254" t="s">
        <v>284</v>
      </c>
      <c r="E17" s="284" t="s">
        <v>285</v>
      </c>
      <c r="F17" s="284" t="s">
        <v>365</v>
      </c>
      <c r="G17" s="284" t="s">
        <v>385</v>
      </c>
      <c r="H17" s="284" t="s">
        <v>286</v>
      </c>
      <c r="I17" s="270">
        <v>20</v>
      </c>
      <c r="J17" s="270">
        <v>20</v>
      </c>
      <c r="K17" s="270">
        <v>0</v>
      </c>
      <c r="L17" s="284">
        <v>1</v>
      </c>
      <c r="M17" s="252">
        <f t="shared" ref="M17:M24" si="4">J17+(K17*L17)</f>
        <v>20</v>
      </c>
      <c r="N17" s="252"/>
      <c r="O17" s="252">
        <f t="shared" si="1"/>
        <v>20</v>
      </c>
      <c r="P17" s="252">
        <v>5</v>
      </c>
      <c r="Q17" s="279">
        <f t="shared" si="2"/>
        <v>500</v>
      </c>
      <c r="R17" s="252">
        <f t="shared" si="3"/>
        <v>20</v>
      </c>
    </row>
    <row r="18" spans="1:18" ht="76.5" x14ac:dyDescent="0.25">
      <c r="A18" s="258" t="s">
        <v>287</v>
      </c>
      <c r="B18" s="263" t="s">
        <v>288</v>
      </c>
      <c r="C18" s="256">
        <v>57.39</v>
      </c>
      <c r="D18" s="254" t="s">
        <v>289</v>
      </c>
      <c r="E18" s="256" t="s">
        <v>290</v>
      </c>
      <c r="F18" s="252" t="s">
        <v>366</v>
      </c>
      <c r="G18" s="256" t="s">
        <v>385</v>
      </c>
      <c r="H18" s="256" t="s">
        <v>286</v>
      </c>
      <c r="I18" s="256">
        <v>1</v>
      </c>
      <c r="J18" s="273">
        <v>0</v>
      </c>
      <c r="K18" s="273">
        <v>1</v>
      </c>
      <c r="L18" s="256">
        <v>7</v>
      </c>
      <c r="M18" s="278">
        <f t="shared" si="4"/>
        <v>7</v>
      </c>
      <c r="N18" s="252"/>
      <c r="O18" s="252">
        <f t="shared" si="1"/>
        <v>1</v>
      </c>
      <c r="P18" s="252">
        <v>5</v>
      </c>
      <c r="Q18" s="279">
        <f t="shared" si="2"/>
        <v>5</v>
      </c>
      <c r="R18" s="252">
        <f t="shared" si="3"/>
        <v>1</v>
      </c>
    </row>
    <row r="19" spans="1:18" ht="76.5" x14ac:dyDescent="0.25">
      <c r="A19" s="258" t="s">
        <v>291</v>
      </c>
      <c r="B19" s="263" t="s">
        <v>292</v>
      </c>
      <c r="C19" s="256">
        <v>98.83</v>
      </c>
      <c r="D19" s="254" t="s">
        <v>293</v>
      </c>
      <c r="E19" s="256" t="s">
        <v>290</v>
      </c>
      <c r="F19" s="252" t="s">
        <v>366</v>
      </c>
      <c r="G19" s="256" t="s">
        <v>385</v>
      </c>
      <c r="H19" s="256" t="s">
        <v>286</v>
      </c>
      <c r="I19" s="256">
        <v>1</v>
      </c>
      <c r="J19" s="273">
        <v>0</v>
      </c>
      <c r="K19" s="273">
        <v>1</v>
      </c>
      <c r="L19" s="256">
        <v>7</v>
      </c>
      <c r="M19" s="278">
        <f t="shared" si="4"/>
        <v>7</v>
      </c>
      <c r="N19" s="256"/>
      <c r="O19" s="252">
        <f t="shared" si="1"/>
        <v>1</v>
      </c>
      <c r="P19" s="252">
        <v>5</v>
      </c>
      <c r="Q19" s="279">
        <f t="shared" si="2"/>
        <v>5</v>
      </c>
      <c r="R19" s="252">
        <f t="shared" si="3"/>
        <v>1</v>
      </c>
    </row>
    <row r="20" spans="1:18" ht="89.25" x14ac:dyDescent="0.25">
      <c r="A20" s="258" t="s">
        <v>294</v>
      </c>
      <c r="B20" s="280" t="s">
        <v>295</v>
      </c>
      <c r="C20" s="283">
        <v>140.83000000000001</v>
      </c>
      <c r="D20" s="254" t="s">
        <v>296</v>
      </c>
      <c r="E20" s="283" t="s">
        <v>297</v>
      </c>
      <c r="F20" s="285" t="s">
        <v>367</v>
      </c>
      <c r="G20" s="256" t="s">
        <v>385</v>
      </c>
      <c r="H20" s="283" t="s">
        <v>286</v>
      </c>
      <c r="I20" s="283">
        <v>27</v>
      </c>
      <c r="J20" s="271">
        <v>13</v>
      </c>
      <c r="K20" s="271">
        <f>I20-J20</f>
        <v>14</v>
      </c>
      <c r="L20" s="283">
        <v>7</v>
      </c>
      <c r="M20" s="278">
        <f t="shared" si="4"/>
        <v>111</v>
      </c>
      <c r="N20" s="256"/>
      <c r="O20" s="252">
        <f t="shared" si="1"/>
        <v>27</v>
      </c>
      <c r="P20" s="252">
        <v>5</v>
      </c>
      <c r="Q20" s="279">
        <f t="shared" si="2"/>
        <v>395</v>
      </c>
      <c r="R20" s="252">
        <f t="shared" si="3"/>
        <v>27</v>
      </c>
    </row>
    <row r="21" spans="1:18" ht="76.5" x14ac:dyDescent="0.25">
      <c r="A21" s="258" t="s">
        <v>298</v>
      </c>
      <c r="B21" s="280" t="s">
        <v>299</v>
      </c>
      <c r="C21" s="259">
        <v>84.11</v>
      </c>
      <c r="D21" s="254" t="s">
        <v>300</v>
      </c>
      <c r="E21" s="256" t="s">
        <v>297</v>
      </c>
      <c r="F21" s="252" t="s">
        <v>366</v>
      </c>
      <c r="G21" s="256" t="s">
        <v>385</v>
      </c>
      <c r="H21" s="256" t="s">
        <v>286</v>
      </c>
      <c r="I21" s="271">
        <v>15</v>
      </c>
      <c r="J21" s="271">
        <v>0</v>
      </c>
      <c r="K21" s="271">
        <v>15</v>
      </c>
      <c r="L21" s="283">
        <v>7</v>
      </c>
      <c r="M21" s="278">
        <f t="shared" si="4"/>
        <v>105</v>
      </c>
      <c r="N21" s="256"/>
      <c r="O21" s="252">
        <f t="shared" si="1"/>
        <v>15</v>
      </c>
      <c r="P21" s="252">
        <v>5</v>
      </c>
      <c r="Q21" s="279">
        <f t="shared" si="2"/>
        <v>75</v>
      </c>
      <c r="R21" s="252">
        <f t="shared" si="3"/>
        <v>15</v>
      </c>
    </row>
    <row r="22" spans="1:18" ht="76.5" x14ac:dyDescent="0.25">
      <c r="A22" s="253" t="s">
        <v>301</v>
      </c>
      <c r="B22" s="263" t="s">
        <v>302</v>
      </c>
      <c r="C22" s="284">
        <v>139.91</v>
      </c>
      <c r="D22" s="254" t="s">
        <v>303</v>
      </c>
      <c r="E22" s="284" t="s">
        <v>290</v>
      </c>
      <c r="F22" s="284" t="s">
        <v>366</v>
      </c>
      <c r="G22" s="256" t="s">
        <v>385</v>
      </c>
      <c r="H22" s="284" t="s">
        <v>286</v>
      </c>
      <c r="I22" s="284">
        <v>1</v>
      </c>
      <c r="J22" s="270">
        <v>0</v>
      </c>
      <c r="K22" s="270">
        <v>1</v>
      </c>
      <c r="L22" s="284">
        <v>7</v>
      </c>
      <c r="M22" s="278">
        <f t="shared" si="4"/>
        <v>7</v>
      </c>
      <c r="N22" s="284"/>
      <c r="O22" s="252">
        <f t="shared" si="1"/>
        <v>1</v>
      </c>
      <c r="P22" s="252">
        <v>5</v>
      </c>
      <c r="Q22" s="279">
        <f t="shared" si="2"/>
        <v>5</v>
      </c>
      <c r="R22" s="252">
        <f t="shared" si="3"/>
        <v>1</v>
      </c>
    </row>
    <row r="23" spans="1:18" ht="76.5" x14ac:dyDescent="0.25">
      <c r="A23" s="253" t="s">
        <v>304</v>
      </c>
      <c r="B23" s="280" t="s">
        <v>305</v>
      </c>
      <c r="C23" s="284">
        <v>181.84</v>
      </c>
      <c r="D23" s="254" t="s">
        <v>306</v>
      </c>
      <c r="E23" s="284" t="s">
        <v>285</v>
      </c>
      <c r="F23" s="252" t="s">
        <v>375</v>
      </c>
      <c r="G23" s="284" t="s">
        <v>385</v>
      </c>
      <c r="H23" s="284" t="s">
        <v>286</v>
      </c>
      <c r="I23" s="284">
        <v>4</v>
      </c>
      <c r="J23" s="270">
        <v>4</v>
      </c>
      <c r="K23" s="270">
        <v>0</v>
      </c>
      <c r="L23" s="284">
        <v>1</v>
      </c>
      <c r="M23" s="252">
        <f t="shared" si="4"/>
        <v>4</v>
      </c>
      <c r="N23" s="284"/>
      <c r="O23" s="252">
        <f t="shared" si="1"/>
        <v>4</v>
      </c>
      <c r="P23" s="252">
        <v>5</v>
      </c>
      <c r="Q23" s="279">
        <f t="shared" si="2"/>
        <v>100</v>
      </c>
      <c r="R23" s="252">
        <f t="shared" si="3"/>
        <v>4</v>
      </c>
    </row>
    <row r="24" spans="1:18" ht="76.5" x14ac:dyDescent="0.25">
      <c r="A24" s="253" t="s">
        <v>307</v>
      </c>
      <c r="B24" s="263" t="s">
        <v>308</v>
      </c>
      <c r="C24" s="285">
        <v>60.57</v>
      </c>
      <c r="D24" s="254" t="s">
        <v>309</v>
      </c>
      <c r="E24" s="284" t="s">
        <v>285</v>
      </c>
      <c r="F24" s="252" t="s">
        <v>366</v>
      </c>
      <c r="G24" s="284" t="s">
        <v>385</v>
      </c>
      <c r="H24" s="284" t="s">
        <v>286</v>
      </c>
      <c r="I24" s="284">
        <v>4</v>
      </c>
      <c r="J24" s="270">
        <v>4</v>
      </c>
      <c r="K24" s="270">
        <v>0</v>
      </c>
      <c r="L24" s="284">
        <v>1</v>
      </c>
      <c r="M24" s="278">
        <f t="shared" si="4"/>
        <v>4</v>
      </c>
      <c r="N24" s="284"/>
      <c r="O24" s="252">
        <f t="shared" si="1"/>
        <v>4</v>
      </c>
      <c r="P24" s="252">
        <v>5</v>
      </c>
      <c r="Q24" s="279">
        <f t="shared" si="2"/>
        <v>100</v>
      </c>
      <c r="R24" s="252">
        <f t="shared" si="3"/>
        <v>4</v>
      </c>
    </row>
    <row r="25" spans="1:18" ht="76.5" x14ac:dyDescent="0.25">
      <c r="A25" s="253" t="s">
        <v>313</v>
      </c>
      <c r="B25" s="263" t="s">
        <v>314</v>
      </c>
      <c r="C25" s="252">
        <v>72.97</v>
      </c>
      <c r="D25" s="254" t="s">
        <v>315</v>
      </c>
      <c r="E25" s="252" t="s">
        <v>265</v>
      </c>
      <c r="F25" s="284" t="s">
        <v>389</v>
      </c>
      <c r="G25" s="282" t="s">
        <v>383</v>
      </c>
      <c r="H25" s="252" t="s">
        <v>253</v>
      </c>
      <c r="I25" s="284">
        <v>15</v>
      </c>
      <c r="J25" s="270">
        <v>15</v>
      </c>
      <c r="K25" s="270">
        <v>0</v>
      </c>
      <c r="L25" s="252">
        <v>1</v>
      </c>
      <c r="M25" s="278"/>
      <c r="N25" s="252">
        <f>I25*L25</f>
        <v>15</v>
      </c>
      <c r="O25" s="252">
        <f t="shared" si="1"/>
        <v>15</v>
      </c>
      <c r="P25" s="252">
        <v>25</v>
      </c>
      <c r="Q25" s="279">
        <f t="shared" si="2"/>
        <v>375</v>
      </c>
      <c r="R25" s="252">
        <f t="shared" si="3"/>
        <v>15</v>
      </c>
    </row>
    <row r="26" spans="1:18" ht="46.5" customHeight="1" x14ac:dyDescent="0.25">
      <c r="A26" s="253" t="s">
        <v>316</v>
      </c>
      <c r="B26" s="280" t="s">
        <v>317</v>
      </c>
      <c r="C26" s="252">
        <v>150.05000000000001</v>
      </c>
      <c r="D26" s="254" t="s">
        <v>318</v>
      </c>
      <c r="E26" s="252" t="s">
        <v>285</v>
      </c>
      <c r="F26" s="284" t="s">
        <v>390</v>
      </c>
      <c r="G26" s="284" t="s">
        <v>385</v>
      </c>
      <c r="H26" s="252" t="s">
        <v>286</v>
      </c>
      <c r="I26" s="270">
        <v>45</v>
      </c>
      <c r="J26" s="270">
        <v>45</v>
      </c>
      <c r="K26" s="270">
        <v>0</v>
      </c>
      <c r="L26" s="252">
        <v>1</v>
      </c>
      <c r="M26" s="278">
        <f>J26+(K26*L26)</f>
        <v>45</v>
      </c>
      <c r="N26" s="252"/>
      <c r="O26" s="252">
        <f t="shared" si="1"/>
        <v>45</v>
      </c>
      <c r="P26" s="252">
        <v>5</v>
      </c>
      <c r="Q26" s="279">
        <f t="shared" si="2"/>
        <v>1125</v>
      </c>
      <c r="R26" s="252">
        <f t="shared" si="3"/>
        <v>45</v>
      </c>
    </row>
    <row r="27" spans="1:18" ht="76.5" x14ac:dyDescent="0.25">
      <c r="A27" s="253" t="s">
        <v>322</v>
      </c>
      <c r="B27" s="280" t="s">
        <v>323</v>
      </c>
      <c r="C27" s="284" t="s">
        <v>376</v>
      </c>
      <c r="D27" s="254" t="s">
        <v>324</v>
      </c>
      <c r="E27" s="252" t="s">
        <v>285</v>
      </c>
      <c r="F27" s="270" t="s">
        <v>410</v>
      </c>
      <c r="G27" s="270" t="s">
        <v>385</v>
      </c>
      <c r="H27" s="252" t="s">
        <v>286</v>
      </c>
      <c r="I27" s="252">
        <v>4</v>
      </c>
      <c r="J27" s="270">
        <v>4</v>
      </c>
      <c r="K27" s="270">
        <v>0</v>
      </c>
      <c r="L27" s="252">
        <v>1</v>
      </c>
      <c r="M27" s="278">
        <f>J27+(K27*L27)</f>
        <v>4</v>
      </c>
      <c r="N27" s="252"/>
      <c r="O27" s="252">
        <f t="shared" si="1"/>
        <v>4</v>
      </c>
      <c r="P27" s="252">
        <v>5</v>
      </c>
      <c r="Q27" s="279">
        <f t="shared" si="2"/>
        <v>100</v>
      </c>
      <c r="R27" s="252">
        <f t="shared" si="3"/>
        <v>4</v>
      </c>
    </row>
    <row r="28" spans="1:18" ht="76.5" x14ac:dyDescent="0.25">
      <c r="A28" s="253" t="s">
        <v>325</v>
      </c>
      <c r="B28" s="263" t="s">
        <v>326</v>
      </c>
      <c r="C28" s="254">
        <v>106.52</v>
      </c>
      <c r="D28" s="254" t="s">
        <v>327</v>
      </c>
      <c r="E28" s="252" t="s">
        <v>285</v>
      </c>
      <c r="F28" s="270" t="s">
        <v>365</v>
      </c>
      <c r="G28" s="270" t="s">
        <v>385</v>
      </c>
      <c r="H28" s="252" t="s">
        <v>286</v>
      </c>
      <c r="I28" s="252">
        <v>35</v>
      </c>
      <c r="J28" s="270">
        <v>35</v>
      </c>
      <c r="K28" s="270">
        <v>0</v>
      </c>
      <c r="L28" s="252">
        <v>1</v>
      </c>
      <c r="M28" s="252">
        <f>J28+(K28*L28)</f>
        <v>35</v>
      </c>
      <c r="N28" s="252"/>
      <c r="O28" s="252">
        <f t="shared" si="1"/>
        <v>35</v>
      </c>
      <c r="P28" s="252">
        <v>5</v>
      </c>
      <c r="Q28" s="279">
        <f t="shared" si="2"/>
        <v>875</v>
      </c>
      <c r="R28" s="252">
        <f t="shared" si="3"/>
        <v>35</v>
      </c>
    </row>
    <row r="29" spans="1:18" ht="76.5" x14ac:dyDescent="0.25">
      <c r="A29" s="253" t="s">
        <v>328</v>
      </c>
      <c r="B29" s="280" t="s">
        <v>329</v>
      </c>
      <c r="C29" s="285">
        <v>173.37</v>
      </c>
      <c r="D29" s="254" t="s">
        <v>330</v>
      </c>
      <c r="E29" s="252" t="s">
        <v>331</v>
      </c>
      <c r="F29" s="252" t="s">
        <v>374</v>
      </c>
      <c r="G29" s="282" t="s">
        <v>383</v>
      </c>
      <c r="H29" s="252" t="s">
        <v>253</v>
      </c>
      <c r="I29" s="284">
        <v>4</v>
      </c>
      <c r="J29" s="270">
        <v>4</v>
      </c>
      <c r="K29" s="270">
        <v>0</v>
      </c>
      <c r="L29" s="252">
        <v>1</v>
      </c>
      <c r="M29" s="278"/>
      <c r="N29" s="252">
        <f>L29*I29</f>
        <v>4</v>
      </c>
      <c r="O29" s="252">
        <f t="shared" si="1"/>
        <v>4</v>
      </c>
      <c r="P29" s="252">
        <v>25</v>
      </c>
      <c r="Q29" s="279">
        <f t="shared" si="2"/>
        <v>100</v>
      </c>
      <c r="R29" s="252">
        <f t="shared" si="3"/>
        <v>4</v>
      </c>
    </row>
    <row r="30" spans="1:18" ht="76.5" x14ac:dyDescent="0.25">
      <c r="A30" s="253" t="s">
        <v>332</v>
      </c>
      <c r="B30" s="280" t="s">
        <v>333</v>
      </c>
      <c r="C30" s="284">
        <v>192.72</v>
      </c>
      <c r="D30" s="254" t="s">
        <v>334</v>
      </c>
      <c r="E30" s="252" t="s">
        <v>297</v>
      </c>
      <c r="F30" s="252" t="s">
        <v>373</v>
      </c>
      <c r="G30" s="284" t="s">
        <v>385</v>
      </c>
      <c r="H30" s="252" t="s">
        <v>286</v>
      </c>
      <c r="I30" s="261">
        <v>74</v>
      </c>
      <c r="J30" s="261">
        <v>7</v>
      </c>
      <c r="K30" s="261">
        <f>I30-J30</f>
        <v>67</v>
      </c>
      <c r="L30" s="261">
        <v>7</v>
      </c>
      <c r="M30" s="261"/>
      <c r="N30" s="261"/>
      <c r="O30" s="261"/>
      <c r="P30" s="261">
        <v>5</v>
      </c>
      <c r="Q30" s="261"/>
      <c r="R30" s="261"/>
    </row>
    <row r="31" spans="1:18" ht="76.5" x14ac:dyDescent="0.25">
      <c r="A31" s="253" t="s">
        <v>335</v>
      </c>
      <c r="B31" s="280" t="s">
        <v>336</v>
      </c>
      <c r="C31" s="254">
        <v>100.477</v>
      </c>
      <c r="D31" s="254" t="s">
        <v>337</v>
      </c>
      <c r="E31" s="252" t="s">
        <v>331</v>
      </c>
      <c r="F31" s="284" t="s">
        <v>374</v>
      </c>
      <c r="G31" s="282" t="s">
        <v>383</v>
      </c>
      <c r="H31" s="252" t="s">
        <v>253</v>
      </c>
      <c r="I31" s="252">
        <v>3</v>
      </c>
      <c r="J31" s="270">
        <v>3</v>
      </c>
      <c r="K31" s="270">
        <v>0</v>
      </c>
      <c r="L31" s="252">
        <v>1</v>
      </c>
      <c r="M31" s="252"/>
      <c r="N31" s="252">
        <f>L31*I31</f>
        <v>3</v>
      </c>
      <c r="O31" s="252">
        <f t="shared" si="1"/>
        <v>3</v>
      </c>
      <c r="P31" s="252">
        <v>25</v>
      </c>
      <c r="Q31" s="279">
        <f t="shared" si="2"/>
        <v>75</v>
      </c>
      <c r="R31" s="252">
        <f t="shared" si="3"/>
        <v>3</v>
      </c>
    </row>
    <row r="32" spans="1:18" ht="76.5" x14ac:dyDescent="0.25">
      <c r="A32" s="253" t="s">
        <v>342</v>
      </c>
      <c r="B32" s="263" t="s">
        <v>343</v>
      </c>
      <c r="C32" s="254">
        <v>17.956</v>
      </c>
      <c r="D32" s="254" t="s">
        <v>344</v>
      </c>
      <c r="E32" s="252" t="s">
        <v>331</v>
      </c>
      <c r="F32" s="252" t="s">
        <v>409</v>
      </c>
      <c r="G32" s="282" t="s">
        <v>383</v>
      </c>
      <c r="H32" s="252" t="s">
        <v>253</v>
      </c>
      <c r="I32" s="252">
        <v>1</v>
      </c>
      <c r="J32" s="270">
        <v>1</v>
      </c>
      <c r="K32" s="270">
        <v>0</v>
      </c>
      <c r="L32" s="252">
        <v>1</v>
      </c>
      <c r="M32" s="252"/>
      <c r="N32" s="252">
        <f>L32*I32</f>
        <v>1</v>
      </c>
      <c r="O32" s="252">
        <f t="shared" si="1"/>
        <v>1</v>
      </c>
      <c r="P32" s="252">
        <v>25</v>
      </c>
      <c r="Q32" s="279">
        <f t="shared" si="2"/>
        <v>25</v>
      </c>
      <c r="R32" s="252">
        <f t="shared" si="3"/>
        <v>1</v>
      </c>
    </row>
    <row r="33" spans="1:18" ht="51" x14ac:dyDescent="0.25">
      <c r="A33" s="253" t="s">
        <v>345</v>
      </c>
      <c r="B33" s="280" t="s">
        <v>346</v>
      </c>
      <c r="C33" s="254">
        <v>574.98500000000001</v>
      </c>
      <c r="D33" s="254" t="s">
        <v>347</v>
      </c>
      <c r="E33" s="254" t="s">
        <v>348</v>
      </c>
      <c r="F33" s="252" t="s">
        <v>407</v>
      </c>
      <c r="G33" s="282" t="s">
        <v>383</v>
      </c>
      <c r="H33" s="252" t="s">
        <v>253</v>
      </c>
      <c r="I33" s="252">
        <v>8</v>
      </c>
      <c r="J33" s="270">
        <v>8</v>
      </c>
      <c r="K33" s="270">
        <v>0</v>
      </c>
      <c r="L33" s="252">
        <v>1</v>
      </c>
      <c r="M33" s="252"/>
      <c r="N33" s="252">
        <f>L33*I33</f>
        <v>8</v>
      </c>
      <c r="O33" s="252">
        <f t="shared" si="1"/>
        <v>8</v>
      </c>
      <c r="P33" s="252">
        <v>25</v>
      </c>
      <c r="Q33" s="279">
        <f t="shared" si="2"/>
        <v>200</v>
      </c>
      <c r="R33" s="252">
        <f t="shared" si="3"/>
        <v>8</v>
      </c>
    </row>
    <row r="34" spans="1:18" ht="51" x14ac:dyDescent="0.25">
      <c r="A34" s="253" t="s">
        <v>349</v>
      </c>
      <c r="B34" s="280" t="s">
        <v>350</v>
      </c>
      <c r="C34" s="252">
        <v>157.41999999999999</v>
      </c>
      <c r="D34" s="254" t="s">
        <v>351</v>
      </c>
      <c r="E34" s="255" t="s">
        <v>352</v>
      </c>
      <c r="F34" s="252" t="s">
        <v>408</v>
      </c>
      <c r="G34" s="282" t="s">
        <v>383</v>
      </c>
      <c r="H34" s="252" t="s">
        <v>253</v>
      </c>
      <c r="I34" s="252">
        <v>9</v>
      </c>
      <c r="J34" s="270">
        <v>9</v>
      </c>
      <c r="K34" s="270">
        <v>0</v>
      </c>
      <c r="L34" s="252">
        <v>1</v>
      </c>
      <c r="M34" s="252"/>
      <c r="N34" s="252">
        <f>L34*I34</f>
        <v>9</v>
      </c>
      <c r="O34" s="252">
        <f t="shared" si="1"/>
        <v>9</v>
      </c>
      <c r="P34" s="252">
        <v>25</v>
      </c>
      <c r="Q34" s="279">
        <f t="shared" si="2"/>
        <v>225</v>
      </c>
      <c r="R34" s="252">
        <f t="shared" si="3"/>
        <v>9</v>
      </c>
    </row>
    <row r="35" spans="1:18" ht="38.25" x14ac:dyDescent="0.25">
      <c r="A35" s="253" t="s">
        <v>353</v>
      </c>
      <c r="B35" s="280" t="s">
        <v>354</v>
      </c>
      <c r="C35" s="254">
        <v>36.35</v>
      </c>
      <c r="D35" s="254" t="s">
        <v>355</v>
      </c>
      <c r="E35" s="254" t="s">
        <v>297</v>
      </c>
      <c r="F35" s="252" t="s">
        <v>356</v>
      </c>
      <c r="G35" s="252" t="s">
        <v>385</v>
      </c>
      <c r="H35" s="252" t="s">
        <v>286</v>
      </c>
      <c r="I35" s="270">
        <v>5</v>
      </c>
      <c r="J35" s="270">
        <v>5</v>
      </c>
      <c r="K35" s="270">
        <v>0</v>
      </c>
      <c r="L35" s="252">
        <v>1</v>
      </c>
      <c r="M35" s="278">
        <f>J35+(K35*L35)</f>
        <v>5</v>
      </c>
      <c r="N35" s="252"/>
      <c r="O35" s="252">
        <f t="shared" si="1"/>
        <v>5</v>
      </c>
      <c r="P35" s="252">
        <v>5</v>
      </c>
      <c r="Q35" s="279">
        <f t="shared" si="2"/>
        <v>125</v>
      </c>
      <c r="R35" s="252">
        <f t="shared" si="3"/>
        <v>5</v>
      </c>
    </row>
    <row r="36" spans="1:18" ht="38.25" x14ac:dyDescent="0.25">
      <c r="A36" s="253" t="s">
        <v>357</v>
      </c>
      <c r="B36" s="280" t="s">
        <v>358</v>
      </c>
      <c r="C36" s="254">
        <v>90.31</v>
      </c>
      <c r="D36" s="254" t="s">
        <v>359</v>
      </c>
      <c r="E36" s="254" t="s">
        <v>360</v>
      </c>
      <c r="F36" s="252" t="s">
        <v>356</v>
      </c>
      <c r="G36" s="252" t="s">
        <v>385</v>
      </c>
      <c r="H36" s="252" t="s">
        <v>286</v>
      </c>
      <c r="I36" s="252">
        <v>5</v>
      </c>
      <c r="J36" s="270">
        <v>0</v>
      </c>
      <c r="K36" s="270">
        <v>5</v>
      </c>
      <c r="L36" s="252">
        <v>7</v>
      </c>
      <c r="M36" s="278">
        <f>J36+(K36*L36)</f>
        <v>35</v>
      </c>
      <c r="N36" s="252"/>
      <c r="O36" s="252">
        <f t="shared" si="1"/>
        <v>5</v>
      </c>
      <c r="P36" s="252">
        <v>5</v>
      </c>
      <c r="Q36" s="279">
        <f t="shared" si="2"/>
        <v>25</v>
      </c>
      <c r="R36" s="252">
        <f t="shared" si="3"/>
        <v>5</v>
      </c>
    </row>
    <row r="37" spans="1:18" x14ac:dyDescent="0.25">
      <c r="A37" s="253"/>
      <c r="B37" s="263"/>
      <c r="C37" s="254">
        <f>SUM(C6:C36)</f>
        <v>4632.4165000000003</v>
      </c>
      <c r="D37" s="254"/>
      <c r="E37" s="254"/>
      <c r="F37" s="252"/>
      <c r="G37" s="252"/>
      <c r="H37" s="252" t="s">
        <v>371</v>
      </c>
      <c r="I37" s="252">
        <f>SUM(I6:I36)</f>
        <v>412</v>
      </c>
      <c r="J37" s="270"/>
      <c r="K37" s="270"/>
      <c r="L37" s="252"/>
      <c r="M37" s="252">
        <f>SUM(M6:M36)</f>
        <v>389</v>
      </c>
      <c r="N37" s="252">
        <f>SUM(N6:N36)</f>
        <v>164</v>
      </c>
      <c r="O37" s="252">
        <f>SUM(O6:O36)</f>
        <v>331</v>
      </c>
      <c r="P37" s="252"/>
      <c r="Q37" s="252">
        <f t="shared" ref="Q37:R37" si="5">SUM(Q6:Q36)</f>
        <v>7535</v>
      </c>
      <c r="R37" s="252">
        <f t="shared" si="5"/>
        <v>331</v>
      </c>
    </row>
    <row r="38" spans="1:18" x14ac:dyDescent="0.25">
      <c r="A38" s="253"/>
      <c r="B38" s="263"/>
      <c r="C38" s="254"/>
      <c r="D38" s="254"/>
      <c r="E38" s="254"/>
      <c r="F38" s="252"/>
      <c r="G38" s="252"/>
      <c r="H38" s="252" t="s">
        <v>381</v>
      </c>
      <c r="I38" s="252">
        <f>I25+I22+I12+I11+I10+I9+I8+I7+I6</f>
        <v>129</v>
      </c>
      <c r="J38" s="270"/>
      <c r="K38" s="270"/>
      <c r="L38" s="252"/>
      <c r="M38" s="252">
        <f>M6+M7+M8+M9+M10+M11+M12+M13+M14+M15</f>
        <v>0</v>
      </c>
      <c r="N38" s="252">
        <f>N6+N7+N8+N9+N10+N11+N12+N13+N14+N15</f>
        <v>118</v>
      </c>
      <c r="O38" s="252">
        <f>O6+O7+O8+O9+O10+O11+O12+O13+O14+O15</f>
        <v>118</v>
      </c>
      <c r="P38" s="252"/>
      <c r="Q38" s="252">
        <f t="shared" ref="Q38:R38" si="6">Q6+Q7+Q8+Q9+Q10+Q11+Q12+Q13+Q14+Q15</f>
        <v>2950</v>
      </c>
      <c r="R38" s="252">
        <f t="shared" si="6"/>
        <v>118</v>
      </c>
    </row>
    <row r="39" spans="1:18" x14ac:dyDescent="0.25">
      <c r="A39" s="253"/>
      <c r="B39" s="263"/>
      <c r="C39" s="254"/>
      <c r="D39" s="254"/>
      <c r="E39" s="254"/>
      <c r="F39" s="252"/>
      <c r="G39" s="252"/>
      <c r="H39" s="252" t="s">
        <v>380</v>
      </c>
      <c r="I39" s="252">
        <f>I37-I38</f>
        <v>283</v>
      </c>
      <c r="J39" s="270"/>
      <c r="K39" s="270"/>
      <c r="L39" s="252"/>
      <c r="M39" s="252">
        <f>M37-M38</f>
        <v>389</v>
      </c>
      <c r="N39" s="252">
        <f>N37-N38</f>
        <v>46</v>
      </c>
      <c r="O39" s="252">
        <f>O37-O38</f>
        <v>213</v>
      </c>
      <c r="P39" s="252"/>
      <c r="Q39" s="252">
        <f t="shared" ref="Q39:R39" si="7">Q37-Q38</f>
        <v>4585</v>
      </c>
      <c r="R39" s="252">
        <f t="shared" si="7"/>
        <v>213</v>
      </c>
    </row>
    <row r="41" spans="1:18" x14ac:dyDescent="0.25">
      <c r="M41">
        <f>M37-M30-M14-M13-M9</f>
        <v>389</v>
      </c>
      <c r="N41">
        <f t="shared" ref="N41:R41" si="8">N37-N30-N14-N13-N9</f>
        <v>151</v>
      </c>
      <c r="O41">
        <f t="shared" si="8"/>
        <v>318</v>
      </c>
      <c r="Q41">
        <f t="shared" si="8"/>
        <v>7210</v>
      </c>
      <c r="R41">
        <f t="shared" si="8"/>
        <v>318</v>
      </c>
    </row>
    <row r="1048563" spans="15:15" x14ac:dyDescent="0.25">
      <c r="O1048563" s="556"/>
    </row>
    <row r="1048564" spans="15:15" x14ac:dyDescent="0.25">
      <c r="O1048564" s="557"/>
    </row>
    <row r="1048565" spans="15:15" x14ac:dyDescent="0.25">
      <c r="O1048565" s="252"/>
    </row>
    <row r="1048566" spans="15:15" x14ac:dyDescent="0.25">
      <c r="O1048566" s="252"/>
    </row>
    <row r="1048567" spans="15:15" x14ac:dyDescent="0.25">
      <c r="O1048567" s="252"/>
    </row>
    <row r="1048568" spans="15:15" x14ac:dyDescent="0.25">
      <c r="O1048568" s="252"/>
    </row>
    <row r="1048569" spans="15:15" x14ac:dyDescent="0.25">
      <c r="O1048569" s="252"/>
    </row>
    <row r="1048570" spans="15:15" x14ac:dyDescent="0.25">
      <c r="O1048570" s="252"/>
    </row>
    <row r="1048571" spans="15:15" x14ac:dyDescent="0.25">
      <c r="O1048571" s="256"/>
    </row>
    <row r="1048572" spans="15:15" x14ac:dyDescent="0.25">
      <c r="O1048572" s="256"/>
    </row>
    <row r="1048573" spans="15:15" x14ac:dyDescent="0.25">
      <c r="O1048573" s="256"/>
    </row>
    <row r="1048574" spans="15:15" x14ac:dyDescent="0.25">
      <c r="O1048574" s="252"/>
    </row>
  </sheetData>
  <autoFilter ref="A5:R39" xr:uid="{09B23887-B45F-4373-8198-921704753B6C}">
    <sortState xmlns:xlrd2="http://schemas.microsoft.com/office/spreadsheetml/2017/richdata2" ref="A6:R39">
      <sortCondition sortBy="cellColor" ref="F5:F39" dxfId="0"/>
    </sortState>
  </autoFilter>
  <mergeCells count="16">
    <mergeCell ref="N3:N4"/>
    <mergeCell ref="L3:L4"/>
    <mergeCell ref="M3:M4"/>
    <mergeCell ref="A3:A4"/>
    <mergeCell ref="B3:B4"/>
    <mergeCell ref="C3:C4"/>
    <mergeCell ref="D3:D4"/>
    <mergeCell ref="I3:I4"/>
    <mergeCell ref="E3:H3"/>
    <mergeCell ref="J3:J4"/>
    <mergeCell ref="K3:K4"/>
    <mergeCell ref="O3:O4"/>
    <mergeCell ref="Q3:Q4"/>
    <mergeCell ref="R3:R4"/>
    <mergeCell ref="O1048563:O1048564"/>
    <mergeCell ref="P3:P4"/>
  </mergeCells>
  <phoneticPr fontId="32" type="noConversion"/>
  <pageMargins left="0.25" right="0.25" top="0.38" bottom="0.33" header="0.3" footer="0.3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  <pageSetUpPr fitToPage="1"/>
  </sheetPr>
  <dimension ref="A1:AI436"/>
  <sheetViews>
    <sheetView zoomScale="75" zoomScaleNormal="75" zoomScaleSheetLayoutView="75" workbookViewId="0">
      <pane xSplit="2" ySplit="12" topLeftCell="C13" activePane="bottomRight" state="frozen"/>
      <selection activeCell="AE54" sqref="AE54:AE87"/>
      <selection pane="topRight" activeCell="AE54" sqref="AE54:AE87"/>
      <selection pane="bottomLeft" activeCell="AE54" sqref="AE54:AE87"/>
      <selection pane="bottomRight" activeCell="A301" sqref="A301:XFD301"/>
    </sheetView>
  </sheetViews>
  <sheetFormatPr defaultColWidth="9.140625" defaultRowHeight="15.75" outlineLevelRow="1" outlineLevelCol="2" x14ac:dyDescent="0.25"/>
  <cols>
    <col min="1" max="1" width="6.5703125" style="39" customWidth="1"/>
    <col min="2" max="2" width="51.42578125" style="55" customWidth="1"/>
    <col min="3" max="3" width="26.42578125" style="55" customWidth="1"/>
    <col min="4" max="4" width="11" style="242" customWidth="1"/>
    <col min="5" max="5" width="8" style="103" customWidth="1"/>
    <col min="6" max="6" width="10.28515625" style="103" customWidth="1"/>
    <col min="7" max="7" width="8.28515625" style="3" customWidth="1"/>
    <col min="8" max="8" width="9" style="3" customWidth="1" outlineLevel="1"/>
    <col min="9" max="9" width="9.28515625" style="15" customWidth="1" outlineLevel="1"/>
    <col min="10" max="10" width="7.7109375" style="3" hidden="1" customWidth="1" outlineLevel="2"/>
    <col min="11" max="11" width="10.85546875" style="3" hidden="1" customWidth="1" outlineLevel="2"/>
    <col min="12" max="12" width="6" style="3" hidden="1" customWidth="1" outlineLevel="2"/>
    <col min="13" max="13" width="11.140625" style="266" customWidth="1" outlineLevel="1" collapsed="1"/>
    <col min="14" max="14" width="7.7109375" style="3" customWidth="1" outlineLevel="1"/>
    <col min="15" max="15" width="10.5703125" style="3" customWidth="1" outlineLevel="1"/>
    <col min="16" max="16" width="6.7109375" style="3" customWidth="1" outlineLevel="1"/>
    <col min="17" max="17" width="9.7109375" style="14" customWidth="1" outlineLevel="1"/>
    <col min="18" max="18" width="9.28515625" style="15" customWidth="1"/>
    <col min="19" max="19" width="8.140625" style="14" customWidth="1"/>
    <col min="20" max="20" width="7.7109375" style="3" hidden="1" customWidth="1" outlineLevel="2"/>
    <col min="21" max="21" width="7.7109375" style="3" customWidth="1" collapsed="1"/>
    <col min="22" max="22" width="7.7109375" style="3" hidden="1" customWidth="1" outlineLevel="1"/>
    <col min="23" max="23" width="7.7109375" style="3" customWidth="1" collapsed="1"/>
    <col min="24" max="24" width="8.85546875" style="14" customWidth="1"/>
    <col min="25" max="25" width="8" style="14" customWidth="1"/>
    <col min="26" max="26" width="9.28515625" style="3" hidden="1" customWidth="1" outlineLevel="1"/>
    <col min="27" max="27" width="5" style="14" hidden="1" customWidth="1" outlineLevel="1"/>
    <col min="28" max="28" width="15.7109375" style="14" customWidth="1" collapsed="1"/>
    <col min="29" max="29" width="9.5703125" style="14" customWidth="1"/>
    <col min="30" max="30" width="8.42578125" style="3" hidden="1" customWidth="1" outlineLevel="1"/>
    <col min="31" max="31" width="6.140625" style="14" hidden="1" customWidth="1" outlineLevel="1"/>
    <col min="32" max="32" width="8.42578125" style="14" customWidth="1" collapsed="1"/>
    <col min="33" max="33" width="19.7109375" style="2" hidden="1" customWidth="1" outlineLevel="1"/>
    <col min="34" max="34" width="8.85546875" style="2" customWidth="1" collapsed="1"/>
    <col min="35" max="35" width="12.28515625" style="353" customWidth="1"/>
    <col min="36" max="16384" width="9.140625" style="2"/>
  </cols>
  <sheetData>
    <row r="1" spans="1:35" s="8" customFormat="1" ht="18.75" x14ac:dyDescent="0.3">
      <c r="A1" s="12"/>
      <c r="B1" s="7"/>
      <c r="C1" s="7"/>
      <c r="D1" s="240"/>
      <c r="E1" s="199"/>
      <c r="F1" s="199"/>
      <c r="G1" s="6"/>
      <c r="H1" s="6"/>
      <c r="I1" s="5"/>
      <c r="J1" s="6"/>
      <c r="K1" s="6"/>
      <c r="L1" s="6"/>
      <c r="M1" s="264"/>
      <c r="N1" s="6"/>
      <c r="O1" s="6"/>
      <c r="P1" s="6"/>
      <c r="Q1" s="4"/>
      <c r="R1" s="5"/>
      <c r="S1" s="4"/>
      <c r="T1" s="6"/>
      <c r="U1" s="6"/>
      <c r="V1" s="6"/>
      <c r="W1" s="6"/>
      <c r="X1" s="4"/>
      <c r="Y1" s="4"/>
      <c r="Z1" s="6"/>
      <c r="AA1" s="4"/>
      <c r="AB1" s="4"/>
      <c r="AC1" s="4"/>
      <c r="AD1" s="6"/>
      <c r="AE1" s="4"/>
      <c r="AF1" s="4"/>
      <c r="AI1" s="346"/>
    </row>
    <row r="2" spans="1:35" s="13" customFormat="1" ht="18.75" x14ac:dyDescent="0.3">
      <c r="A2" s="438" t="s">
        <v>757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I2" s="347"/>
    </row>
    <row r="3" spans="1:35" s="8" customFormat="1" ht="18.75" x14ac:dyDescent="0.3">
      <c r="A3" s="12"/>
      <c r="B3" s="7"/>
      <c r="C3" s="7"/>
      <c r="D3" s="241"/>
      <c r="E3" s="149"/>
      <c r="F3" s="149"/>
      <c r="G3" s="10"/>
      <c r="H3" s="10"/>
      <c r="I3" s="11"/>
      <c r="J3" s="10"/>
      <c r="K3" s="10"/>
      <c r="L3" s="10"/>
      <c r="M3" s="265"/>
      <c r="N3" s="10"/>
      <c r="O3" s="10"/>
      <c r="P3" s="10"/>
      <c r="Q3" s="9"/>
      <c r="R3" s="11"/>
      <c r="S3" s="9"/>
      <c r="T3" s="10"/>
      <c r="U3" s="10"/>
      <c r="V3" s="10"/>
      <c r="W3" s="10"/>
      <c r="X3" s="9"/>
      <c r="Y3" s="9"/>
      <c r="Z3" s="10"/>
      <c r="AA3" s="9"/>
      <c r="AB3" s="9"/>
      <c r="AC3" s="9"/>
      <c r="AD3" s="10"/>
      <c r="AE3" s="9"/>
      <c r="AF3" s="9"/>
      <c r="AI3" s="346"/>
    </row>
    <row r="4" spans="1:35" s="16" customFormat="1" x14ac:dyDescent="0.25">
      <c r="A4" s="442" t="s">
        <v>0</v>
      </c>
      <c r="B4" s="442" t="s">
        <v>71</v>
      </c>
      <c r="C4" s="426" t="s">
        <v>72</v>
      </c>
      <c r="D4" s="430" t="s">
        <v>56</v>
      </c>
      <c r="E4" s="418" t="s">
        <v>48</v>
      </c>
      <c r="F4" s="418"/>
      <c r="G4" s="430" t="s">
        <v>57</v>
      </c>
      <c r="H4" s="429" t="s">
        <v>61</v>
      </c>
      <c r="I4" s="429"/>
      <c r="J4" s="429"/>
      <c r="K4" s="429"/>
      <c r="L4" s="429"/>
      <c r="M4" s="429"/>
      <c r="N4" s="429"/>
      <c r="O4" s="429"/>
      <c r="P4" s="429"/>
      <c r="Q4" s="429"/>
      <c r="R4" s="449" t="s">
        <v>60</v>
      </c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1"/>
      <c r="AF4" s="418" t="s">
        <v>38</v>
      </c>
      <c r="AG4" s="429" t="s">
        <v>102</v>
      </c>
      <c r="AI4" s="348"/>
    </row>
    <row r="5" spans="1:35" s="16" customFormat="1" x14ac:dyDescent="0.25">
      <c r="A5" s="442"/>
      <c r="B5" s="442"/>
      <c r="C5" s="427"/>
      <c r="D5" s="431"/>
      <c r="E5" s="418"/>
      <c r="F5" s="418"/>
      <c r="G5" s="431"/>
      <c r="H5" s="432" t="s">
        <v>62</v>
      </c>
      <c r="I5" s="433"/>
      <c r="J5" s="433"/>
      <c r="K5" s="433"/>
      <c r="L5" s="434"/>
      <c r="M5" s="429" t="s">
        <v>68</v>
      </c>
      <c r="N5" s="429"/>
      <c r="O5" s="429"/>
      <c r="P5" s="429"/>
      <c r="Q5" s="429"/>
      <c r="R5" s="443" t="s">
        <v>58</v>
      </c>
      <c r="S5" s="444"/>
      <c r="T5" s="434" t="s">
        <v>35</v>
      </c>
      <c r="U5" s="429" t="s">
        <v>70</v>
      </c>
      <c r="V5" s="429"/>
      <c r="W5" s="429"/>
      <c r="X5" s="429"/>
      <c r="Y5" s="429"/>
      <c r="Z5" s="429"/>
      <c r="AA5" s="429"/>
      <c r="AB5" s="429"/>
      <c r="AC5" s="429"/>
      <c r="AD5" s="429"/>
      <c r="AE5" s="429"/>
      <c r="AF5" s="418"/>
      <c r="AG5" s="429"/>
      <c r="AI5" s="348"/>
    </row>
    <row r="6" spans="1:35" s="16" customFormat="1" x14ac:dyDescent="0.25">
      <c r="A6" s="442"/>
      <c r="B6" s="442"/>
      <c r="C6" s="427"/>
      <c r="D6" s="431"/>
      <c r="E6" s="418"/>
      <c r="F6" s="418"/>
      <c r="G6" s="431"/>
      <c r="H6" s="435"/>
      <c r="I6" s="436"/>
      <c r="J6" s="436"/>
      <c r="K6" s="436"/>
      <c r="L6" s="437"/>
      <c r="M6" s="454" t="s">
        <v>11</v>
      </c>
      <c r="N6" s="432" t="s">
        <v>64</v>
      </c>
      <c r="O6" s="433"/>
      <c r="P6" s="434"/>
      <c r="Q6" s="415" t="s">
        <v>69</v>
      </c>
      <c r="R6" s="445"/>
      <c r="S6" s="446"/>
      <c r="T6" s="440"/>
      <c r="U6" s="456" t="s">
        <v>74</v>
      </c>
      <c r="V6" s="431" t="s">
        <v>73</v>
      </c>
      <c r="W6" s="452" t="s">
        <v>59</v>
      </c>
      <c r="X6" s="443" t="s">
        <v>21</v>
      </c>
      <c r="Y6" s="453"/>
      <c r="Z6" s="453"/>
      <c r="AA6" s="453"/>
      <c r="AB6" s="453"/>
      <c r="AC6" s="453"/>
      <c r="AD6" s="453"/>
      <c r="AE6" s="444"/>
      <c r="AF6" s="418"/>
      <c r="AG6" s="429"/>
      <c r="AI6" s="348"/>
    </row>
    <row r="7" spans="1:35" s="16" customFormat="1" x14ac:dyDescent="0.25">
      <c r="A7" s="442"/>
      <c r="B7" s="442"/>
      <c r="C7" s="427"/>
      <c r="D7" s="431"/>
      <c r="E7" s="418"/>
      <c r="F7" s="418"/>
      <c r="G7" s="431"/>
      <c r="H7" s="430" t="s">
        <v>11</v>
      </c>
      <c r="I7" s="424" t="s">
        <v>63</v>
      </c>
      <c r="J7" s="429" t="s">
        <v>65</v>
      </c>
      <c r="K7" s="429"/>
      <c r="L7" s="430" t="s">
        <v>66</v>
      </c>
      <c r="M7" s="455"/>
      <c r="N7" s="429" t="s">
        <v>65</v>
      </c>
      <c r="O7" s="429"/>
      <c r="P7" s="430" t="s">
        <v>66</v>
      </c>
      <c r="Q7" s="416"/>
      <c r="R7" s="447"/>
      <c r="S7" s="448"/>
      <c r="T7" s="440"/>
      <c r="U7" s="456"/>
      <c r="V7" s="431"/>
      <c r="W7" s="452"/>
      <c r="X7" s="418" t="s">
        <v>144</v>
      </c>
      <c r="Y7" s="439" t="s">
        <v>18</v>
      </c>
      <c r="Z7" s="439"/>
      <c r="AA7" s="439"/>
      <c r="AB7" s="439"/>
      <c r="AC7" s="418" t="s">
        <v>34</v>
      </c>
      <c r="AD7" s="429" t="s">
        <v>37</v>
      </c>
      <c r="AE7" s="415" t="s">
        <v>22</v>
      </c>
      <c r="AF7" s="418"/>
      <c r="AG7" s="429"/>
      <c r="AI7" s="348"/>
    </row>
    <row r="8" spans="1:35" s="18" customFormat="1" ht="78.75" x14ac:dyDescent="0.25">
      <c r="A8" s="426"/>
      <c r="B8" s="426"/>
      <c r="C8" s="428"/>
      <c r="D8" s="431"/>
      <c r="E8" s="85">
        <v>2025</v>
      </c>
      <c r="F8" s="85">
        <v>2026</v>
      </c>
      <c r="G8" s="431"/>
      <c r="H8" s="441"/>
      <c r="I8" s="425"/>
      <c r="J8" s="116" t="s">
        <v>67</v>
      </c>
      <c r="K8" s="116" t="s">
        <v>19</v>
      </c>
      <c r="L8" s="431"/>
      <c r="M8" s="455"/>
      <c r="N8" s="116" t="s">
        <v>67</v>
      </c>
      <c r="O8" s="116" t="s">
        <v>19</v>
      </c>
      <c r="P8" s="431"/>
      <c r="Q8" s="416"/>
      <c r="R8" s="105" t="s">
        <v>59</v>
      </c>
      <c r="S8" s="87" t="s">
        <v>40</v>
      </c>
      <c r="T8" s="431"/>
      <c r="U8" s="456"/>
      <c r="V8" s="431"/>
      <c r="W8" s="452"/>
      <c r="X8" s="418"/>
      <c r="Y8" s="87" t="s">
        <v>24</v>
      </c>
      <c r="Z8" s="128" t="s">
        <v>36</v>
      </c>
      <c r="AA8" s="87" t="s">
        <v>22</v>
      </c>
      <c r="AB8" s="87" t="s">
        <v>19</v>
      </c>
      <c r="AC8" s="415"/>
      <c r="AD8" s="430"/>
      <c r="AE8" s="416"/>
      <c r="AF8" s="418"/>
      <c r="AG8" s="429"/>
      <c r="AI8" s="349"/>
    </row>
    <row r="9" spans="1:35" s="24" customFormat="1" x14ac:dyDescent="0.25">
      <c r="A9" s="60">
        <v>1</v>
      </c>
      <c r="B9" s="60">
        <v>2</v>
      </c>
      <c r="C9" s="60"/>
      <c r="D9" s="73">
        <v>3</v>
      </c>
      <c r="E9" s="73">
        <v>4</v>
      </c>
      <c r="F9" s="73">
        <v>5</v>
      </c>
      <c r="G9" s="85">
        <v>6</v>
      </c>
      <c r="H9" s="85">
        <v>7</v>
      </c>
      <c r="I9" s="85">
        <v>8</v>
      </c>
      <c r="J9" s="85">
        <v>9</v>
      </c>
      <c r="K9" s="85">
        <v>10</v>
      </c>
      <c r="L9" s="85">
        <v>11</v>
      </c>
      <c r="M9" s="17">
        <v>12</v>
      </c>
      <c r="N9" s="85">
        <v>13</v>
      </c>
      <c r="O9" s="85">
        <v>14</v>
      </c>
      <c r="P9" s="85">
        <v>15</v>
      </c>
      <c r="Q9" s="85">
        <v>16</v>
      </c>
      <c r="R9" s="85">
        <v>17</v>
      </c>
      <c r="S9" s="85">
        <v>18</v>
      </c>
      <c r="T9" s="85"/>
      <c r="U9" s="177">
        <v>19</v>
      </c>
      <c r="V9" s="85">
        <v>20</v>
      </c>
      <c r="W9" s="85">
        <v>20</v>
      </c>
      <c r="X9" s="85">
        <v>21</v>
      </c>
      <c r="Y9" s="85">
        <v>22</v>
      </c>
      <c r="Z9" s="85">
        <v>23</v>
      </c>
      <c r="AA9" s="85"/>
      <c r="AB9" s="85">
        <v>23</v>
      </c>
      <c r="AC9" s="85">
        <v>24</v>
      </c>
      <c r="AD9" s="85"/>
      <c r="AE9" s="85"/>
      <c r="AF9" s="85">
        <v>25</v>
      </c>
      <c r="AG9" s="60">
        <v>30</v>
      </c>
      <c r="AI9" s="350"/>
    </row>
    <row r="10" spans="1:35" s="102" customFormat="1" x14ac:dyDescent="0.25">
      <c r="A10" s="98">
        <v>1</v>
      </c>
      <c r="B10" s="99" t="s">
        <v>55</v>
      </c>
      <c r="C10" s="99"/>
      <c r="D10" s="274"/>
      <c r="E10" s="274">
        <f>SUM(E13:E304)</f>
        <v>0</v>
      </c>
      <c r="F10" s="274">
        <f>SUM(F13:F304)</f>
        <v>86656</v>
      </c>
      <c r="G10" s="100"/>
      <c r="H10" s="276">
        <f>SUM(H13:H304)</f>
        <v>4370</v>
      </c>
      <c r="I10" s="101"/>
      <c r="J10" s="96"/>
      <c r="K10" s="96"/>
      <c r="L10" s="96"/>
      <c r="M10" s="47">
        <f>SUM(M13:M304)</f>
        <v>2337</v>
      </c>
      <c r="N10" s="96">
        <f>SUM(N13:N304)</f>
        <v>63</v>
      </c>
      <c r="O10" s="96">
        <f>SUM(O13:O304)</f>
        <v>1857</v>
      </c>
      <c r="P10" s="96">
        <f>SUM(P13:P304)</f>
        <v>417</v>
      </c>
      <c r="Q10" s="96">
        <f t="shared" ref="Q10:Q12" si="0">M10*100/H10</f>
        <v>53</v>
      </c>
      <c r="R10" s="101"/>
      <c r="S10" s="96">
        <f>SUM(S13:S304)</f>
        <v>5843</v>
      </c>
      <c r="T10" s="164"/>
      <c r="U10" s="164">
        <f>SUM(U13:U304)</f>
        <v>4831</v>
      </c>
      <c r="V10" s="96"/>
      <c r="W10" s="96"/>
      <c r="X10" s="96">
        <f>SUM(X13:X222)</f>
        <v>0</v>
      </c>
      <c r="Y10" s="96"/>
      <c r="Z10" s="96"/>
      <c r="AA10" s="96"/>
      <c r="AB10" s="96"/>
      <c r="AC10" s="96"/>
      <c r="AD10" s="96"/>
      <c r="AE10" s="96"/>
      <c r="AF10" s="96">
        <f>SUM(AF13:AF304)</f>
        <v>3850</v>
      </c>
      <c r="AG10" s="60"/>
      <c r="AI10" s="351"/>
    </row>
    <row r="11" spans="1:35" s="102" customFormat="1" outlineLevel="1" x14ac:dyDescent="0.25">
      <c r="A11" s="98">
        <v>2</v>
      </c>
      <c r="B11" s="99" t="s">
        <v>145</v>
      </c>
      <c r="C11" s="99"/>
      <c r="D11" s="275"/>
      <c r="E11" s="274">
        <f>E13+E14+E18+E19+E43+E44+E45+E46+E54+E55+E56+E57+E58+E66+E67+E74+E78+E84+E85+E105+E106+E107+E108+E109+E110+E120+E130+E137+E138+E143+E144+E147+E156+E160+E161+E207+E208+E220+E223+E235+E236+E237+E251+E252+E253+E254+E255+E256</f>
        <v>0</v>
      </c>
      <c r="F11" s="209">
        <f>F13+F14+F18+F19+F43+F44+F45+F46+F54+F55+F56+F57+F58+F66+F67+F74+F78+F84+F85+F105+F106+F107+F108+F109+F110+F120+F130+F137+F138+F143+F144+F147+F156+F160+F161+F207+F208+F220+F223+F235+F236+F237+F251+F252+F253+F254+F255+F256</f>
        <v>18049</v>
      </c>
      <c r="G11" s="100"/>
      <c r="H11" s="276">
        <f>H13+H14+H18+H19+H43+H44+H45+H46+H54+H55+H56+H57+H58+H66+H67+H74+H78+H84+H85+H105+H106+H107+H108+H109+H110+H120+H130+H137+H138+H143+H144+H147+H156+H160+H161+H207+H208+H220+H223+H235+H236+H237+H251+H252+H253+H254+H255+H256</f>
        <v>825</v>
      </c>
      <c r="I11" s="101"/>
      <c r="J11" s="96"/>
      <c r="K11" s="96"/>
      <c r="L11" s="96"/>
      <c r="M11" s="47">
        <f>M13+M14+M18+M19+M43+M44+M45+M46+M54+M55+M56+M57+M58+M66+M67+M74+M78+M84+M85+M105+M106+M107+M108+M109+M110+M120+M130+M137+M138+M143+M144+M147+M156+M160+M161+M207+M208+M220+M223+M235+M236+M237+M251+M252+M253+M254+M255+M256</f>
        <v>327</v>
      </c>
      <c r="N11" s="96">
        <f t="shared" ref="N11:P11" si="1">N13+N14+N18+N19+N43+N44+N45+N46+N54+N55+N56+N57+N58+N66+N67+N74+N78+N84+N85+N105+N106+N107+N108+N109+N110+N120+N130+N137+N138+N143+N144+N147+N156+N160+N161+N207+N208+N220+N223+N235+N236+N237+N251+N252+N253+N254+N255+N256</f>
        <v>0</v>
      </c>
      <c r="O11" s="96">
        <f t="shared" si="1"/>
        <v>271</v>
      </c>
      <c r="P11" s="96">
        <f t="shared" si="1"/>
        <v>56</v>
      </c>
      <c r="Q11" s="96">
        <f t="shared" si="0"/>
        <v>40</v>
      </c>
      <c r="R11" s="101"/>
      <c r="S11" s="96">
        <f>S13+S14+S18+S19+S43+S44+S45+S46+S54+S55+S56+S57+S58+S66+S67+S74+S78+S84+S85+S105+S106+S107+S108+S109+S110+S120+S130+S137+S138+S143+S144+S147+S156+S160+S161+S207+S208+S220+S223+S235+S236+S237+S251+S252+S253+S254+S255+S256</f>
        <v>982</v>
      </c>
      <c r="T11" s="96"/>
      <c r="U11" s="164">
        <f>U13+U14+U18+U19+U43+U44+U45+U46+U54+U55+U56+U57+U58+U66+U67+U74+U78+U84+U85+U105+U106+U107+U108+U109+U110+U120+U130+U137+U138+U143+U144+U147+U156+U160+U161+U207+U208+U220+U223+U235+U236+U237+U251+U252+U253+U254+U255+U256</f>
        <v>982</v>
      </c>
      <c r="V11" s="96"/>
      <c r="W11" s="100"/>
      <c r="X11" s="96"/>
      <c r="Y11" s="96">
        <f t="shared" ref="Y11:AC11" si="2">Y13+Y14+Y18+Y19+Y43+Y44+Y45+Y46+Y54+Y55+Y56+Y57+Y58+Y66+Y67+Y74+Y78+Y84+Y85+Y105+Y106+Y107+Y108+Y109+Y110+Y120+Y130+Y137+Y138+Y143+Y144+Y147+Y156+Y160+Y161+Y207+Y208+Y220+Y223+Y235+Y236+Y237+Y251+Y252+Y253+Y254+Y255+Y256</f>
        <v>127</v>
      </c>
      <c r="Z11" s="96">
        <f t="shared" si="2"/>
        <v>147</v>
      </c>
      <c r="AA11" s="96">
        <f t="shared" si="2"/>
        <v>720</v>
      </c>
      <c r="AB11" s="96">
        <f t="shared" si="2"/>
        <v>635</v>
      </c>
      <c r="AC11" s="96">
        <f t="shared" si="2"/>
        <v>220</v>
      </c>
      <c r="AD11" s="96"/>
      <c r="AE11" s="96"/>
      <c r="AF11" s="96">
        <v>0</v>
      </c>
      <c r="AG11" s="60"/>
      <c r="AI11" s="351"/>
    </row>
    <row r="12" spans="1:35" s="102" customFormat="1" outlineLevel="1" x14ac:dyDescent="0.25">
      <c r="A12" s="98">
        <v>3</v>
      </c>
      <c r="B12" s="99" t="s">
        <v>146</v>
      </c>
      <c r="C12" s="99"/>
      <c r="D12" s="275"/>
      <c r="E12" s="274">
        <f>E10-E11</f>
        <v>0</v>
      </c>
      <c r="F12" s="209">
        <f>F10-F11</f>
        <v>68607</v>
      </c>
      <c r="G12" s="100"/>
      <c r="H12" s="276">
        <f>H10-H11</f>
        <v>3545</v>
      </c>
      <c r="I12" s="101"/>
      <c r="J12" s="96"/>
      <c r="K12" s="96"/>
      <c r="L12" s="96"/>
      <c r="M12" s="47">
        <f>M10-M11</f>
        <v>2010</v>
      </c>
      <c r="N12" s="96">
        <f t="shared" ref="N12:P12" si="3">N10-N11</f>
        <v>63</v>
      </c>
      <c r="O12" s="96">
        <f t="shared" si="3"/>
        <v>1586</v>
      </c>
      <c r="P12" s="96">
        <f t="shared" si="3"/>
        <v>361</v>
      </c>
      <c r="Q12" s="96">
        <f t="shared" si="0"/>
        <v>57</v>
      </c>
      <c r="R12" s="101"/>
      <c r="S12" s="96">
        <f>S10-S11</f>
        <v>4861</v>
      </c>
      <c r="T12" s="96"/>
      <c r="U12" s="164">
        <f>U10-U11</f>
        <v>3849</v>
      </c>
      <c r="V12" s="96"/>
      <c r="W12" s="100"/>
      <c r="X12" s="96"/>
      <c r="Y12" s="96"/>
      <c r="Z12" s="96"/>
      <c r="AA12" s="96"/>
      <c r="AB12" s="96"/>
      <c r="AC12" s="96"/>
      <c r="AD12" s="96"/>
      <c r="AE12" s="96"/>
      <c r="AF12" s="96">
        <f>AF10-AF11</f>
        <v>3850</v>
      </c>
      <c r="AG12" s="60"/>
      <c r="AI12" s="351"/>
    </row>
    <row r="13" spans="1:35" s="33" customFormat="1" ht="31.5" x14ac:dyDescent="0.25">
      <c r="A13" s="60">
        <v>5</v>
      </c>
      <c r="B13" s="161" t="s">
        <v>417</v>
      </c>
      <c r="C13" s="161" t="s">
        <v>135</v>
      </c>
      <c r="D13" s="243">
        <v>42.4</v>
      </c>
      <c r="E13" s="303"/>
      <c r="F13" s="303">
        <v>39</v>
      </c>
      <c r="G13" s="67">
        <f t="shared" ref="G13:G56" si="4">F13/D13</f>
        <v>0.92</v>
      </c>
      <c r="H13" s="63"/>
      <c r="I13" s="64" t="e">
        <f t="shared" ref="I13:I56" si="5">H13*100/E13</f>
        <v>#DIV/0!</v>
      </c>
      <c r="J13" s="63"/>
      <c r="K13" s="63"/>
      <c r="L13" s="63"/>
      <c r="M13" s="25">
        <f t="shared" ref="M13:M56" si="6">N13+O13+P13</f>
        <v>0</v>
      </c>
      <c r="N13" s="63"/>
      <c r="O13" s="63"/>
      <c r="P13" s="63"/>
      <c r="Q13" s="63" t="e">
        <f t="shared" ref="Q13:Q56" si="7">M13*100/H13</f>
        <v>#DIV/0!</v>
      </c>
      <c r="R13" s="65">
        <f t="shared" ref="R13:R76" si="8">IF(F13&lt;VLOOKUP(G13,$M$430:$Q$436,2),0,VLOOKUP(G13,$M$430:$Q$436,3))</f>
        <v>5</v>
      </c>
      <c r="S13" s="66">
        <f t="shared" ref="S13:S56" si="9">ROUNDDOWN(T13,0)</f>
        <v>1</v>
      </c>
      <c r="T13" s="67">
        <f t="shared" ref="T13:T56" si="10">F13*R13/100</f>
        <v>1.95</v>
      </c>
      <c r="U13" s="165">
        <f t="shared" ref="U13:U56" si="11">ROUNDDOWN(V13,0)</f>
        <v>1</v>
      </c>
      <c r="V13" s="67">
        <f t="shared" ref="V13:V56" si="12">F13*W13/100</f>
        <v>1.95</v>
      </c>
      <c r="W13" s="67">
        <f t="shared" ref="W13:W56" si="13">R13</f>
        <v>5</v>
      </c>
      <c r="X13" s="66"/>
      <c r="Y13" s="66">
        <f t="shared" ref="Y13:Y56" si="14">ROUNDDOWN(Z13,0)</f>
        <v>0</v>
      </c>
      <c r="Z13" s="67">
        <f t="shared" ref="Z13:Z56" si="15">U13*AA13/100</f>
        <v>0.15</v>
      </c>
      <c r="AA13" s="66">
        <f t="shared" ref="AA13:AA76" si="16">IF(F13&lt;VLOOKUP(G13,$M$430:$Q$436,2),0,VLOOKUP(G13,$M$430:$Q$436,4))</f>
        <v>15</v>
      </c>
      <c r="AB13" s="66">
        <f t="shared" ref="AB13:AB56" si="17">U13-Y13-AC13</f>
        <v>0</v>
      </c>
      <c r="AC13" s="66">
        <f t="shared" ref="AC13:AC56" si="18">_xlfn.CEILING.MATH(AD13,1)</f>
        <v>1</v>
      </c>
      <c r="AD13" s="67">
        <f t="shared" ref="AD13:AD56" si="19">U13*AE13/100</f>
        <v>0.2</v>
      </c>
      <c r="AE13" s="66">
        <f t="shared" ref="AE13:AE76" si="20">IF(F13&lt;VLOOKUP(G13,$M$430:$Q$436,2),0,VLOOKUP(G13,$M$430:$Q$436,5))</f>
        <v>20</v>
      </c>
      <c r="AF13" s="63"/>
      <c r="AG13" s="60"/>
      <c r="AI13" s="352"/>
    </row>
    <row r="14" spans="1:35" s="33" customFormat="1" ht="31.5" x14ac:dyDescent="0.25">
      <c r="A14" s="60">
        <v>6</v>
      </c>
      <c r="B14" s="161" t="s">
        <v>418</v>
      </c>
      <c r="C14" s="161" t="s">
        <v>135</v>
      </c>
      <c r="D14" s="243">
        <v>85.74</v>
      </c>
      <c r="E14" s="303"/>
      <c r="F14" s="303">
        <v>21</v>
      </c>
      <c r="G14" s="67">
        <f t="shared" si="4"/>
        <v>0.24</v>
      </c>
      <c r="H14" s="63">
        <v>3</v>
      </c>
      <c r="I14" s="64" t="e">
        <f t="shared" si="5"/>
        <v>#DIV/0!</v>
      </c>
      <c r="J14" s="63"/>
      <c r="K14" s="63"/>
      <c r="L14" s="63"/>
      <c r="M14" s="25">
        <f t="shared" si="6"/>
        <v>1</v>
      </c>
      <c r="N14" s="63">
        <v>0</v>
      </c>
      <c r="O14" s="63">
        <v>0</v>
      </c>
      <c r="P14" s="63">
        <v>1</v>
      </c>
      <c r="Q14" s="63">
        <f t="shared" si="7"/>
        <v>33</v>
      </c>
      <c r="R14" s="65">
        <f t="shared" si="8"/>
        <v>5</v>
      </c>
      <c r="S14" s="66">
        <f t="shared" si="9"/>
        <v>1</v>
      </c>
      <c r="T14" s="67">
        <f t="shared" si="10"/>
        <v>1.05</v>
      </c>
      <c r="U14" s="165">
        <f t="shared" si="11"/>
        <v>1</v>
      </c>
      <c r="V14" s="67">
        <f t="shared" si="12"/>
        <v>1.05</v>
      </c>
      <c r="W14" s="67">
        <f t="shared" si="13"/>
        <v>5</v>
      </c>
      <c r="X14" s="66"/>
      <c r="Y14" s="66">
        <f t="shared" si="14"/>
        <v>0</v>
      </c>
      <c r="Z14" s="67">
        <f t="shared" si="15"/>
        <v>0.15</v>
      </c>
      <c r="AA14" s="66">
        <f t="shared" si="16"/>
        <v>15</v>
      </c>
      <c r="AB14" s="66">
        <f t="shared" si="17"/>
        <v>0</v>
      </c>
      <c r="AC14" s="66">
        <f t="shared" si="18"/>
        <v>1</v>
      </c>
      <c r="AD14" s="67">
        <f t="shared" si="19"/>
        <v>0.2</v>
      </c>
      <c r="AE14" s="66">
        <f t="shared" si="20"/>
        <v>20</v>
      </c>
      <c r="AF14" s="63"/>
      <c r="AG14" s="60"/>
      <c r="AI14" s="352"/>
    </row>
    <row r="15" spans="1:35" s="33" customFormat="1" ht="47.25" x14ac:dyDescent="0.25">
      <c r="A15" s="60">
        <v>7</v>
      </c>
      <c r="B15" s="161" t="s">
        <v>419</v>
      </c>
      <c r="C15" s="161" t="s">
        <v>135</v>
      </c>
      <c r="D15" s="243">
        <v>224.68</v>
      </c>
      <c r="E15" s="303"/>
      <c r="F15" s="303">
        <v>470</v>
      </c>
      <c r="G15" s="67">
        <f t="shared" si="4"/>
        <v>2.09</v>
      </c>
      <c r="H15" s="63">
        <v>35</v>
      </c>
      <c r="I15" s="64" t="e">
        <f t="shared" si="5"/>
        <v>#DIV/0!</v>
      </c>
      <c r="J15" s="63"/>
      <c r="K15" s="63"/>
      <c r="L15" s="63"/>
      <c r="M15" s="25">
        <f t="shared" si="6"/>
        <v>21</v>
      </c>
      <c r="N15" s="63"/>
      <c r="O15" s="63">
        <v>17</v>
      </c>
      <c r="P15" s="63">
        <v>4</v>
      </c>
      <c r="Q15" s="63">
        <f t="shared" si="7"/>
        <v>60</v>
      </c>
      <c r="R15" s="65">
        <f t="shared" si="8"/>
        <v>8</v>
      </c>
      <c r="S15" s="66">
        <f t="shared" si="9"/>
        <v>37</v>
      </c>
      <c r="T15" s="67">
        <f t="shared" si="10"/>
        <v>37.6</v>
      </c>
      <c r="U15" s="165">
        <f t="shared" si="11"/>
        <v>37</v>
      </c>
      <c r="V15" s="67">
        <f t="shared" si="12"/>
        <v>37.6</v>
      </c>
      <c r="W15" s="67">
        <f t="shared" si="13"/>
        <v>8</v>
      </c>
      <c r="X15" s="66"/>
      <c r="Y15" s="66">
        <f t="shared" si="14"/>
        <v>5</v>
      </c>
      <c r="Z15" s="67">
        <f t="shared" si="15"/>
        <v>5.55</v>
      </c>
      <c r="AA15" s="66">
        <f t="shared" si="16"/>
        <v>15</v>
      </c>
      <c r="AB15" s="66">
        <f t="shared" si="17"/>
        <v>24</v>
      </c>
      <c r="AC15" s="66">
        <f t="shared" si="18"/>
        <v>8</v>
      </c>
      <c r="AD15" s="67">
        <f t="shared" si="19"/>
        <v>7.4</v>
      </c>
      <c r="AE15" s="66">
        <f t="shared" si="20"/>
        <v>20</v>
      </c>
      <c r="AF15" s="63">
        <v>37</v>
      </c>
      <c r="AG15" s="60"/>
      <c r="AH15" s="103">
        <f>U15-AF15</f>
        <v>0</v>
      </c>
      <c r="AI15" s="352"/>
    </row>
    <row r="16" spans="1:35" s="33" customFormat="1" ht="47.25" x14ac:dyDescent="0.25">
      <c r="A16" s="60">
        <v>8</v>
      </c>
      <c r="B16" s="161" t="s">
        <v>420</v>
      </c>
      <c r="C16" s="161" t="s">
        <v>135</v>
      </c>
      <c r="D16" s="243">
        <v>56.18</v>
      </c>
      <c r="E16" s="303"/>
      <c r="F16" s="303">
        <v>144</v>
      </c>
      <c r="G16" s="67">
        <f t="shared" si="4"/>
        <v>2.56</v>
      </c>
      <c r="H16" s="63">
        <v>11</v>
      </c>
      <c r="I16" s="64" t="e">
        <f t="shared" si="5"/>
        <v>#DIV/0!</v>
      </c>
      <c r="J16" s="63"/>
      <c r="K16" s="63"/>
      <c r="L16" s="63"/>
      <c r="M16" s="25">
        <f t="shared" si="6"/>
        <v>11</v>
      </c>
      <c r="N16" s="63"/>
      <c r="O16" s="63">
        <v>10</v>
      </c>
      <c r="P16" s="63">
        <v>1</v>
      </c>
      <c r="Q16" s="63">
        <f t="shared" si="7"/>
        <v>100</v>
      </c>
      <c r="R16" s="65">
        <f t="shared" si="8"/>
        <v>8</v>
      </c>
      <c r="S16" s="66">
        <f t="shared" si="9"/>
        <v>11</v>
      </c>
      <c r="T16" s="67">
        <f t="shared" si="10"/>
        <v>11.52</v>
      </c>
      <c r="U16" s="165">
        <f t="shared" si="11"/>
        <v>11</v>
      </c>
      <c r="V16" s="67">
        <f t="shared" si="12"/>
        <v>11.52</v>
      </c>
      <c r="W16" s="67">
        <f t="shared" si="13"/>
        <v>8</v>
      </c>
      <c r="X16" s="66"/>
      <c r="Y16" s="66">
        <f t="shared" si="14"/>
        <v>1</v>
      </c>
      <c r="Z16" s="67">
        <f t="shared" si="15"/>
        <v>1.65</v>
      </c>
      <c r="AA16" s="66">
        <f t="shared" si="16"/>
        <v>15</v>
      </c>
      <c r="AB16" s="66">
        <f t="shared" si="17"/>
        <v>7</v>
      </c>
      <c r="AC16" s="66">
        <f t="shared" si="18"/>
        <v>3</v>
      </c>
      <c r="AD16" s="67">
        <f t="shared" si="19"/>
        <v>2.2000000000000002</v>
      </c>
      <c r="AE16" s="66">
        <f t="shared" si="20"/>
        <v>20</v>
      </c>
      <c r="AF16" s="63">
        <v>11</v>
      </c>
      <c r="AG16" s="60"/>
      <c r="AH16" s="103">
        <f t="shared" ref="AH16:AH17" si="21">U16-AF16</f>
        <v>0</v>
      </c>
      <c r="AI16" s="352"/>
    </row>
    <row r="17" spans="1:35" s="33" customFormat="1" ht="47.25" x14ac:dyDescent="0.25">
      <c r="A17" s="60">
        <v>9</v>
      </c>
      <c r="B17" s="161" t="s">
        <v>421</v>
      </c>
      <c r="C17" s="161" t="s">
        <v>135</v>
      </c>
      <c r="D17" s="243">
        <v>385.4</v>
      </c>
      <c r="E17" s="303"/>
      <c r="F17" s="303">
        <v>554</v>
      </c>
      <c r="G17" s="67">
        <f t="shared" si="4"/>
        <v>1.44</v>
      </c>
      <c r="H17" s="63">
        <v>44</v>
      </c>
      <c r="I17" s="64" t="e">
        <f t="shared" si="5"/>
        <v>#DIV/0!</v>
      </c>
      <c r="J17" s="63"/>
      <c r="K17" s="63"/>
      <c r="L17" s="63"/>
      <c r="M17" s="25">
        <f t="shared" si="6"/>
        <v>27</v>
      </c>
      <c r="N17" s="63">
        <v>0</v>
      </c>
      <c r="O17" s="63">
        <v>21</v>
      </c>
      <c r="P17" s="63">
        <v>6</v>
      </c>
      <c r="Q17" s="63">
        <f t="shared" si="7"/>
        <v>61</v>
      </c>
      <c r="R17" s="65">
        <f t="shared" si="8"/>
        <v>8</v>
      </c>
      <c r="S17" s="66">
        <f t="shared" si="9"/>
        <v>44</v>
      </c>
      <c r="T17" s="67">
        <f t="shared" si="10"/>
        <v>44.32</v>
      </c>
      <c r="U17" s="165">
        <f t="shared" si="11"/>
        <v>44</v>
      </c>
      <c r="V17" s="67">
        <f t="shared" si="12"/>
        <v>44.32</v>
      </c>
      <c r="W17" s="67">
        <f t="shared" si="13"/>
        <v>8</v>
      </c>
      <c r="X17" s="66"/>
      <c r="Y17" s="66">
        <f t="shared" si="14"/>
        <v>6</v>
      </c>
      <c r="Z17" s="67">
        <f t="shared" si="15"/>
        <v>6.6</v>
      </c>
      <c r="AA17" s="66">
        <f t="shared" si="16"/>
        <v>15</v>
      </c>
      <c r="AB17" s="66">
        <f t="shared" si="17"/>
        <v>29</v>
      </c>
      <c r="AC17" s="66">
        <f t="shared" si="18"/>
        <v>9</v>
      </c>
      <c r="AD17" s="67">
        <f t="shared" si="19"/>
        <v>8.8000000000000007</v>
      </c>
      <c r="AE17" s="66">
        <f t="shared" si="20"/>
        <v>20</v>
      </c>
      <c r="AF17" s="63">
        <v>44</v>
      </c>
      <c r="AG17" s="60"/>
      <c r="AH17" s="103">
        <f t="shared" si="21"/>
        <v>0</v>
      </c>
      <c r="AI17" s="352"/>
    </row>
    <row r="18" spans="1:35" s="33" customFormat="1" ht="31.5" x14ac:dyDescent="0.25">
      <c r="A18" s="60">
        <v>15</v>
      </c>
      <c r="B18" s="161" t="s">
        <v>425</v>
      </c>
      <c r="C18" s="161" t="s">
        <v>77</v>
      </c>
      <c r="D18" s="243">
        <v>20.033000000000001</v>
      </c>
      <c r="E18" s="303"/>
      <c r="F18" s="303">
        <v>84</v>
      </c>
      <c r="G18" s="67">
        <f t="shared" si="4"/>
        <v>4.1900000000000004</v>
      </c>
      <c r="H18" s="63">
        <v>7</v>
      </c>
      <c r="I18" s="64" t="e">
        <f t="shared" si="5"/>
        <v>#DIV/0!</v>
      </c>
      <c r="J18" s="63"/>
      <c r="K18" s="63"/>
      <c r="L18" s="63"/>
      <c r="M18" s="25">
        <f t="shared" si="6"/>
        <v>4</v>
      </c>
      <c r="N18" s="63"/>
      <c r="O18" s="63">
        <v>2</v>
      </c>
      <c r="P18" s="63">
        <v>2</v>
      </c>
      <c r="Q18" s="63">
        <f t="shared" si="7"/>
        <v>57</v>
      </c>
      <c r="R18" s="65">
        <f t="shared" si="8"/>
        <v>12</v>
      </c>
      <c r="S18" s="66">
        <f t="shared" si="9"/>
        <v>10</v>
      </c>
      <c r="T18" s="67">
        <f t="shared" si="10"/>
        <v>10.08</v>
      </c>
      <c r="U18" s="165">
        <f t="shared" si="11"/>
        <v>10</v>
      </c>
      <c r="V18" s="67">
        <f t="shared" si="12"/>
        <v>10.08</v>
      </c>
      <c r="W18" s="67">
        <f t="shared" si="13"/>
        <v>12</v>
      </c>
      <c r="X18" s="66"/>
      <c r="Y18" s="66">
        <f t="shared" si="14"/>
        <v>1</v>
      </c>
      <c r="Z18" s="67">
        <f t="shared" si="15"/>
        <v>1.5</v>
      </c>
      <c r="AA18" s="66">
        <f t="shared" si="16"/>
        <v>15</v>
      </c>
      <c r="AB18" s="66">
        <f t="shared" si="17"/>
        <v>7</v>
      </c>
      <c r="AC18" s="66">
        <f t="shared" si="18"/>
        <v>2</v>
      </c>
      <c r="AD18" s="67">
        <f t="shared" si="19"/>
        <v>2</v>
      </c>
      <c r="AE18" s="66">
        <f t="shared" si="20"/>
        <v>20</v>
      </c>
      <c r="AF18" s="63"/>
      <c r="AG18" s="60"/>
      <c r="AI18" s="352"/>
    </row>
    <row r="19" spans="1:35" s="33" customFormat="1" ht="31.5" x14ac:dyDescent="0.25">
      <c r="A19" s="60">
        <v>16</v>
      </c>
      <c r="B19" s="161" t="s">
        <v>426</v>
      </c>
      <c r="C19" s="161" t="s">
        <v>77</v>
      </c>
      <c r="D19" s="243">
        <v>27.265000000000001</v>
      </c>
      <c r="E19" s="303"/>
      <c r="F19" s="303">
        <v>50</v>
      </c>
      <c r="G19" s="67">
        <f t="shared" si="4"/>
        <v>1.83</v>
      </c>
      <c r="H19" s="63"/>
      <c r="I19" s="64" t="e">
        <f t="shared" si="5"/>
        <v>#DIV/0!</v>
      </c>
      <c r="J19" s="63"/>
      <c r="K19" s="63"/>
      <c r="L19" s="63"/>
      <c r="M19" s="25">
        <f t="shared" si="6"/>
        <v>0</v>
      </c>
      <c r="N19" s="63"/>
      <c r="O19" s="63"/>
      <c r="P19" s="63"/>
      <c r="Q19" s="63" t="e">
        <f t="shared" si="7"/>
        <v>#DIV/0!</v>
      </c>
      <c r="R19" s="65">
        <f t="shared" si="8"/>
        <v>8</v>
      </c>
      <c r="S19" s="66">
        <f t="shared" si="9"/>
        <v>4</v>
      </c>
      <c r="T19" s="67">
        <f t="shared" si="10"/>
        <v>4</v>
      </c>
      <c r="U19" s="165">
        <f t="shared" si="11"/>
        <v>4</v>
      </c>
      <c r="V19" s="67">
        <f t="shared" si="12"/>
        <v>4</v>
      </c>
      <c r="W19" s="67">
        <f t="shared" si="13"/>
        <v>8</v>
      </c>
      <c r="X19" s="66"/>
      <c r="Y19" s="66">
        <f t="shared" si="14"/>
        <v>0</v>
      </c>
      <c r="Z19" s="67">
        <f t="shared" si="15"/>
        <v>0.6</v>
      </c>
      <c r="AA19" s="66">
        <f t="shared" si="16"/>
        <v>15</v>
      </c>
      <c r="AB19" s="66">
        <f t="shared" si="17"/>
        <v>3</v>
      </c>
      <c r="AC19" s="66">
        <f t="shared" si="18"/>
        <v>1</v>
      </c>
      <c r="AD19" s="67">
        <f t="shared" si="19"/>
        <v>0.8</v>
      </c>
      <c r="AE19" s="66">
        <f t="shared" si="20"/>
        <v>20</v>
      </c>
      <c r="AF19" s="63"/>
      <c r="AG19" s="60"/>
      <c r="AI19" s="352"/>
    </row>
    <row r="20" spans="1:35" s="33" customFormat="1" ht="47.25" x14ac:dyDescent="0.25">
      <c r="A20" s="60">
        <v>18</v>
      </c>
      <c r="B20" s="161" t="s">
        <v>428</v>
      </c>
      <c r="C20" s="161" t="s">
        <v>77</v>
      </c>
      <c r="D20" s="243">
        <v>5.2220000000000004</v>
      </c>
      <c r="E20" s="303"/>
      <c r="F20" s="303">
        <v>44</v>
      </c>
      <c r="G20" s="67">
        <f t="shared" si="4"/>
        <v>8.43</v>
      </c>
      <c r="H20" s="63"/>
      <c r="I20" s="64" t="e">
        <f t="shared" si="5"/>
        <v>#DIV/0!</v>
      </c>
      <c r="J20" s="63"/>
      <c r="K20" s="63"/>
      <c r="L20" s="63"/>
      <c r="M20" s="25">
        <f t="shared" si="6"/>
        <v>0</v>
      </c>
      <c r="N20" s="63">
        <v>0</v>
      </c>
      <c r="O20" s="63">
        <v>0</v>
      </c>
      <c r="P20" s="63">
        <v>0</v>
      </c>
      <c r="Q20" s="63" t="e">
        <f t="shared" si="7"/>
        <v>#DIV/0!</v>
      </c>
      <c r="R20" s="65">
        <f t="shared" si="8"/>
        <v>15</v>
      </c>
      <c r="S20" s="66">
        <f t="shared" si="9"/>
        <v>6</v>
      </c>
      <c r="T20" s="67">
        <f t="shared" si="10"/>
        <v>6.6</v>
      </c>
      <c r="U20" s="165">
        <f t="shared" si="11"/>
        <v>2</v>
      </c>
      <c r="V20" s="67">
        <f t="shared" si="12"/>
        <v>2.2000000000000002</v>
      </c>
      <c r="W20" s="67">
        <v>5</v>
      </c>
      <c r="X20" s="66"/>
      <c r="Y20" s="66">
        <f t="shared" si="14"/>
        <v>0</v>
      </c>
      <c r="Z20" s="67">
        <f t="shared" si="15"/>
        <v>0.3</v>
      </c>
      <c r="AA20" s="66">
        <f t="shared" si="16"/>
        <v>15</v>
      </c>
      <c r="AB20" s="66">
        <f t="shared" si="17"/>
        <v>1</v>
      </c>
      <c r="AC20" s="66">
        <f t="shared" si="18"/>
        <v>1</v>
      </c>
      <c r="AD20" s="67">
        <f t="shared" si="19"/>
        <v>0.4</v>
      </c>
      <c r="AE20" s="66">
        <f t="shared" si="20"/>
        <v>20</v>
      </c>
      <c r="AF20" s="63">
        <v>2</v>
      </c>
      <c r="AG20" s="60"/>
      <c r="AH20" s="103">
        <f t="shared" ref="AH20:AH42" si="22">U20-AF20</f>
        <v>0</v>
      </c>
      <c r="AI20" s="352"/>
    </row>
    <row r="21" spans="1:35" s="33" customFormat="1" ht="31.5" x14ac:dyDescent="0.25">
      <c r="A21" s="60">
        <v>19</v>
      </c>
      <c r="B21" s="161" t="s">
        <v>429</v>
      </c>
      <c r="C21" s="161" t="s">
        <v>77</v>
      </c>
      <c r="D21" s="243">
        <v>9.5299999999999994</v>
      </c>
      <c r="E21" s="303"/>
      <c r="F21" s="303">
        <v>32</v>
      </c>
      <c r="G21" s="67">
        <f t="shared" si="4"/>
        <v>3.36</v>
      </c>
      <c r="H21" s="63">
        <v>2</v>
      </c>
      <c r="I21" s="64" t="e">
        <f t="shared" si="5"/>
        <v>#DIV/0!</v>
      </c>
      <c r="J21" s="63"/>
      <c r="K21" s="63"/>
      <c r="L21" s="63"/>
      <c r="M21" s="25">
        <f t="shared" si="6"/>
        <v>2</v>
      </c>
      <c r="N21" s="63">
        <v>0</v>
      </c>
      <c r="O21" s="63">
        <v>1</v>
      </c>
      <c r="P21" s="63">
        <v>1</v>
      </c>
      <c r="Q21" s="63">
        <f t="shared" si="7"/>
        <v>100</v>
      </c>
      <c r="R21" s="65">
        <f t="shared" si="8"/>
        <v>12</v>
      </c>
      <c r="S21" s="66">
        <f t="shared" si="9"/>
        <v>3</v>
      </c>
      <c r="T21" s="67">
        <f t="shared" si="10"/>
        <v>3.84</v>
      </c>
      <c r="U21" s="165">
        <f t="shared" si="11"/>
        <v>2</v>
      </c>
      <c r="V21" s="67">
        <f t="shared" si="12"/>
        <v>2.56</v>
      </c>
      <c r="W21" s="67">
        <v>8</v>
      </c>
      <c r="X21" s="66"/>
      <c r="Y21" s="66">
        <f t="shared" si="14"/>
        <v>0</v>
      </c>
      <c r="Z21" s="67">
        <f t="shared" si="15"/>
        <v>0.3</v>
      </c>
      <c r="AA21" s="66">
        <f t="shared" si="16"/>
        <v>15</v>
      </c>
      <c r="AB21" s="66">
        <f t="shared" si="17"/>
        <v>1</v>
      </c>
      <c r="AC21" s="66">
        <f t="shared" si="18"/>
        <v>1</v>
      </c>
      <c r="AD21" s="67">
        <f t="shared" si="19"/>
        <v>0.4</v>
      </c>
      <c r="AE21" s="66">
        <f t="shared" si="20"/>
        <v>20</v>
      </c>
      <c r="AF21" s="63">
        <v>2</v>
      </c>
      <c r="AG21" s="60"/>
      <c r="AH21" s="103">
        <f t="shared" si="22"/>
        <v>0</v>
      </c>
      <c r="AI21" s="352"/>
    </row>
    <row r="22" spans="1:35" s="33" customFormat="1" ht="32.25" customHeight="1" x14ac:dyDescent="0.25">
      <c r="A22" s="60">
        <v>20</v>
      </c>
      <c r="B22" s="161" t="s">
        <v>887</v>
      </c>
      <c r="C22" s="161" t="s">
        <v>77</v>
      </c>
      <c r="D22" s="243">
        <v>28.757000000000001</v>
      </c>
      <c r="E22" s="303"/>
      <c r="F22" s="303">
        <v>66</v>
      </c>
      <c r="G22" s="67">
        <f t="shared" si="4"/>
        <v>2.2999999999999998</v>
      </c>
      <c r="H22" s="63">
        <v>4</v>
      </c>
      <c r="I22" s="64" t="e">
        <f t="shared" si="5"/>
        <v>#DIV/0!</v>
      </c>
      <c r="J22" s="63"/>
      <c r="K22" s="63"/>
      <c r="L22" s="63"/>
      <c r="M22" s="25">
        <f t="shared" si="6"/>
        <v>4</v>
      </c>
      <c r="N22" s="63">
        <v>0</v>
      </c>
      <c r="O22" s="63">
        <v>2</v>
      </c>
      <c r="P22" s="63">
        <v>2</v>
      </c>
      <c r="Q22" s="63">
        <f t="shared" si="7"/>
        <v>100</v>
      </c>
      <c r="R22" s="65">
        <f t="shared" si="8"/>
        <v>8</v>
      </c>
      <c r="S22" s="66">
        <f t="shared" si="9"/>
        <v>5</v>
      </c>
      <c r="T22" s="67">
        <f t="shared" si="10"/>
        <v>5.28</v>
      </c>
      <c r="U22" s="165">
        <f t="shared" si="11"/>
        <v>4</v>
      </c>
      <c r="V22" s="67">
        <f t="shared" si="12"/>
        <v>4.62</v>
      </c>
      <c r="W22" s="67">
        <v>7</v>
      </c>
      <c r="X22" s="66"/>
      <c r="Y22" s="66">
        <f t="shared" si="14"/>
        <v>0</v>
      </c>
      <c r="Z22" s="67">
        <f t="shared" si="15"/>
        <v>0.6</v>
      </c>
      <c r="AA22" s="66">
        <f t="shared" si="16"/>
        <v>15</v>
      </c>
      <c r="AB22" s="66">
        <f t="shared" si="17"/>
        <v>3</v>
      </c>
      <c r="AC22" s="66">
        <f t="shared" si="18"/>
        <v>1</v>
      </c>
      <c r="AD22" s="67">
        <f t="shared" si="19"/>
        <v>0.8</v>
      </c>
      <c r="AE22" s="66">
        <f t="shared" si="20"/>
        <v>20</v>
      </c>
      <c r="AF22" s="63">
        <v>4</v>
      </c>
      <c r="AG22" s="60"/>
      <c r="AH22" s="103">
        <f t="shared" si="22"/>
        <v>0</v>
      </c>
      <c r="AI22" s="352"/>
    </row>
    <row r="23" spans="1:35" s="33" customFormat="1" ht="63" x14ac:dyDescent="0.25">
      <c r="A23" s="60">
        <v>22</v>
      </c>
      <c r="B23" s="161" t="s">
        <v>431</v>
      </c>
      <c r="C23" s="161" t="s">
        <v>77</v>
      </c>
      <c r="D23" s="243">
        <v>26.928000000000001</v>
      </c>
      <c r="E23" s="303"/>
      <c r="F23" s="303">
        <v>119</v>
      </c>
      <c r="G23" s="67">
        <f t="shared" si="4"/>
        <v>4.42</v>
      </c>
      <c r="H23" s="63">
        <v>14</v>
      </c>
      <c r="I23" s="64" t="e">
        <f t="shared" si="5"/>
        <v>#DIV/0!</v>
      </c>
      <c r="J23" s="63"/>
      <c r="K23" s="63"/>
      <c r="L23" s="63"/>
      <c r="M23" s="25">
        <f t="shared" si="6"/>
        <v>1</v>
      </c>
      <c r="N23" s="63">
        <v>0</v>
      </c>
      <c r="O23" s="63">
        <v>1</v>
      </c>
      <c r="P23" s="63">
        <v>0</v>
      </c>
      <c r="Q23" s="63">
        <f t="shared" si="7"/>
        <v>7</v>
      </c>
      <c r="R23" s="65">
        <f t="shared" si="8"/>
        <v>12</v>
      </c>
      <c r="S23" s="66">
        <f t="shared" si="9"/>
        <v>14</v>
      </c>
      <c r="T23" s="67">
        <f t="shared" si="10"/>
        <v>14.28</v>
      </c>
      <c r="U23" s="165">
        <f t="shared" si="11"/>
        <v>14</v>
      </c>
      <c r="V23" s="67">
        <f t="shared" si="12"/>
        <v>14.28</v>
      </c>
      <c r="W23" s="67">
        <f t="shared" si="13"/>
        <v>12</v>
      </c>
      <c r="X23" s="66"/>
      <c r="Y23" s="66">
        <f t="shared" si="14"/>
        <v>2</v>
      </c>
      <c r="Z23" s="67">
        <f t="shared" si="15"/>
        <v>2.1</v>
      </c>
      <c r="AA23" s="66">
        <f t="shared" si="16"/>
        <v>15</v>
      </c>
      <c r="AB23" s="66">
        <f t="shared" si="17"/>
        <v>9</v>
      </c>
      <c r="AC23" s="66">
        <f t="shared" si="18"/>
        <v>3</v>
      </c>
      <c r="AD23" s="67">
        <f t="shared" si="19"/>
        <v>2.8</v>
      </c>
      <c r="AE23" s="66">
        <f t="shared" si="20"/>
        <v>20</v>
      </c>
      <c r="AF23" s="63">
        <v>14</v>
      </c>
      <c r="AG23" s="60"/>
      <c r="AH23" s="103">
        <f t="shared" si="22"/>
        <v>0</v>
      </c>
      <c r="AI23" s="352"/>
    </row>
    <row r="24" spans="1:35" s="33" customFormat="1" ht="63" x14ac:dyDescent="0.25">
      <c r="A24" s="60">
        <v>23</v>
      </c>
      <c r="B24" s="161" t="s">
        <v>432</v>
      </c>
      <c r="C24" s="161" t="s">
        <v>77</v>
      </c>
      <c r="D24" s="243">
        <v>18.640999999999998</v>
      </c>
      <c r="E24" s="303"/>
      <c r="F24" s="303">
        <v>53</v>
      </c>
      <c r="G24" s="67">
        <f t="shared" si="4"/>
        <v>2.84</v>
      </c>
      <c r="H24" s="63">
        <v>4</v>
      </c>
      <c r="I24" s="64" t="e">
        <f t="shared" si="5"/>
        <v>#DIV/0!</v>
      </c>
      <c r="J24" s="63"/>
      <c r="K24" s="63"/>
      <c r="L24" s="63"/>
      <c r="M24" s="25">
        <f t="shared" si="6"/>
        <v>1</v>
      </c>
      <c r="N24" s="63">
        <v>0</v>
      </c>
      <c r="O24" s="63">
        <v>1</v>
      </c>
      <c r="P24" s="63">
        <v>0</v>
      </c>
      <c r="Q24" s="63">
        <f t="shared" si="7"/>
        <v>25</v>
      </c>
      <c r="R24" s="65">
        <f t="shared" si="8"/>
        <v>8</v>
      </c>
      <c r="S24" s="66">
        <f t="shared" si="9"/>
        <v>4</v>
      </c>
      <c r="T24" s="67">
        <f t="shared" si="10"/>
        <v>4.24</v>
      </c>
      <c r="U24" s="165">
        <f t="shared" si="11"/>
        <v>4</v>
      </c>
      <c r="V24" s="67">
        <f t="shared" si="12"/>
        <v>4.24</v>
      </c>
      <c r="W24" s="67">
        <f t="shared" si="13"/>
        <v>8</v>
      </c>
      <c r="X24" s="66"/>
      <c r="Y24" s="66">
        <f t="shared" si="14"/>
        <v>0</v>
      </c>
      <c r="Z24" s="67">
        <f t="shared" si="15"/>
        <v>0.6</v>
      </c>
      <c r="AA24" s="66">
        <f t="shared" si="16"/>
        <v>15</v>
      </c>
      <c r="AB24" s="66">
        <f t="shared" si="17"/>
        <v>3</v>
      </c>
      <c r="AC24" s="66">
        <f t="shared" si="18"/>
        <v>1</v>
      </c>
      <c r="AD24" s="67">
        <f t="shared" si="19"/>
        <v>0.8</v>
      </c>
      <c r="AE24" s="66">
        <f t="shared" si="20"/>
        <v>20</v>
      </c>
      <c r="AF24" s="63">
        <v>4</v>
      </c>
      <c r="AG24" s="60"/>
      <c r="AH24" s="103">
        <f t="shared" si="22"/>
        <v>0</v>
      </c>
      <c r="AI24" s="269"/>
    </row>
    <row r="25" spans="1:35" s="33" customFormat="1" ht="47.25" x14ac:dyDescent="0.25">
      <c r="A25" s="60">
        <v>24</v>
      </c>
      <c r="B25" s="161" t="s">
        <v>433</v>
      </c>
      <c r="C25" s="161" t="s">
        <v>77</v>
      </c>
      <c r="D25" s="243">
        <v>45.728999999999999</v>
      </c>
      <c r="E25" s="303"/>
      <c r="F25" s="303">
        <v>34</v>
      </c>
      <c r="G25" s="67">
        <f t="shared" si="4"/>
        <v>0.74</v>
      </c>
      <c r="H25" s="63">
        <v>2</v>
      </c>
      <c r="I25" s="64" t="e">
        <f t="shared" si="5"/>
        <v>#DIV/0!</v>
      </c>
      <c r="J25" s="63"/>
      <c r="K25" s="63"/>
      <c r="L25" s="63"/>
      <c r="M25" s="25">
        <f t="shared" si="6"/>
        <v>0</v>
      </c>
      <c r="N25" s="63">
        <v>0</v>
      </c>
      <c r="O25" s="63">
        <v>0</v>
      </c>
      <c r="P25" s="63">
        <v>0</v>
      </c>
      <c r="Q25" s="63">
        <f t="shared" si="7"/>
        <v>0</v>
      </c>
      <c r="R25" s="65">
        <f t="shared" si="8"/>
        <v>5</v>
      </c>
      <c r="S25" s="66">
        <f t="shared" si="9"/>
        <v>1</v>
      </c>
      <c r="T25" s="67">
        <f t="shared" si="10"/>
        <v>1.7</v>
      </c>
      <c r="U25" s="165">
        <f t="shared" si="11"/>
        <v>1</v>
      </c>
      <c r="V25" s="67">
        <f t="shared" si="12"/>
        <v>1.7</v>
      </c>
      <c r="W25" s="67">
        <f t="shared" si="13"/>
        <v>5</v>
      </c>
      <c r="X25" s="66"/>
      <c r="Y25" s="66">
        <f t="shared" si="14"/>
        <v>0</v>
      </c>
      <c r="Z25" s="67">
        <f t="shared" si="15"/>
        <v>0.15</v>
      </c>
      <c r="AA25" s="66">
        <f t="shared" si="16"/>
        <v>15</v>
      </c>
      <c r="AB25" s="66">
        <f t="shared" si="17"/>
        <v>0</v>
      </c>
      <c r="AC25" s="66">
        <f t="shared" si="18"/>
        <v>1</v>
      </c>
      <c r="AD25" s="67">
        <f t="shared" si="19"/>
        <v>0.2</v>
      </c>
      <c r="AE25" s="66">
        <f t="shared" si="20"/>
        <v>20</v>
      </c>
      <c r="AF25" s="63">
        <v>1</v>
      </c>
      <c r="AG25" s="60"/>
      <c r="AH25" s="103">
        <f t="shared" si="22"/>
        <v>0</v>
      </c>
      <c r="AI25" s="352"/>
    </row>
    <row r="26" spans="1:35" s="33" customFormat="1" ht="47.25" x14ac:dyDescent="0.25">
      <c r="A26" s="60">
        <v>25</v>
      </c>
      <c r="B26" s="161" t="s">
        <v>886</v>
      </c>
      <c r="C26" s="161" t="s">
        <v>77</v>
      </c>
      <c r="D26" s="243">
        <v>68.534000000000006</v>
      </c>
      <c r="E26" s="303"/>
      <c r="F26" s="303">
        <v>179</v>
      </c>
      <c r="G26" s="67">
        <f t="shared" si="4"/>
        <v>2.61</v>
      </c>
      <c r="H26" s="63">
        <v>14</v>
      </c>
      <c r="I26" s="64" t="e">
        <f t="shared" si="5"/>
        <v>#DIV/0!</v>
      </c>
      <c r="J26" s="63"/>
      <c r="K26" s="63"/>
      <c r="L26" s="63"/>
      <c r="M26" s="25">
        <f t="shared" si="6"/>
        <v>9</v>
      </c>
      <c r="N26" s="63">
        <v>2</v>
      </c>
      <c r="O26" s="63">
        <v>5</v>
      </c>
      <c r="P26" s="63">
        <v>2</v>
      </c>
      <c r="Q26" s="63">
        <f t="shared" si="7"/>
        <v>64</v>
      </c>
      <c r="R26" s="65">
        <f t="shared" si="8"/>
        <v>8</v>
      </c>
      <c r="S26" s="66">
        <f t="shared" si="9"/>
        <v>14</v>
      </c>
      <c r="T26" s="67">
        <f t="shared" si="10"/>
        <v>14.32</v>
      </c>
      <c r="U26" s="165">
        <f t="shared" si="11"/>
        <v>14</v>
      </c>
      <c r="V26" s="67">
        <f t="shared" si="12"/>
        <v>14.32</v>
      </c>
      <c r="W26" s="67">
        <f t="shared" si="13"/>
        <v>8</v>
      </c>
      <c r="X26" s="66"/>
      <c r="Y26" s="66">
        <f t="shared" si="14"/>
        <v>2</v>
      </c>
      <c r="Z26" s="67">
        <f t="shared" si="15"/>
        <v>2.1</v>
      </c>
      <c r="AA26" s="66">
        <f t="shared" si="16"/>
        <v>15</v>
      </c>
      <c r="AB26" s="66">
        <f t="shared" si="17"/>
        <v>9</v>
      </c>
      <c r="AC26" s="66">
        <f t="shared" si="18"/>
        <v>3</v>
      </c>
      <c r="AD26" s="67">
        <f t="shared" si="19"/>
        <v>2.8</v>
      </c>
      <c r="AE26" s="66">
        <f t="shared" si="20"/>
        <v>20</v>
      </c>
      <c r="AF26" s="63">
        <v>14</v>
      </c>
      <c r="AG26" s="60"/>
      <c r="AH26" s="103">
        <f t="shared" si="22"/>
        <v>0</v>
      </c>
      <c r="AI26" s="352"/>
    </row>
    <row r="27" spans="1:35" s="33" customFormat="1" ht="47.25" x14ac:dyDescent="0.25">
      <c r="A27" s="60">
        <v>27</v>
      </c>
      <c r="B27" s="161" t="s">
        <v>435</v>
      </c>
      <c r="C27" s="161" t="s">
        <v>77</v>
      </c>
      <c r="D27" s="243">
        <v>29.44</v>
      </c>
      <c r="E27" s="303"/>
      <c r="F27" s="303">
        <v>115</v>
      </c>
      <c r="G27" s="67">
        <f t="shared" si="4"/>
        <v>3.91</v>
      </c>
      <c r="H27" s="63">
        <v>0</v>
      </c>
      <c r="I27" s="64" t="e">
        <f t="shared" si="5"/>
        <v>#DIV/0!</v>
      </c>
      <c r="J27" s="63"/>
      <c r="K27" s="63"/>
      <c r="L27" s="63"/>
      <c r="M27" s="25">
        <f t="shared" si="6"/>
        <v>0</v>
      </c>
      <c r="N27" s="63">
        <v>0</v>
      </c>
      <c r="O27" s="63">
        <v>0</v>
      </c>
      <c r="P27" s="63">
        <v>0</v>
      </c>
      <c r="Q27" s="63" t="e">
        <f t="shared" si="7"/>
        <v>#DIV/0!</v>
      </c>
      <c r="R27" s="65">
        <f t="shared" si="8"/>
        <v>12</v>
      </c>
      <c r="S27" s="66">
        <f t="shared" si="9"/>
        <v>13</v>
      </c>
      <c r="T27" s="67">
        <f t="shared" si="10"/>
        <v>13.8</v>
      </c>
      <c r="U27" s="165">
        <f t="shared" si="11"/>
        <v>4</v>
      </c>
      <c r="V27" s="67">
        <f t="shared" si="12"/>
        <v>4.5999999999999996</v>
      </c>
      <c r="W27" s="67">
        <v>4</v>
      </c>
      <c r="X27" s="66"/>
      <c r="Y27" s="66">
        <f t="shared" si="14"/>
        <v>0</v>
      </c>
      <c r="Z27" s="67">
        <f t="shared" si="15"/>
        <v>0.6</v>
      </c>
      <c r="AA27" s="66">
        <f t="shared" si="16"/>
        <v>15</v>
      </c>
      <c r="AB27" s="66">
        <f t="shared" si="17"/>
        <v>3</v>
      </c>
      <c r="AC27" s="66">
        <f t="shared" si="18"/>
        <v>1</v>
      </c>
      <c r="AD27" s="67">
        <f t="shared" si="19"/>
        <v>0.8</v>
      </c>
      <c r="AE27" s="66">
        <f t="shared" si="20"/>
        <v>20</v>
      </c>
      <c r="AF27" s="63">
        <v>4</v>
      </c>
      <c r="AG27" s="60"/>
      <c r="AH27" s="103">
        <f t="shared" si="22"/>
        <v>0</v>
      </c>
      <c r="AI27" s="352"/>
    </row>
    <row r="28" spans="1:35" s="33" customFormat="1" ht="47.25" x14ac:dyDescent="0.25">
      <c r="A28" s="60">
        <v>29</v>
      </c>
      <c r="B28" s="161" t="s">
        <v>437</v>
      </c>
      <c r="C28" s="161" t="s">
        <v>77</v>
      </c>
      <c r="D28" s="243">
        <v>67.111000000000004</v>
      </c>
      <c r="E28" s="303"/>
      <c r="F28" s="303">
        <v>264</v>
      </c>
      <c r="G28" s="67">
        <f t="shared" si="4"/>
        <v>3.93</v>
      </c>
      <c r="H28" s="63">
        <v>32</v>
      </c>
      <c r="I28" s="64" t="e">
        <f t="shared" si="5"/>
        <v>#DIV/0!</v>
      </c>
      <c r="J28" s="63"/>
      <c r="K28" s="63"/>
      <c r="L28" s="63"/>
      <c r="M28" s="25">
        <f t="shared" si="6"/>
        <v>10</v>
      </c>
      <c r="N28" s="63">
        <v>0</v>
      </c>
      <c r="O28" s="63">
        <v>9</v>
      </c>
      <c r="P28" s="63">
        <v>1</v>
      </c>
      <c r="Q28" s="63">
        <f t="shared" si="7"/>
        <v>31</v>
      </c>
      <c r="R28" s="65">
        <f t="shared" si="8"/>
        <v>12</v>
      </c>
      <c r="S28" s="66">
        <f t="shared" si="9"/>
        <v>31</v>
      </c>
      <c r="T28" s="67">
        <f t="shared" si="10"/>
        <v>31.68</v>
      </c>
      <c r="U28" s="165">
        <f t="shared" si="11"/>
        <v>31</v>
      </c>
      <c r="V28" s="67">
        <f t="shared" si="12"/>
        <v>31.68</v>
      </c>
      <c r="W28" s="67">
        <f t="shared" si="13"/>
        <v>12</v>
      </c>
      <c r="X28" s="66"/>
      <c r="Y28" s="66">
        <f t="shared" si="14"/>
        <v>4</v>
      </c>
      <c r="Z28" s="67">
        <f t="shared" si="15"/>
        <v>4.6500000000000004</v>
      </c>
      <c r="AA28" s="66">
        <f t="shared" si="16"/>
        <v>15</v>
      </c>
      <c r="AB28" s="66">
        <f t="shared" si="17"/>
        <v>20</v>
      </c>
      <c r="AC28" s="66">
        <f t="shared" si="18"/>
        <v>7</v>
      </c>
      <c r="AD28" s="67">
        <f t="shared" si="19"/>
        <v>6.2</v>
      </c>
      <c r="AE28" s="66">
        <f t="shared" si="20"/>
        <v>20</v>
      </c>
      <c r="AF28" s="63">
        <v>31</v>
      </c>
      <c r="AG28" s="60"/>
      <c r="AH28" s="103">
        <f t="shared" si="22"/>
        <v>0</v>
      </c>
      <c r="AI28" s="352"/>
    </row>
    <row r="29" spans="1:35" s="33" customFormat="1" ht="47.25" x14ac:dyDescent="0.25">
      <c r="A29" s="60">
        <v>30</v>
      </c>
      <c r="B29" s="161" t="s">
        <v>438</v>
      </c>
      <c r="C29" s="161" t="s">
        <v>77</v>
      </c>
      <c r="D29" s="243">
        <v>13.566000000000001</v>
      </c>
      <c r="E29" s="303"/>
      <c r="F29" s="303">
        <v>60</v>
      </c>
      <c r="G29" s="67">
        <f t="shared" si="4"/>
        <v>4.42</v>
      </c>
      <c r="H29" s="63">
        <v>6</v>
      </c>
      <c r="I29" s="64" t="e">
        <f t="shared" si="5"/>
        <v>#DIV/0!</v>
      </c>
      <c r="J29" s="63"/>
      <c r="K29" s="63"/>
      <c r="L29" s="63"/>
      <c r="M29" s="25">
        <f t="shared" si="6"/>
        <v>3</v>
      </c>
      <c r="N29" s="63">
        <v>0</v>
      </c>
      <c r="O29" s="63">
        <v>3</v>
      </c>
      <c r="P29" s="63">
        <v>0</v>
      </c>
      <c r="Q29" s="63">
        <f t="shared" si="7"/>
        <v>50</v>
      </c>
      <c r="R29" s="65">
        <f t="shared" si="8"/>
        <v>12</v>
      </c>
      <c r="S29" s="66">
        <f t="shared" si="9"/>
        <v>7</v>
      </c>
      <c r="T29" s="67">
        <f t="shared" si="10"/>
        <v>7.2</v>
      </c>
      <c r="U29" s="165">
        <f t="shared" si="11"/>
        <v>7</v>
      </c>
      <c r="V29" s="67">
        <f t="shared" si="12"/>
        <v>7.2</v>
      </c>
      <c r="W29" s="67">
        <f t="shared" si="13"/>
        <v>12</v>
      </c>
      <c r="X29" s="66"/>
      <c r="Y29" s="66">
        <f t="shared" si="14"/>
        <v>1</v>
      </c>
      <c r="Z29" s="67">
        <f t="shared" si="15"/>
        <v>1.05</v>
      </c>
      <c r="AA29" s="66">
        <f t="shared" si="16"/>
        <v>15</v>
      </c>
      <c r="AB29" s="66">
        <f t="shared" si="17"/>
        <v>4</v>
      </c>
      <c r="AC29" s="66">
        <f t="shared" si="18"/>
        <v>2</v>
      </c>
      <c r="AD29" s="67">
        <f t="shared" si="19"/>
        <v>1.4</v>
      </c>
      <c r="AE29" s="66">
        <f t="shared" si="20"/>
        <v>20</v>
      </c>
      <c r="AF29" s="63">
        <v>7</v>
      </c>
      <c r="AG29" s="60"/>
      <c r="AH29" s="103">
        <f t="shared" si="22"/>
        <v>0</v>
      </c>
      <c r="AI29" s="352"/>
    </row>
    <row r="30" spans="1:35" s="33" customFormat="1" ht="47.25" x14ac:dyDescent="0.25">
      <c r="A30" s="60">
        <v>31</v>
      </c>
      <c r="B30" s="161" t="s">
        <v>439</v>
      </c>
      <c r="C30" s="161" t="s">
        <v>77</v>
      </c>
      <c r="D30" s="243">
        <v>13.829000000000001</v>
      </c>
      <c r="E30" s="303"/>
      <c r="F30" s="303">
        <v>26</v>
      </c>
      <c r="G30" s="67">
        <f t="shared" si="4"/>
        <v>1.88</v>
      </c>
      <c r="H30" s="63">
        <v>2</v>
      </c>
      <c r="I30" s="64" t="e">
        <f t="shared" si="5"/>
        <v>#DIV/0!</v>
      </c>
      <c r="J30" s="63"/>
      <c r="K30" s="63"/>
      <c r="L30" s="63"/>
      <c r="M30" s="25">
        <f t="shared" si="6"/>
        <v>1</v>
      </c>
      <c r="N30" s="63">
        <v>0</v>
      </c>
      <c r="O30" s="63">
        <v>1</v>
      </c>
      <c r="P30" s="63">
        <v>0</v>
      </c>
      <c r="Q30" s="63">
        <f t="shared" si="7"/>
        <v>50</v>
      </c>
      <c r="R30" s="65">
        <f t="shared" si="8"/>
        <v>8</v>
      </c>
      <c r="S30" s="66">
        <f t="shared" si="9"/>
        <v>2</v>
      </c>
      <c r="T30" s="67">
        <f t="shared" si="10"/>
        <v>2.08</v>
      </c>
      <c r="U30" s="165">
        <f t="shared" si="11"/>
        <v>2</v>
      </c>
      <c r="V30" s="67">
        <f t="shared" si="12"/>
        <v>2.08</v>
      </c>
      <c r="W30" s="67">
        <f t="shared" si="13"/>
        <v>8</v>
      </c>
      <c r="X30" s="66"/>
      <c r="Y30" s="66">
        <f t="shared" si="14"/>
        <v>0</v>
      </c>
      <c r="Z30" s="67">
        <f t="shared" si="15"/>
        <v>0.3</v>
      </c>
      <c r="AA30" s="66">
        <f t="shared" si="16"/>
        <v>15</v>
      </c>
      <c r="AB30" s="66">
        <f t="shared" si="17"/>
        <v>1</v>
      </c>
      <c r="AC30" s="66">
        <f t="shared" si="18"/>
        <v>1</v>
      </c>
      <c r="AD30" s="67">
        <f t="shared" si="19"/>
        <v>0.4</v>
      </c>
      <c r="AE30" s="66">
        <f t="shared" si="20"/>
        <v>20</v>
      </c>
      <c r="AF30" s="63">
        <v>2</v>
      </c>
      <c r="AG30" s="60"/>
      <c r="AH30" s="103">
        <f t="shared" si="22"/>
        <v>0</v>
      </c>
      <c r="AI30" s="352"/>
    </row>
    <row r="31" spans="1:35" s="33" customFormat="1" ht="47.25" x14ac:dyDescent="0.25">
      <c r="A31" s="60">
        <v>32</v>
      </c>
      <c r="B31" s="161" t="s">
        <v>440</v>
      </c>
      <c r="C31" s="161" t="s">
        <v>77</v>
      </c>
      <c r="D31" s="243">
        <v>12.07</v>
      </c>
      <c r="E31" s="303"/>
      <c r="F31" s="303">
        <v>42</v>
      </c>
      <c r="G31" s="67">
        <f t="shared" si="4"/>
        <v>3.48</v>
      </c>
      <c r="H31" s="63">
        <v>4</v>
      </c>
      <c r="I31" s="64" t="e">
        <f t="shared" si="5"/>
        <v>#DIV/0!</v>
      </c>
      <c r="J31" s="63"/>
      <c r="K31" s="63"/>
      <c r="L31" s="63"/>
      <c r="M31" s="25">
        <f t="shared" si="6"/>
        <v>0</v>
      </c>
      <c r="N31" s="63">
        <v>0</v>
      </c>
      <c r="O31" s="63">
        <v>0</v>
      </c>
      <c r="P31" s="63">
        <v>0</v>
      </c>
      <c r="Q31" s="63">
        <f t="shared" si="7"/>
        <v>0</v>
      </c>
      <c r="R31" s="65">
        <f t="shared" si="8"/>
        <v>12</v>
      </c>
      <c r="S31" s="66">
        <f t="shared" si="9"/>
        <v>5</v>
      </c>
      <c r="T31" s="67">
        <f t="shared" si="10"/>
        <v>5.04</v>
      </c>
      <c r="U31" s="165">
        <f t="shared" si="11"/>
        <v>3</v>
      </c>
      <c r="V31" s="67">
        <f t="shared" si="12"/>
        <v>3.36</v>
      </c>
      <c r="W31" s="67">
        <v>8</v>
      </c>
      <c r="X31" s="66"/>
      <c r="Y31" s="66">
        <f t="shared" si="14"/>
        <v>0</v>
      </c>
      <c r="Z31" s="67">
        <f t="shared" si="15"/>
        <v>0.45</v>
      </c>
      <c r="AA31" s="66">
        <f t="shared" si="16"/>
        <v>15</v>
      </c>
      <c r="AB31" s="66">
        <f t="shared" si="17"/>
        <v>2</v>
      </c>
      <c r="AC31" s="66">
        <f t="shared" si="18"/>
        <v>1</v>
      </c>
      <c r="AD31" s="67">
        <f t="shared" si="19"/>
        <v>0.6</v>
      </c>
      <c r="AE31" s="66">
        <f t="shared" si="20"/>
        <v>20</v>
      </c>
      <c r="AF31" s="63">
        <v>3</v>
      </c>
      <c r="AG31" s="60"/>
      <c r="AH31" s="103">
        <f t="shared" si="22"/>
        <v>0</v>
      </c>
      <c r="AI31" s="352"/>
    </row>
    <row r="32" spans="1:35" s="33" customFormat="1" ht="47.25" x14ac:dyDescent="0.25">
      <c r="A32" s="60">
        <v>35</v>
      </c>
      <c r="B32" s="161" t="s">
        <v>443</v>
      </c>
      <c r="C32" s="161" t="s">
        <v>77</v>
      </c>
      <c r="D32" s="243">
        <v>15.14</v>
      </c>
      <c r="E32" s="303"/>
      <c r="F32" s="303">
        <v>53</v>
      </c>
      <c r="G32" s="67">
        <f t="shared" si="4"/>
        <v>3.5</v>
      </c>
      <c r="H32" s="63">
        <v>6</v>
      </c>
      <c r="I32" s="64" t="e">
        <f t="shared" si="5"/>
        <v>#DIV/0!</v>
      </c>
      <c r="J32" s="63"/>
      <c r="K32" s="63"/>
      <c r="L32" s="63"/>
      <c r="M32" s="25">
        <f t="shared" si="6"/>
        <v>0</v>
      </c>
      <c r="N32" s="63">
        <v>0</v>
      </c>
      <c r="O32" s="63">
        <v>0</v>
      </c>
      <c r="P32" s="63">
        <v>0</v>
      </c>
      <c r="Q32" s="63">
        <f t="shared" si="7"/>
        <v>0</v>
      </c>
      <c r="R32" s="65">
        <f t="shared" si="8"/>
        <v>12</v>
      </c>
      <c r="S32" s="66">
        <f t="shared" si="9"/>
        <v>6</v>
      </c>
      <c r="T32" s="67">
        <f t="shared" si="10"/>
        <v>6.36</v>
      </c>
      <c r="U32" s="165">
        <f t="shared" si="11"/>
        <v>2</v>
      </c>
      <c r="V32" s="67">
        <f t="shared" si="12"/>
        <v>2.65</v>
      </c>
      <c r="W32" s="67">
        <v>5</v>
      </c>
      <c r="X32" s="66"/>
      <c r="Y32" s="66">
        <f t="shared" si="14"/>
        <v>0</v>
      </c>
      <c r="Z32" s="67">
        <f t="shared" si="15"/>
        <v>0.3</v>
      </c>
      <c r="AA32" s="66">
        <f t="shared" si="16"/>
        <v>15</v>
      </c>
      <c r="AB32" s="66">
        <f t="shared" si="17"/>
        <v>1</v>
      </c>
      <c r="AC32" s="66">
        <f t="shared" si="18"/>
        <v>1</v>
      </c>
      <c r="AD32" s="67">
        <f t="shared" si="19"/>
        <v>0.4</v>
      </c>
      <c r="AE32" s="66">
        <f t="shared" si="20"/>
        <v>20</v>
      </c>
      <c r="AF32" s="63">
        <v>2</v>
      </c>
      <c r="AG32" s="60"/>
      <c r="AH32" s="103">
        <f t="shared" si="22"/>
        <v>0</v>
      </c>
      <c r="AI32" s="352"/>
    </row>
    <row r="33" spans="1:35" s="33" customFormat="1" ht="47.25" x14ac:dyDescent="0.25">
      <c r="A33" s="60">
        <v>36</v>
      </c>
      <c r="B33" s="161" t="s">
        <v>444</v>
      </c>
      <c r="C33" s="161" t="s">
        <v>77</v>
      </c>
      <c r="D33" s="243">
        <v>66.805000000000007</v>
      </c>
      <c r="E33" s="303"/>
      <c r="F33" s="303">
        <v>114</v>
      </c>
      <c r="G33" s="67">
        <f t="shared" si="4"/>
        <v>1.71</v>
      </c>
      <c r="H33" s="63">
        <v>9</v>
      </c>
      <c r="I33" s="64" t="e">
        <f t="shared" si="5"/>
        <v>#DIV/0!</v>
      </c>
      <c r="J33" s="63"/>
      <c r="K33" s="63"/>
      <c r="L33" s="63"/>
      <c r="M33" s="25">
        <f t="shared" si="6"/>
        <v>5</v>
      </c>
      <c r="N33" s="63">
        <v>0</v>
      </c>
      <c r="O33" s="63">
        <v>4</v>
      </c>
      <c r="P33" s="63">
        <v>1</v>
      </c>
      <c r="Q33" s="63">
        <f t="shared" si="7"/>
        <v>56</v>
      </c>
      <c r="R33" s="65">
        <f t="shared" si="8"/>
        <v>8</v>
      </c>
      <c r="S33" s="66">
        <f t="shared" si="9"/>
        <v>9</v>
      </c>
      <c r="T33" s="67">
        <f t="shared" si="10"/>
        <v>9.1199999999999992</v>
      </c>
      <c r="U33" s="165">
        <f t="shared" si="11"/>
        <v>5</v>
      </c>
      <c r="V33" s="67">
        <f t="shared" si="12"/>
        <v>5.7</v>
      </c>
      <c r="W33" s="67">
        <v>5</v>
      </c>
      <c r="X33" s="66"/>
      <c r="Y33" s="66">
        <f t="shared" si="14"/>
        <v>0</v>
      </c>
      <c r="Z33" s="67">
        <f t="shared" si="15"/>
        <v>0.75</v>
      </c>
      <c r="AA33" s="66">
        <f t="shared" si="16"/>
        <v>15</v>
      </c>
      <c r="AB33" s="66">
        <f t="shared" si="17"/>
        <v>4</v>
      </c>
      <c r="AC33" s="66">
        <f t="shared" si="18"/>
        <v>1</v>
      </c>
      <c r="AD33" s="67">
        <f t="shared" si="19"/>
        <v>1</v>
      </c>
      <c r="AE33" s="66">
        <f t="shared" si="20"/>
        <v>20</v>
      </c>
      <c r="AF33" s="63">
        <v>5</v>
      </c>
      <c r="AG33" s="60"/>
      <c r="AH33" s="103">
        <f t="shared" si="22"/>
        <v>0</v>
      </c>
      <c r="AI33" s="352"/>
    </row>
    <row r="34" spans="1:35" s="33" customFormat="1" ht="47.25" x14ac:dyDescent="0.25">
      <c r="A34" s="60">
        <v>38</v>
      </c>
      <c r="B34" s="161" t="s">
        <v>446</v>
      </c>
      <c r="C34" s="161" t="s">
        <v>77</v>
      </c>
      <c r="D34" s="243">
        <v>21.161999999999999</v>
      </c>
      <c r="E34" s="303"/>
      <c r="F34" s="303">
        <v>69</v>
      </c>
      <c r="G34" s="67">
        <f t="shared" si="4"/>
        <v>3.26</v>
      </c>
      <c r="H34" s="63">
        <v>4</v>
      </c>
      <c r="I34" s="64" t="e">
        <f t="shared" si="5"/>
        <v>#DIV/0!</v>
      </c>
      <c r="J34" s="63"/>
      <c r="K34" s="63"/>
      <c r="L34" s="63"/>
      <c r="M34" s="25">
        <f t="shared" si="6"/>
        <v>1</v>
      </c>
      <c r="N34" s="63">
        <v>0</v>
      </c>
      <c r="O34" s="63">
        <v>0</v>
      </c>
      <c r="P34" s="63">
        <v>1</v>
      </c>
      <c r="Q34" s="63">
        <f t="shared" si="7"/>
        <v>25</v>
      </c>
      <c r="R34" s="65">
        <f t="shared" si="8"/>
        <v>12</v>
      </c>
      <c r="S34" s="66">
        <f t="shared" si="9"/>
        <v>8</v>
      </c>
      <c r="T34" s="67">
        <f t="shared" si="10"/>
        <v>8.2799999999999994</v>
      </c>
      <c r="U34" s="165">
        <f t="shared" si="11"/>
        <v>4</v>
      </c>
      <c r="V34" s="67">
        <f t="shared" si="12"/>
        <v>4.83</v>
      </c>
      <c r="W34" s="67">
        <v>7</v>
      </c>
      <c r="X34" s="66"/>
      <c r="Y34" s="66">
        <f t="shared" si="14"/>
        <v>0</v>
      </c>
      <c r="Z34" s="67">
        <f t="shared" si="15"/>
        <v>0.6</v>
      </c>
      <c r="AA34" s="66">
        <f t="shared" si="16"/>
        <v>15</v>
      </c>
      <c r="AB34" s="66">
        <f t="shared" si="17"/>
        <v>3</v>
      </c>
      <c r="AC34" s="66">
        <f t="shared" si="18"/>
        <v>1</v>
      </c>
      <c r="AD34" s="67">
        <f t="shared" si="19"/>
        <v>0.8</v>
      </c>
      <c r="AE34" s="66">
        <f t="shared" si="20"/>
        <v>20</v>
      </c>
      <c r="AF34" s="63">
        <v>4</v>
      </c>
      <c r="AG34" s="60"/>
      <c r="AH34" s="103">
        <f t="shared" si="22"/>
        <v>0</v>
      </c>
      <c r="AI34" s="352"/>
    </row>
    <row r="35" spans="1:35" s="33" customFormat="1" ht="47.25" x14ac:dyDescent="0.25">
      <c r="A35" s="60">
        <v>39</v>
      </c>
      <c r="B35" s="161" t="s">
        <v>447</v>
      </c>
      <c r="C35" s="161" t="s">
        <v>77</v>
      </c>
      <c r="D35" s="243">
        <v>24.510999999999999</v>
      </c>
      <c r="E35" s="303"/>
      <c r="F35" s="303">
        <v>64</v>
      </c>
      <c r="G35" s="67">
        <f t="shared" si="4"/>
        <v>2.61</v>
      </c>
      <c r="H35" s="63">
        <v>4</v>
      </c>
      <c r="I35" s="64" t="e">
        <f t="shared" si="5"/>
        <v>#DIV/0!</v>
      </c>
      <c r="J35" s="63"/>
      <c r="K35" s="63"/>
      <c r="L35" s="63"/>
      <c r="M35" s="25">
        <f t="shared" si="6"/>
        <v>1</v>
      </c>
      <c r="N35" s="63">
        <v>0</v>
      </c>
      <c r="O35" s="63">
        <v>1</v>
      </c>
      <c r="P35" s="63">
        <v>0</v>
      </c>
      <c r="Q35" s="63">
        <f t="shared" si="7"/>
        <v>25</v>
      </c>
      <c r="R35" s="65">
        <f t="shared" si="8"/>
        <v>8</v>
      </c>
      <c r="S35" s="66">
        <f t="shared" si="9"/>
        <v>5</v>
      </c>
      <c r="T35" s="67">
        <f t="shared" si="10"/>
        <v>5.12</v>
      </c>
      <c r="U35" s="165">
        <f t="shared" si="11"/>
        <v>5</v>
      </c>
      <c r="V35" s="67">
        <f t="shared" si="12"/>
        <v>5.12</v>
      </c>
      <c r="W35" s="67">
        <f t="shared" si="13"/>
        <v>8</v>
      </c>
      <c r="X35" s="66"/>
      <c r="Y35" s="66">
        <f t="shared" si="14"/>
        <v>0</v>
      </c>
      <c r="Z35" s="67">
        <f t="shared" si="15"/>
        <v>0.75</v>
      </c>
      <c r="AA35" s="66">
        <f t="shared" si="16"/>
        <v>15</v>
      </c>
      <c r="AB35" s="66">
        <f t="shared" si="17"/>
        <v>4</v>
      </c>
      <c r="AC35" s="66">
        <f t="shared" si="18"/>
        <v>1</v>
      </c>
      <c r="AD35" s="67">
        <f t="shared" si="19"/>
        <v>1</v>
      </c>
      <c r="AE35" s="66">
        <f t="shared" si="20"/>
        <v>20</v>
      </c>
      <c r="AF35" s="63">
        <v>5</v>
      </c>
      <c r="AG35" s="60"/>
      <c r="AH35" s="103">
        <f t="shared" si="22"/>
        <v>0</v>
      </c>
      <c r="AI35" s="269"/>
    </row>
    <row r="36" spans="1:35" s="33" customFormat="1" ht="47.25" x14ac:dyDescent="0.25">
      <c r="A36" s="60">
        <v>40</v>
      </c>
      <c r="B36" s="161" t="s">
        <v>448</v>
      </c>
      <c r="C36" s="161" t="s">
        <v>77</v>
      </c>
      <c r="D36" s="243">
        <v>32.597999999999999</v>
      </c>
      <c r="E36" s="303"/>
      <c r="F36" s="303">
        <v>69</v>
      </c>
      <c r="G36" s="67">
        <f t="shared" si="4"/>
        <v>2.12</v>
      </c>
      <c r="H36" s="373">
        <v>0</v>
      </c>
      <c r="I36" s="64" t="e">
        <f t="shared" si="5"/>
        <v>#DIV/0!</v>
      </c>
      <c r="J36" s="63"/>
      <c r="K36" s="63"/>
      <c r="L36" s="63"/>
      <c r="M36" s="25">
        <f t="shared" si="6"/>
        <v>0</v>
      </c>
      <c r="N36" s="63">
        <v>0</v>
      </c>
      <c r="O36" s="63">
        <v>0</v>
      </c>
      <c r="P36" s="63"/>
      <c r="Q36" s="63" t="e">
        <f t="shared" si="7"/>
        <v>#DIV/0!</v>
      </c>
      <c r="R36" s="65">
        <f t="shared" si="8"/>
        <v>8</v>
      </c>
      <c r="S36" s="66">
        <f t="shared" si="9"/>
        <v>5</v>
      </c>
      <c r="T36" s="67">
        <f t="shared" si="10"/>
        <v>5.52</v>
      </c>
      <c r="U36" s="165">
        <f t="shared" si="11"/>
        <v>3</v>
      </c>
      <c r="V36" s="67">
        <f t="shared" si="12"/>
        <v>3.45</v>
      </c>
      <c r="W36" s="67">
        <v>5</v>
      </c>
      <c r="X36" s="66"/>
      <c r="Y36" s="66">
        <f t="shared" si="14"/>
        <v>0</v>
      </c>
      <c r="Z36" s="67">
        <f t="shared" si="15"/>
        <v>0.45</v>
      </c>
      <c r="AA36" s="66">
        <f t="shared" si="16"/>
        <v>15</v>
      </c>
      <c r="AB36" s="66">
        <f t="shared" si="17"/>
        <v>2</v>
      </c>
      <c r="AC36" s="66">
        <f t="shared" si="18"/>
        <v>1</v>
      </c>
      <c r="AD36" s="67">
        <f t="shared" si="19"/>
        <v>0.6</v>
      </c>
      <c r="AE36" s="66">
        <f t="shared" si="20"/>
        <v>20</v>
      </c>
      <c r="AF36" s="63">
        <v>3</v>
      </c>
      <c r="AG36" s="60"/>
      <c r="AH36" s="103">
        <f t="shared" si="22"/>
        <v>0</v>
      </c>
      <c r="AI36" s="352"/>
    </row>
    <row r="37" spans="1:35" s="33" customFormat="1" ht="63" x14ac:dyDescent="0.25">
      <c r="A37" s="60">
        <v>42</v>
      </c>
      <c r="B37" s="161" t="s">
        <v>450</v>
      </c>
      <c r="C37" s="161" t="s">
        <v>449</v>
      </c>
      <c r="D37" s="243">
        <v>156</v>
      </c>
      <c r="E37" s="303"/>
      <c r="F37" s="303">
        <v>142</v>
      </c>
      <c r="G37" s="67">
        <f t="shared" si="4"/>
        <v>0.91</v>
      </c>
      <c r="H37" s="63">
        <v>14</v>
      </c>
      <c r="I37" s="64" t="e">
        <f t="shared" si="5"/>
        <v>#DIV/0!</v>
      </c>
      <c r="J37" s="63"/>
      <c r="K37" s="63"/>
      <c r="L37" s="63"/>
      <c r="M37" s="25">
        <f t="shared" si="6"/>
        <v>8</v>
      </c>
      <c r="N37" s="63">
        <v>0</v>
      </c>
      <c r="O37" s="63">
        <v>8</v>
      </c>
      <c r="P37" s="63">
        <v>0</v>
      </c>
      <c r="Q37" s="63">
        <f t="shared" si="7"/>
        <v>57</v>
      </c>
      <c r="R37" s="65">
        <f t="shared" si="8"/>
        <v>5</v>
      </c>
      <c r="S37" s="66">
        <f t="shared" si="9"/>
        <v>7</v>
      </c>
      <c r="T37" s="67">
        <f t="shared" si="10"/>
        <v>7.1</v>
      </c>
      <c r="U37" s="165">
        <f t="shared" si="11"/>
        <v>7</v>
      </c>
      <c r="V37" s="67">
        <f t="shared" si="12"/>
        <v>7.1</v>
      </c>
      <c r="W37" s="67">
        <f t="shared" si="13"/>
        <v>5</v>
      </c>
      <c r="X37" s="66"/>
      <c r="Y37" s="66">
        <f t="shared" si="14"/>
        <v>1</v>
      </c>
      <c r="Z37" s="67">
        <f t="shared" si="15"/>
        <v>1.05</v>
      </c>
      <c r="AA37" s="66">
        <f t="shared" si="16"/>
        <v>15</v>
      </c>
      <c r="AB37" s="66">
        <f t="shared" si="17"/>
        <v>4</v>
      </c>
      <c r="AC37" s="66">
        <f t="shared" si="18"/>
        <v>2</v>
      </c>
      <c r="AD37" s="67">
        <f t="shared" si="19"/>
        <v>1.4</v>
      </c>
      <c r="AE37" s="66">
        <f t="shared" si="20"/>
        <v>20</v>
      </c>
      <c r="AF37" s="268">
        <v>7</v>
      </c>
      <c r="AG37" s="60"/>
      <c r="AH37" s="103">
        <f t="shared" si="22"/>
        <v>0</v>
      </c>
      <c r="AI37" s="269"/>
    </row>
    <row r="38" spans="1:35" s="33" customFormat="1" ht="47.25" x14ac:dyDescent="0.25">
      <c r="A38" s="60">
        <v>43</v>
      </c>
      <c r="B38" s="161" t="s">
        <v>451</v>
      </c>
      <c r="C38" s="161" t="s">
        <v>449</v>
      </c>
      <c r="D38" s="243">
        <v>25.635000000000002</v>
      </c>
      <c r="E38" s="303"/>
      <c r="F38" s="303">
        <v>79</v>
      </c>
      <c r="G38" s="67">
        <f t="shared" si="4"/>
        <v>3.08</v>
      </c>
      <c r="H38" s="63">
        <v>0</v>
      </c>
      <c r="I38" s="64" t="e">
        <f t="shared" si="5"/>
        <v>#DIV/0!</v>
      </c>
      <c r="J38" s="63"/>
      <c r="K38" s="63"/>
      <c r="L38" s="63"/>
      <c r="M38" s="25">
        <f t="shared" si="6"/>
        <v>0</v>
      </c>
      <c r="N38" s="63">
        <v>0</v>
      </c>
      <c r="O38" s="63">
        <v>0</v>
      </c>
      <c r="P38" s="63">
        <v>0</v>
      </c>
      <c r="Q38" s="63" t="e">
        <f t="shared" si="7"/>
        <v>#DIV/0!</v>
      </c>
      <c r="R38" s="65">
        <f t="shared" si="8"/>
        <v>12</v>
      </c>
      <c r="S38" s="66">
        <f t="shared" si="9"/>
        <v>9</v>
      </c>
      <c r="T38" s="67">
        <f t="shared" si="10"/>
        <v>9.48</v>
      </c>
      <c r="U38" s="165">
        <f t="shared" si="11"/>
        <v>9</v>
      </c>
      <c r="V38" s="67">
        <f t="shared" si="12"/>
        <v>9.48</v>
      </c>
      <c r="W38" s="67">
        <f t="shared" si="13"/>
        <v>12</v>
      </c>
      <c r="X38" s="66"/>
      <c r="Y38" s="66">
        <f t="shared" si="14"/>
        <v>1</v>
      </c>
      <c r="Z38" s="67">
        <f t="shared" si="15"/>
        <v>1.35</v>
      </c>
      <c r="AA38" s="66">
        <f t="shared" si="16"/>
        <v>15</v>
      </c>
      <c r="AB38" s="66">
        <f t="shared" si="17"/>
        <v>6</v>
      </c>
      <c r="AC38" s="66">
        <f t="shared" si="18"/>
        <v>2</v>
      </c>
      <c r="AD38" s="67">
        <f t="shared" si="19"/>
        <v>1.8</v>
      </c>
      <c r="AE38" s="66">
        <f t="shared" si="20"/>
        <v>20</v>
      </c>
      <c r="AF38" s="63">
        <v>9</v>
      </c>
      <c r="AG38" s="60"/>
      <c r="AH38" s="103">
        <f t="shared" si="22"/>
        <v>0</v>
      </c>
      <c r="AI38" s="352"/>
    </row>
    <row r="39" spans="1:35" s="33" customFormat="1" ht="47.25" x14ac:dyDescent="0.25">
      <c r="A39" s="60">
        <v>44</v>
      </c>
      <c r="B39" s="161" t="s">
        <v>452</v>
      </c>
      <c r="C39" s="161" t="s">
        <v>449</v>
      </c>
      <c r="D39" s="243">
        <v>17.600000000000001</v>
      </c>
      <c r="E39" s="303"/>
      <c r="F39" s="303">
        <v>43</v>
      </c>
      <c r="G39" s="67">
        <f t="shared" si="4"/>
        <v>2.44</v>
      </c>
      <c r="H39" s="63">
        <v>7</v>
      </c>
      <c r="I39" s="64" t="e">
        <f t="shared" si="5"/>
        <v>#DIV/0!</v>
      </c>
      <c r="J39" s="63"/>
      <c r="K39" s="63"/>
      <c r="L39" s="63"/>
      <c r="M39" s="25">
        <f t="shared" si="6"/>
        <v>5</v>
      </c>
      <c r="N39" s="63">
        <v>1</v>
      </c>
      <c r="O39" s="63">
        <v>3</v>
      </c>
      <c r="P39" s="63">
        <v>1</v>
      </c>
      <c r="Q39" s="63">
        <f t="shared" si="7"/>
        <v>71</v>
      </c>
      <c r="R39" s="65">
        <f t="shared" si="8"/>
        <v>8</v>
      </c>
      <c r="S39" s="66">
        <f t="shared" si="9"/>
        <v>3</v>
      </c>
      <c r="T39" s="67">
        <f t="shared" si="10"/>
        <v>3.44</v>
      </c>
      <c r="U39" s="165">
        <f t="shared" si="11"/>
        <v>3</v>
      </c>
      <c r="V39" s="67">
        <f t="shared" si="12"/>
        <v>3.44</v>
      </c>
      <c r="W39" s="67">
        <f t="shared" si="13"/>
        <v>8</v>
      </c>
      <c r="X39" s="66"/>
      <c r="Y39" s="66">
        <f t="shared" si="14"/>
        <v>0</v>
      </c>
      <c r="Z39" s="67">
        <f t="shared" si="15"/>
        <v>0.45</v>
      </c>
      <c r="AA39" s="66">
        <f t="shared" si="16"/>
        <v>15</v>
      </c>
      <c r="AB39" s="66">
        <f t="shared" si="17"/>
        <v>2</v>
      </c>
      <c r="AC39" s="66">
        <f t="shared" si="18"/>
        <v>1</v>
      </c>
      <c r="AD39" s="67">
        <f t="shared" si="19"/>
        <v>0.6</v>
      </c>
      <c r="AE39" s="66">
        <f t="shared" si="20"/>
        <v>20</v>
      </c>
      <c r="AF39" s="63">
        <v>3</v>
      </c>
      <c r="AG39" s="60"/>
      <c r="AH39" s="103">
        <f t="shared" si="22"/>
        <v>0</v>
      </c>
      <c r="AI39" s="352"/>
    </row>
    <row r="40" spans="1:35" s="33" customFormat="1" ht="47.25" x14ac:dyDescent="0.25">
      <c r="A40" s="60">
        <v>45</v>
      </c>
      <c r="B40" s="161" t="s">
        <v>453</v>
      </c>
      <c r="C40" s="161" t="s">
        <v>449</v>
      </c>
      <c r="D40" s="243">
        <v>17.879000000000001</v>
      </c>
      <c r="E40" s="303"/>
      <c r="F40" s="303">
        <v>147</v>
      </c>
      <c r="G40" s="67">
        <f t="shared" si="4"/>
        <v>8.2200000000000006</v>
      </c>
      <c r="H40" s="63">
        <v>14</v>
      </c>
      <c r="I40" s="64" t="e">
        <f t="shared" si="5"/>
        <v>#DIV/0!</v>
      </c>
      <c r="J40" s="63"/>
      <c r="K40" s="63"/>
      <c r="L40" s="63"/>
      <c r="M40" s="25">
        <f t="shared" si="6"/>
        <v>14</v>
      </c>
      <c r="N40" s="63">
        <v>1</v>
      </c>
      <c r="O40" s="63">
        <v>12</v>
      </c>
      <c r="P40" s="63">
        <v>1</v>
      </c>
      <c r="Q40" s="63">
        <f t="shared" si="7"/>
        <v>100</v>
      </c>
      <c r="R40" s="65">
        <f t="shared" si="8"/>
        <v>15</v>
      </c>
      <c r="S40" s="66">
        <f t="shared" si="9"/>
        <v>22</v>
      </c>
      <c r="T40" s="67">
        <f t="shared" si="10"/>
        <v>22.05</v>
      </c>
      <c r="U40" s="165">
        <f t="shared" si="11"/>
        <v>22</v>
      </c>
      <c r="V40" s="67">
        <f t="shared" si="12"/>
        <v>22.05</v>
      </c>
      <c r="W40" s="67">
        <f t="shared" si="13"/>
        <v>15</v>
      </c>
      <c r="X40" s="66"/>
      <c r="Y40" s="66">
        <f t="shared" si="14"/>
        <v>3</v>
      </c>
      <c r="Z40" s="67">
        <f t="shared" si="15"/>
        <v>3.3</v>
      </c>
      <c r="AA40" s="66">
        <f t="shared" si="16"/>
        <v>15</v>
      </c>
      <c r="AB40" s="66">
        <f t="shared" si="17"/>
        <v>14</v>
      </c>
      <c r="AC40" s="66">
        <f t="shared" si="18"/>
        <v>5</v>
      </c>
      <c r="AD40" s="67">
        <f t="shared" si="19"/>
        <v>4.4000000000000004</v>
      </c>
      <c r="AE40" s="66">
        <f t="shared" si="20"/>
        <v>20</v>
      </c>
      <c r="AF40" s="63">
        <v>22</v>
      </c>
      <c r="AG40" s="60"/>
      <c r="AH40" s="103">
        <f t="shared" si="22"/>
        <v>0</v>
      </c>
      <c r="AI40" s="352"/>
    </row>
    <row r="41" spans="1:35" s="33" customFormat="1" ht="47.25" x14ac:dyDescent="0.25">
      <c r="A41" s="60">
        <v>46</v>
      </c>
      <c r="B41" s="161" t="s">
        <v>454</v>
      </c>
      <c r="C41" s="161" t="s">
        <v>449</v>
      </c>
      <c r="D41" s="243">
        <v>39.6</v>
      </c>
      <c r="E41" s="303"/>
      <c r="F41" s="303">
        <v>113</v>
      </c>
      <c r="G41" s="67">
        <f t="shared" si="4"/>
        <v>2.85</v>
      </c>
      <c r="H41" s="63">
        <v>7</v>
      </c>
      <c r="I41" s="64" t="e">
        <f t="shared" si="5"/>
        <v>#DIV/0!</v>
      </c>
      <c r="J41" s="63"/>
      <c r="K41" s="63"/>
      <c r="L41" s="63"/>
      <c r="M41" s="25">
        <f t="shared" si="6"/>
        <v>6</v>
      </c>
      <c r="N41" s="63">
        <v>0</v>
      </c>
      <c r="O41" s="63">
        <v>5</v>
      </c>
      <c r="P41" s="63">
        <v>1</v>
      </c>
      <c r="Q41" s="63">
        <f t="shared" si="7"/>
        <v>86</v>
      </c>
      <c r="R41" s="65">
        <f t="shared" si="8"/>
        <v>8</v>
      </c>
      <c r="S41" s="66">
        <f t="shared" si="9"/>
        <v>9</v>
      </c>
      <c r="T41" s="67">
        <f t="shared" si="10"/>
        <v>9.0399999999999991</v>
      </c>
      <c r="U41" s="165">
        <f t="shared" si="11"/>
        <v>7</v>
      </c>
      <c r="V41" s="67">
        <f t="shared" si="12"/>
        <v>7.91</v>
      </c>
      <c r="W41" s="67">
        <v>7</v>
      </c>
      <c r="X41" s="66"/>
      <c r="Y41" s="66">
        <f t="shared" si="14"/>
        <v>1</v>
      </c>
      <c r="Z41" s="67">
        <f t="shared" si="15"/>
        <v>1.05</v>
      </c>
      <c r="AA41" s="66">
        <f t="shared" si="16"/>
        <v>15</v>
      </c>
      <c r="AB41" s="66">
        <f t="shared" si="17"/>
        <v>4</v>
      </c>
      <c r="AC41" s="66">
        <f t="shared" si="18"/>
        <v>2</v>
      </c>
      <c r="AD41" s="67">
        <f t="shared" si="19"/>
        <v>1.4</v>
      </c>
      <c r="AE41" s="66">
        <f t="shared" si="20"/>
        <v>20</v>
      </c>
      <c r="AF41" s="63">
        <v>7</v>
      </c>
      <c r="AG41" s="60"/>
      <c r="AH41" s="103">
        <f t="shared" si="22"/>
        <v>0</v>
      </c>
      <c r="AI41" s="352"/>
    </row>
    <row r="42" spans="1:35" s="33" customFormat="1" ht="63" x14ac:dyDescent="0.25">
      <c r="A42" s="60">
        <v>47</v>
      </c>
      <c r="B42" s="161" t="s">
        <v>455</v>
      </c>
      <c r="C42" s="161" t="s">
        <v>449</v>
      </c>
      <c r="D42" s="243">
        <v>43.3</v>
      </c>
      <c r="E42" s="303"/>
      <c r="F42" s="303">
        <v>118</v>
      </c>
      <c r="G42" s="67">
        <f t="shared" si="4"/>
        <v>2.73</v>
      </c>
      <c r="H42" s="63">
        <v>9</v>
      </c>
      <c r="I42" s="64" t="e">
        <f t="shared" si="5"/>
        <v>#DIV/0!</v>
      </c>
      <c r="J42" s="63"/>
      <c r="K42" s="63"/>
      <c r="L42" s="63"/>
      <c r="M42" s="25">
        <f t="shared" si="6"/>
        <v>6</v>
      </c>
      <c r="N42" s="63">
        <v>0</v>
      </c>
      <c r="O42" s="63">
        <v>5</v>
      </c>
      <c r="P42" s="63">
        <v>1</v>
      </c>
      <c r="Q42" s="63">
        <f t="shared" si="7"/>
        <v>67</v>
      </c>
      <c r="R42" s="65">
        <f t="shared" si="8"/>
        <v>8</v>
      </c>
      <c r="S42" s="66">
        <f t="shared" si="9"/>
        <v>9</v>
      </c>
      <c r="T42" s="67">
        <f t="shared" si="10"/>
        <v>9.44</v>
      </c>
      <c r="U42" s="165">
        <f t="shared" si="11"/>
        <v>9</v>
      </c>
      <c r="V42" s="67">
        <f t="shared" si="12"/>
        <v>9.44</v>
      </c>
      <c r="W42" s="67">
        <f t="shared" si="13"/>
        <v>8</v>
      </c>
      <c r="X42" s="66"/>
      <c r="Y42" s="66">
        <f t="shared" si="14"/>
        <v>1</v>
      </c>
      <c r="Z42" s="67">
        <f t="shared" si="15"/>
        <v>1.35</v>
      </c>
      <c r="AA42" s="66">
        <f t="shared" si="16"/>
        <v>15</v>
      </c>
      <c r="AB42" s="66">
        <f t="shared" si="17"/>
        <v>6</v>
      </c>
      <c r="AC42" s="66">
        <f t="shared" si="18"/>
        <v>2</v>
      </c>
      <c r="AD42" s="67">
        <f t="shared" si="19"/>
        <v>1.8</v>
      </c>
      <c r="AE42" s="66">
        <f t="shared" si="20"/>
        <v>20</v>
      </c>
      <c r="AF42" s="63">
        <v>9</v>
      </c>
      <c r="AG42" s="60"/>
      <c r="AH42" s="103">
        <f t="shared" si="22"/>
        <v>0</v>
      </c>
      <c r="AI42" s="352"/>
    </row>
    <row r="43" spans="1:35" s="33" customFormat="1" ht="31.5" x14ac:dyDescent="0.25">
      <c r="A43" s="60">
        <v>50</v>
      </c>
      <c r="B43" s="161" t="s">
        <v>456</v>
      </c>
      <c r="C43" s="161" t="s">
        <v>154</v>
      </c>
      <c r="D43" s="243">
        <v>137.24100000000001</v>
      </c>
      <c r="E43" s="303"/>
      <c r="F43" s="303">
        <v>177</v>
      </c>
      <c r="G43" s="67">
        <f t="shared" si="4"/>
        <v>1.29</v>
      </c>
      <c r="H43" s="63">
        <v>25</v>
      </c>
      <c r="I43" s="64" t="e">
        <f t="shared" si="5"/>
        <v>#DIV/0!</v>
      </c>
      <c r="J43" s="63"/>
      <c r="K43" s="63"/>
      <c r="L43" s="63"/>
      <c r="M43" s="25">
        <f t="shared" si="6"/>
        <v>14</v>
      </c>
      <c r="N43" s="63"/>
      <c r="O43" s="63">
        <v>9</v>
      </c>
      <c r="P43" s="63">
        <v>5</v>
      </c>
      <c r="Q43" s="63">
        <f t="shared" si="7"/>
        <v>56</v>
      </c>
      <c r="R43" s="65">
        <f t="shared" si="8"/>
        <v>8</v>
      </c>
      <c r="S43" s="66">
        <f t="shared" si="9"/>
        <v>14</v>
      </c>
      <c r="T43" s="67">
        <f t="shared" si="10"/>
        <v>14.16</v>
      </c>
      <c r="U43" s="165">
        <f t="shared" si="11"/>
        <v>14</v>
      </c>
      <c r="V43" s="67">
        <f t="shared" si="12"/>
        <v>14.16</v>
      </c>
      <c r="W43" s="67">
        <f t="shared" si="13"/>
        <v>8</v>
      </c>
      <c r="X43" s="66"/>
      <c r="Y43" s="66">
        <f t="shared" si="14"/>
        <v>2</v>
      </c>
      <c r="Z43" s="67">
        <f t="shared" si="15"/>
        <v>2.1</v>
      </c>
      <c r="AA43" s="66">
        <f t="shared" si="16"/>
        <v>15</v>
      </c>
      <c r="AB43" s="66">
        <f t="shared" si="17"/>
        <v>9</v>
      </c>
      <c r="AC43" s="66">
        <f t="shared" si="18"/>
        <v>3</v>
      </c>
      <c r="AD43" s="67">
        <f t="shared" si="19"/>
        <v>2.8</v>
      </c>
      <c r="AE43" s="66">
        <f t="shared" si="20"/>
        <v>20</v>
      </c>
      <c r="AF43" s="63"/>
      <c r="AG43" s="60"/>
      <c r="AH43" s="103"/>
      <c r="AI43" s="352"/>
    </row>
    <row r="44" spans="1:35" s="33" customFormat="1" ht="31.5" x14ac:dyDescent="0.25">
      <c r="A44" s="60">
        <v>51</v>
      </c>
      <c r="B44" s="161" t="s">
        <v>457</v>
      </c>
      <c r="C44" s="161" t="s">
        <v>154</v>
      </c>
      <c r="D44" s="243">
        <v>12.473000000000001</v>
      </c>
      <c r="E44" s="303"/>
      <c r="F44" s="303">
        <v>15</v>
      </c>
      <c r="G44" s="67">
        <f t="shared" si="4"/>
        <v>1.2</v>
      </c>
      <c r="H44" s="63"/>
      <c r="I44" s="64" t="e">
        <f t="shared" si="5"/>
        <v>#DIV/0!</v>
      </c>
      <c r="J44" s="63"/>
      <c r="K44" s="63"/>
      <c r="L44" s="63"/>
      <c r="M44" s="25">
        <f t="shared" si="6"/>
        <v>0</v>
      </c>
      <c r="N44" s="63"/>
      <c r="O44" s="63"/>
      <c r="P44" s="63"/>
      <c r="Q44" s="63" t="e">
        <f t="shared" si="7"/>
        <v>#DIV/0!</v>
      </c>
      <c r="R44" s="65">
        <f t="shared" si="8"/>
        <v>8</v>
      </c>
      <c r="S44" s="66">
        <f t="shared" si="9"/>
        <v>1</v>
      </c>
      <c r="T44" s="67">
        <f t="shared" si="10"/>
        <v>1.2</v>
      </c>
      <c r="U44" s="165">
        <f t="shared" si="11"/>
        <v>1</v>
      </c>
      <c r="V44" s="67">
        <f t="shared" si="12"/>
        <v>1.2</v>
      </c>
      <c r="W44" s="67">
        <f t="shared" si="13"/>
        <v>8</v>
      </c>
      <c r="X44" s="66"/>
      <c r="Y44" s="66">
        <f t="shared" si="14"/>
        <v>0</v>
      </c>
      <c r="Z44" s="67">
        <f t="shared" si="15"/>
        <v>0.15</v>
      </c>
      <c r="AA44" s="66">
        <f t="shared" si="16"/>
        <v>15</v>
      </c>
      <c r="AB44" s="66">
        <f t="shared" si="17"/>
        <v>0</v>
      </c>
      <c r="AC44" s="66">
        <f t="shared" si="18"/>
        <v>1</v>
      </c>
      <c r="AD44" s="67">
        <f t="shared" si="19"/>
        <v>0.2</v>
      </c>
      <c r="AE44" s="66">
        <f t="shared" si="20"/>
        <v>20</v>
      </c>
      <c r="AF44" s="63"/>
      <c r="AG44" s="60"/>
      <c r="AH44" s="103"/>
      <c r="AI44" s="352"/>
    </row>
    <row r="45" spans="1:35" s="33" customFormat="1" ht="31.5" x14ac:dyDescent="0.25">
      <c r="A45" s="60">
        <v>52</v>
      </c>
      <c r="B45" s="161" t="s">
        <v>458</v>
      </c>
      <c r="C45" s="161" t="s">
        <v>154</v>
      </c>
      <c r="D45" s="243">
        <v>97.63</v>
      </c>
      <c r="E45" s="303"/>
      <c r="F45" s="303">
        <v>125</v>
      </c>
      <c r="G45" s="67">
        <f t="shared" si="4"/>
        <v>1.28</v>
      </c>
      <c r="H45" s="63"/>
      <c r="I45" s="64" t="e">
        <f t="shared" si="5"/>
        <v>#DIV/0!</v>
      </c>
      <c r="J45" s="63"/>
      <c r="K45" s="63"/>
      <c r="L45" s="63"/>
      <c r="M45" s="25">
        <f t="shared" si="6"/>
        <v>0</v>
      </c>
      <c r="N45" s="63"/>
      <c r="O45" s="63"/>
      <c r="P45" s="63"/>
      <c r="Q45" s="63" t="e">
        <f t="shared" si="7"/>
        <v>#DIV/0!</v>
      </c>
      <c r="R45" s="65">
        <f t="shared" si="8"/>
        <v>8</v>
      </c>
      <c r="S45" s="66">
        <f t="shared" si="9"/>
        <v>10</v>
      </c>
      <c r="T45" s="67">
        <f t="shared" si="10"/>
        <v>10</v>
      </c>
      <c r="U45" s="165">
        <f t="shared" si="11"/>
        <v>10</v>
      </c>
      <c r="V45" s="67">
        <f t="shared" si="12"/>
        <v>10</v>
      </c>
      <c r="W45" s="67">
        <f t="shared" si="13"/>
        <v>8</v>
      </c>
      <c r="X45" s="66"/>
      <c r="Y45" s="66">
        <f t="shared" si="14"/>
        <v>1</v>
      </c>
      <c r="Z45" s="67">
        <f t="shared" si="15"/>
        <v>1.5</v>
      </c>
      <c r="AA45" s="66">
        <f t="shared" si="16"/>
        <v>15</v>
      </c>
      <c r="AB45" s="66">
        <f t="shared" si="17"/>
        <v>7</v>
      </c>
      <c r="AC45" s="66">
        <f t="shared" si="18"/>
        <v>2</v>
      </c>
      <c r="AD45" s="67">
        <f t="shared" si="19"/>
        <v>2</v>
      </c>
      <c r="AE45" s="66">
        <f t="shared" si="20"/>
        <v>20</v>
      </c>
      <c r="AF45" s="63"/>
      <c r="AG45" s="60"/>
      <c r="AH45" s="103"/>
      <c r="AI45" s="352"/>
    </row>
    <row r="46" spans="1:35" s="33" customFormat="1" ht="31.5" x14ac:dyDescent="0.25">
      <c r="A46" s="60">
        <v>53</v>
      </c>
      <c r="B46" s="161" t="s">
        <v>459</v>
      </c>
      <c r="C46" s="161" t="s">
        <v>154</v>
      </c>
      <c r="D46" s="243">
        <v>8.1300000000000008</v>
      </c>
      <c r="E46" s="303"/>
      <c r="F46" s="303">
        <v>14</v>
      </c>
      <c r="G46" s="67">
        <f t="shared" si="4"/>
        <v>1.72</v>
      </c>
      <c r="H46" s="63"/>
      <c r="I46" s="64" t="e">
        <f t="shared" si="5"/>
        <v>#DIV/0!</v>
      </c>
      <c r="J46" s="63"/>
      <c r="K46" s="63"/>
      <c r="L46" s="63"/>
      <c r="M46" s="25">
        <f t="shared" si="6"/>
        <v>0</v>
      </c>
      <c r="N46" s="63"/>
      <c r="O46" s="63"/>
      <c r="P46" s="63"/>
      <c r="Q46" s="63" t="e">
        <f t="shared" si="7"/>
        <v>#DIV/0!</v>
      </c>
      <c r="R46" s="65">
        <f t="shared" si="8"/>
        <v>8</v>
      </c>
      <c r="S46" s="66">
        <f t="shared" si="9"/>
        <v>1</v>
      </c>
      <c r="T46" s="67">
        <f t="shared" si="10"/>
        <v>1.1200000000000001</v>
      </c>
      <c r="U46" s="165">
        <f t="shared" si="11"/>
        <v>1</v>
      </c>
      <c r="V46" s="67">
        <f t="shared" si="12"/>
        <v>1.1200000000000001</v>
      </c>
      <c r="W46" s="67">
        <f t="shared" si="13"/>
        <v>8</v>
      </c>
      <c r="X46" s="66"/>
      <c r="Y46" s="66">
        <f t="shared" si="14"/>
        <v>0</v>
      </c>
      <c r="Z46" s="67">
        <f t="shared" si="15"/>
        <v>0.15</v>
      </c>
      <c r="AA46" s="66">
        <f t="shared" si="16"/>
        <v>15</v>
      </c>
      <c r="AB46" s="66">
        <f t="shared" si="17"/>
        <v>0</v>
      </c>
      <c r="AC46" s="66">
        <f t="shared" si="18"/>
        <v>1</v>
      </c>
      <c r="AD46" s="67">
        <f t="shared" si="19"/>
        <v>0.2</v>
      </c>
      <c r="AE46" s="66">
        <f t="shared" si="20"/>
        <v>20</v>
      </c>
      <c r="AF46" s="63"/>
      <c r="AG46" s="60"/>
      <c r="AH46" s="103"/>
      <c r="AI46" s="352"/>
    </row>
    <row r="47" spans="1:35" s="33" customFormat="1" ht="47.25" x14ac:dyDescent="0.25">
      <c r="A47" s="60">
        <v>54</v>
      </c>
      <c r="B47" s="277" t="s">
        <v>460</v>
      </c>
      <c r="C47" s="161" t="s">
        <v>154</v>
      </c>
      <c r="D47" s="243">
        <v>6.4530000000000003</v>
      </c>
      <c r="E47" s="303"/>
      <c r="F47" s="303">
        <v>46</v>
      </c>
      <c r="G47" s="67">
        <f t="shared" si="4"/>
        <v>7.13</v>
      </c>
      <c r="H47" s="63">
        <v>4</v>
      </c>
      <c r="I47" s="64" t="e">
        <f t="shared" si="5"/>
        <v>#DIV/0!</v>
      </c>
      <c r="J47" s="63"/>
      <c r="K47" s="63"/>
      <c r="L47" s="63"/>
      <c r="M47" s="25">
        <f t="shared" si="6"/>
        <v>3</v>
      </c>
      <c r="N47" s="63">
        <v>0</v>
      </c>
      <c r="O47" s="63">
        <v>3</v>
      </c>
      <c r="P47" s="63">
        <v>0</v>
      </c>
      <c r="Q47" s="63">
        <f t="shared" si="7"/>
        <v>75</v>
      </c>
      <c r="R47" s="65">
        <f t="shared" si="8"/>
        <v>15</v>
      </c>
      <c r="S47" s="66">
        <f t="shared" si="9"/>
        <v>6</v>
      </c>
      <c r="T47" s="67">
        <f t="shared" si="10"/>
        <v>6.9</v>
      </c>
      <c r="U47" s="165">
        <f t="shared" si="11"/>
        <v>4</v>
      </c>
      <c r="V47" s="67">
        <f t="shared" si="12"/>
        <v>4.5999999999999996</v>
      </c>
      <c r="W47" s="67">
        <v>10</v>
      </c>
      <c r="X47" s="66"/>
      <c r="Y47" s="66">
        <f t="shared" si="14"/>
        <v>0</v>
      </c>
      <c r="Z47" s="67">
        <f t="shared" si="15"/>
        <v>0.6</v>
      </c>
      <c r="AA47" s="66">
        <f t="shared" si="16"/>
        <v>15</v>
      </c>
      <c r="AB47" s="66">
        <f t="shared" si="17"/>
        <v>3</v>
      </c>
      <c r="AC47" s="66">
        <f t="shared" si="18"/>
        <v>1</v>
      </c>
      <c r="AD47" s="67">
        <f t="shared" si="19"/>
        <v>0.8</v>
      </c>
      <c r="AE47" s="66">
        <f t="shared" si="20"/>
        <v>20</v>
      </c>
      <c r="AF47" s="63">
        <v>4</v>
      </c>
      <c r="AG47" s="60"/>
      <c r="AH47" s="103">
        <f t="shared" ref="AH47:AH53" si="23">U47-AF47</f>
        <v>0</v>
      </c>
      <c r="AI47" s="269"/>
    </row>
    <row r="48" spans="1:35" s="33" customFormat="1" ht="47.25" x14ac:dyDescent="0.25">
      <c r="A48" s="60">
        <v>56</v>
      </c>
      <c r="B48" s="161" t="s">
        <v>462</v>
      </c>
      <c r="C48" s="161" t="s">
        <v>154</v>
      </c>
      <c r="D48" s="243">
        <v>646.79</v>
      </c>
      <c r="E48" s="303"/>
      <c r="F48" s="303">
        <v>1610</v>
      </c>
      <c r="G48" s="67">
        <f t="shared" si="4"/>
        <v>2.4900000000000002</v>
      </c>
      <c r="H48" s="63">
        <v>61</v>
      </c>
      <c r="I48" s="64" t="e">
        <f t="shared" si="5"/>
        <v>#DIV/0!</v>
      </c>
      <c r="J48" s="63"/>
      <c r="K48" s="63"/>
      <c r="L48" s="63"/>
      <c r="M48" s="25">
        <f t="shared" si="6"/>
        <v>49</v>
      </c>
      <c r="N48" s="63">
        <v>0</v>
      </c>
      <c r="O48" s="63">
        <v>42</v>
      </c>
      <c r="P48" s="63">
        <v>7</v>
      </c>
      <c r="Q48" s="63">
        <f t="shared" si="7"/>
        <v>80</v>
      </c>
      <c r="R48" s="65">
        <f t="shared" si="8"/>
        <v>8</v>
      </c>
      <c r="S48" s="66">
        <f t="shared" si="9"/>
        <v>128</v>
      </c>
      <c r="T48" s="67">
        <f t="shared" si="10"/>
        <v>128.80000000000001</v>
      </c>
      <c r="U48" s="165">
        <f t="shared" si="11"/>
        <v>80</v>
      </c>
      <c r="V48" s="67">
        <f t="shared" si="12"/>
        <v>80.5</v>
      </c>
      <c r="W48" s="67">
        <v>5</v>
      </c>
      <c r="X48" s="66"/>
      <c r="Y48" s="66">
        <f t="shared" si="14"/>
        <v>12</v>
      </c>
      <c r="Z48" s="67">
        <f t="shared" si="15"/>
        <v>12</v>
      </c>
      <c r="AA48" s="66">
        <f t="shared" si="16"/>
        <v>15</v>
      </c>
      <c r="AB48" s="66">
        <f t="shared" si="17"/>
        <v>52</v>
      </c>
      <c r="AC48" s="66">
        <f t="shared" si="18"/>
        <v>16</v>
      </c>
      <c r="AD48" s="67">
        <f t="shared" si="19"/>
        <v>16</v>
      </c>
      <c r="AE48" s="66">
        <f t="shared" si="20"/>
        <v>20</v>
      </c>
      <c r="AF48" s="63">
        <v>80</v>
      </c>
      <c r="AG48" s="60"/>
      <c r="AH48" s="103">
        <f t="shared" si="23"/>
        <v>0</v>
      </c>
      <c r="AI48" s="352"/>
    </row>
    <row r="49" spans="1:35" s="33" customFormat="1" ht="31.5" x14ac:dyDescent="0.25">
      <c r="A49" s="60">
        <v>57</v>
      </c>
      <c r="B49" s="161" t="s">
        <v>463</v>
      </c>
      <c r="C49" s="161" t="s">
        <v>154</v>
      </c>
      <c r="D49" s="243">
        <v>30.15</v>
      </c>
      <c r="E49" s="303"/>
      <c r="F49" s="303">
        <v>119</v>
      </c>
      <c r="G49" s="67">
        <f t="shared" si="4"/>
        <v>3.95</v>
      </c>
      <c r="H49" s="63">
        <v>10</v>
      </c>
      <c r="I49" s="64" t="e">
        <f t="shared" si="5"/>
        <v>#DIV/0!</v>
      </c>
      <c r="J49" s="63"/>
      <c r="K49" s="63"/>
      <c r="L49" s="63"/>
      <c r="M49" s="25">
        <f t="shared" si="6"/>
        <v>8</v>
      </c>
      <c r="N49" s="63">
        <v>0</v>
      </c>
      <c r="O49" s="63">
        <v>6</v>
      </c>
      <c r="P49" s="63">
        <v>2</v>
      </c>
      <c r="Q49" s="63">
        <f t="shared" si="7"/>
        <v>80</v>
      </c>
      <c r="R49" s="65">
        <f t="shared" si="8"/>
        <v>12</v>
      </c>
      <c r="S49" s="66">
        <f t="shared" si="9"/>
        <v>14</v>
      </c>
      <c r="T49" s="67">
        <f t="shared" si="10"/>
        <v>14.28</v>
      </c>
      <c r="U49" s="165">
        <f t="shared" si="11"/>
        <v>7</v>
      </c>
      <c r="V49" s="67">
        <f t="shared" si="12"/>
        <v>7.14</v>
      </c>
      <c r="W49" s="67">
        <v>6</v>
      </c>
      <c r="X49" s="66"/>
      <c r="Y49" s="66">
        <f t="shared" si="14"/>
        <v>1</v>
      </c>
      <c r="Z49" s="67">
        <f t="shared" si="15"/>
        <v>1.05</v>
      </c>
      <c r="AA49" s="66">
        <f t="shared" si="16"/>
        <v>15</v>
      </c>
      <c r="AB49" s="66">
        <f t="shared" si="17"/>
        <v>4</v>
      </c>
      <c r="AC49" s="66">
        <f t="shared" si="18"/>
        <v>2</v>
      </c>
      <c r="AD49" s="67">
        <f t="shared" si="19"/>
        <v>1.4</v>
      </c>
      <c r="AE49" s="66">
        <f t="shared" si="20"/>
        <v>20</v>
      </c>
      <c r="AF49" s="63">
        <v>7</v>
      </c>
      <c r="AG49" s="60"/>
      <c r="AH49" s="103">
        <f t="shared" si="23"/>
        <v>0</v>
      </c>
      <c r="AI49" s="352"/>
    </row>
    <row r="50" spans="1:35" s="33" customFormat="1" ht="47.25" x14ac:dyDescent="0.25">
      <c r="A50" s="60">
        <v>58</v>
      </c>
      <c r="B50" s="161" t="s">
        <v>464</v>
      </c>
      <c r="C50" s="161" t="s">
        <v>154</v>
      </c>
      <c r="D50" s="243">
        <v>19.009</v>
      </c>
      <c r="E50" s="303"/>
      <c r="F50" s="303">
        <v>83</v>
      </c>
      <c r="G50" s="67">
        <f t="shared" si="4"/>
        <v>4.37</v>
      </c>
      <c r="H50" s="63">
        <v>9</v>
      </c>
      <c r="I50" s="64" t="e">
        <f t="shared" si="5"/>
        <v>#DIV/0!</v>
      </c>
      <c r="J50" s="63"/>
      <c r="K50" s="63"/>
      <c r="L50" s="63"/>
      <c r="M50" s="25">
        <f t="shared" si="6"/>
        <v>9</v>
      </c>
      <c r="N50" s="63">
        <v>0</v>
      </c>
      <c r="O50" s="63">
        <v>8</v>
      </c>
      <c r="P50" s="63">
        <v>1</v>
      </c>
      <c r="Q50" s="63">
        <f t="shared" si="7"/>
        <v>100</v>
      </c>
      <c r="R50" s="65">
        <f t="shared" si="8"/>
        <v>12</v>
      </c>
      <c r="S50" s="66">
        <f t="shared" si="9"/>
        <v>9</v>
      </c>
      <c r="T50" s="67">
        <f t="shared" si="10"/>
        <v>9.9600000000000009</v>
      </c>
      <c r="U50" s="165">
        <f t="shared" si="11"/>
        <v>9</v>
      </c>
      <c r="V50" s="67">
        <f t="shared" si="12"/>
        <v>9.9600000000000009</v>
      </c>
      <c r="W50" s="67">
        <f t="shared" si="13"/>
        <v>12</v>
      </c>
      <c r="X50" s="66"/>
      <c r="Y50" s="66">
        <f t="shared" si="14"/>
        <v>1</v>
      </c>
      <c r="Z50" s="67">
        <f t="shared" si="15"/>
        <v>1.35</v>
      </c>
      <c r="AA50" s="66">
        <f t="shared" si="16"/>
        <v>15</v>
      </c>
      <c r="AB50" s="66">
        <f t="shared" si="17"/>
        <v>6</v>
      </c>
      <c r="AC50" s="66">
        <f t="shared" si="18"/>
        <v>2</v>
      </c>
      <c r="AD50" s="67">
        <f t="shared" si="19"/>
        <v>1.8</v>
      </c>
      <c r="AE50" s="66">
        <f t="shared" si="20"/>
        <v>20</v>
      </c>
      <c r="AF50" s="63">
        <v>9</v>
      </c>
      <c r="AG50" s="60"/>
      <c r="AH50" s="103">
        <f t="shared" si="23"/>
        <v>0</v>
      </c>
      <c r="AI50" s="352"/>
    </row>
    <row r="51" spans="1:35" s="33" customFormat="1" ht="47.25" x14ac:dyDescent="0.25">
      <c r="A51" s="60">
        <v>59</v>
      </c>
      <c r="B51" s="161" t="s">
        <v>465</v>
      </c>
      <c r="C51" s="161" t="s">
        <v>154</v>
      </c>
      <c r="D51" s="243">
        <v>44.003</v>
      </c>
      <c r="E51" s="303"/>
      <c r="F51" s="303">
        <v>148</v>
      </c>
      <c r="G51" s="67">
        <f t="shared" si="4"/>
        <v>3.36</v>
      </c>
      <c r="H51" s="63">
        <v>10</v>
      </c>
      <c r="I51" s="64" t="e">
        <f t="shared" si="5"/>
        <v>#DIV/0!</v>
      </c>
      <c r="J51" s="63"/>
      <c r="K51" s="63"/>
      <c r="L51" s="63"/>
      <c r="M51" s="25">
        <f t="shared" si="6"/>
        <v>0</v>
      </c>
      <c r="N51" s="63">
        <v>0</v>
      </c>
      <c r="O51" s="63">
        <v>0</v>
      </c>
      <c r="P51" s="63">
        <v>0</v>
      </c>
      <c r="Q51" s="63">
        <f t="shared" si="7"/>
        <v>0</v>
      </c>
      <c r="R51" s="65">
        <f t="shared" si="8"/>
        <v>12</v>
      </c>
      <c r="S51" s="66">
        <f t="shared" si="9"/>
        <v>17</v>
      </c>
      <c r="T51" s="67">
        <f t="shared" si="10"/>
        <v>17.760000000000002</v>
      </c>
      <c r="U51" s="165">
        <f t="shared" si="11"/>
        <v>17</v>
      </c>
      <c r="V51" s="67">
        <f t="shared" si="12"/>
        <v>17.760000000000002</v>
      </c>
      <c r="W51" s="67">
        <f t="shared" si="13"/>
        <v>12</v>
      </c>
      <c r="X51" s="66"/>
      <c r="Y51" s="66">
        <f t="shared" si="14"/>
        <v>2</v>
      </c>
      <c r="Z51" s="67">
        <f t="shared" si="15"/>
        <v>2.5499999999999998</v>
      </c>
      <c r="AA51" s="66">
        <f t="shared" si="16"/>
        <v>15</v>
      </c>
      <c r="AB51" s="66">
        <f t="shared" si="17"/>
        <v>11</v>
      </c>
      <c r="AC51" s="66">
        <f t="shared" si="18"/>
        <v>4</v>
      </c>
      <c r="AD51" s="67">
        <f t="shared" si="19"/>
        <v>3.4</v>
      </c>
      <c r="AE51" s="66">
        <f t="shared" si="20"/>
        <v>20</v>
      </c>
      <c r="AF51" s="63">
        <v>17</v>
      </c>
      <c r="AG51" s="60"/>
      <c r="AH51" s="103">
        <f t="shared" si="23"/>
        <v>0</v>
      </c>
      <c r="AI51" s="352"/>
    </row>
    <row r="52" spans="1:35" s="33" customFormat="1" ht="47.25" x14ac:dyDescent="0.25">
      <c r="A52" s="60">
        <v>60</v>
      </c>
      <c r="B52" s="161" t="s">
        <v>466</v>
      </c>
      <c r="C52" s="161" t="s">
        <v>154</v>
      </c>
      <c r="D52" s="243">
        <v>44.381999999999998</v>
      </c>
      <c r="E52" s="303"/>
      <c r="F52" s="303">
        <v>169</v>
      </c>
      <c r="G52" s="67">
        <f t="shared" si="4"/>
        <v>3.81</v>
      </c>
      <c r="H52" s="63">
        <v>16</v>
      </c>
      <c r="I52" s="64" t="e">
        <f t="shared" si="5"/>
        <v>#DIV/0!</v>
      </c>
      <c r="J52" s="63"/>
      <c r="K52" s="63"/>
      <c r="L52" s="63"/>
      <c r="M52" s="25">
        <f t="shared" si="6"/>
        <v>3</v>
      </c>
      <c r="N52" s="63">
        <v>0</v>
      </c>
      <c r="O52" s="63">
        <v>2</v>
      </c>
      <c r="P52" s="63">
        <v>1</v>
      </c>
      <c r="Q52" s="63">
        <f t="shared" si="7"/>
        <v>19</v>
      </c>
      <c r="R52" s="65">
        <f t="shared" si="8"/>
        <v>12</v>
      </c>
      <c r="S52" s="66">
        <f t="shared" si="9"/>
        <v>20</v>
      </c>
      <c r="T52" s="67">
        <f t="shared" si="10"/>
        <v>20.28</v>
      </c>
      <c r="U52" s="165">
        <f t="shared" si="11"/>
        <v>15</v>
      </c>
      <c r="V52" s="67">
        <f t="shared" si="12"/>
        <v>15.21</v>
      </c>
      <c r="W52" s="67">
        <v>9</v>
      </c>
      <c r="X52" s="66"/>
      <c r="Y52" s="66">
        <f t="shared" si="14"/>
        <v>2</v>
      </c>
      <c r="Z52" s="67">
        <f t="shared" si="15"/>
        <v>2.25</v>
      </c>
      <c r="AA52" s="66">
        <f t="shared" si="16"/>
        <v>15</v>
      </c>
      <c r="AB52" s="66">
        <f t="shared" si="17"/>
        <v>10</v>
      </c>
      <c r="AC52" s="66">
        <f t="shared" si="18"/>
        <v>3</v>
      </c>
      <c r="AD52" s="67">
        <f t="shared" si="19"/>
        <v>3</v>
      </c>
      <c r="AE52" s="66">
        <f t="shared" si="20"/>
        <v>20</v>
      </c>
      <c r="AF52" s="63">
        <v>15</v>
      </c>
      <c r="AG52" s="60"/>
      <c r="AH52" s="103">
        <f t="shared" si="23"/>
        <v>0</v>
      </c>
      <c r="AI52" s="269"/>
    </row>
    <row r="53" spans="1:35" s="33" customFormat="1" ht="47.25" x14ac:dyDescent="0.25">
      <c r="A53" s="60">
        <v>61</v>
      </c>
      <c r="B53" s="161" t="s">
        <v>467</v>
      </c>
      <c r="C53" s="161" t="s">
        <v>154</v>
      </c>
      <c r="D53" s="243">
        <v>45.35</v>
      </c>
      <c r="E53" s="303"/>
      <c r="F53" s="303">
        <v>172</v>
      </c>
      <c r="G53" s="67">
        <f t="shared" si="4"/>
        <v>3.79</v>
      </c>
      <c r="H53" s="63">
        <v>13</v>
      </c>
      <c r="I53" s="64" t="e">
        <f t="shared" si="5"/>
        <v>#DIV/0!</v>
      </c>
      <c r="J53" s="63"/>
      <c r="K53" s="63"/>
      <c r="L53" s="63"/>
      <c r="M53" s="25">
        <f t="shared" si="6"/>
        <v>13</v>
      </c>
      <c r="N53" s="63">
        <v>0</v>
      </c>
      <c r="O53" s="63">
        <v>10</v>
      </c>
      <c r="P53" s="63">
        <v>3</v>
      </c>
      <c r="Q53" s="63">
        <f t="shared" si="7"/>
        <v>100</v>
      </c>
      <c r="R53" s="65">
        <f t="shared" si="8"/>
        <v>12</v>
      </c>
      <c r="S53" s="66">
        <f t="shared" si="9"/>
        <v>20</v>
      </c>
      <c r="T53" s="67">
        <f t="shared" si="10"/>
        <v>20.64</v>
      </c>
      <c r="U53" s="165">
        <f t="shared" si="11"/>
        <v>15</v>
      </c>
      <c r="V53" s="67">
        <f t="shared" si="12"/>
        <v>15.48</v>
      </c>
      <c r="W53" s="67">
        <v>9</v>
      </c>
      <c r="X53" s="66"/>
      <c r="Y53" s="66">
        <f t="shared" si="14"/>
        <v>2</v>
      </c>
      <c r="Z53" s="67">
        <f t="shared" si="15"/>
        <v>2.25</v>
      </c>
      <c r="AA53" s="66">
        <f t="shared" si="16"/>
        <v>15</v>
      </c>
      <c r="AB53" s="66">
        <f t="shared" si="17"/>
        <v>10</v>
      </c>
      <c r="AC53" s="66">
        <f t="shared" si="18"/>
        <v>3</v>
      </c>
      <c r="AD53" s="67">
        <f t="shared" si="19"/>
        <v>3</v>
      </c>
      <c r="AE53" s="66">
        <f t="shared" si="20"/>
        <v>20</v>
      </c>
      <c r="AF53" s="63">
        <v>15</v>
      </c>
      <c r="AG53" s="60"/>
      <c r="AH53" s="103">
        <f t="shared" si="23"/>
        <v>0</v>
      </c>
      <c r="AI53" s="352"/>
    </row>
    <row r="54" spans="1:35" s="33" customFormat="1" ht="31.5" x14ac:dyDescent="0.25">
      <c r="A54" s="60">
        <v>62</v>
      </c>
      <c r="B54" s="161" t="s">
        <v>468</v>
      </c>
      <c r="C54" s="161" t="s">
        <v>186</v>
      </c>
      <c r="D54" s="243">
        <v>201.11</v>
      </c>
      <c r="E54" s="303"/>
      <c r="F54" s="303">
        <v>64</v>
      </c>
      <c r="G54" s="67">
        <f t="shared" si="4"/>
        <v>0.32</v>
      </c>
      <c r="H54" s="63"/>
      <c r="I54" s="64" t="e">
        <f t="shared" si="5"/>
        <v>#DIV/0!</v>
      </c>
      <c r="J54" s="63"/>
      <c r="K54" s="63"/>
      <c r="L54" s="63"/>
      <c r="M54" s="25">
        <f t="shared" si="6"/>
        <v>0</v>
      </c>
      <c r="N54" s="63"/>
      <c r="O54" s="63"/>
      <c r="P54" s="63"/>
      <c r="Q54" s="63" t="e">
        <f t="shared" si="7"/>
        <v>#DIV/0!</v>
      </c>
      <c r="R54" s="65">
        <f t="shared" si="8"/>
        <v>5</v>
      </c>
      <c r="S54" s="66">
        <f t="shared" si="9"/>
        <v>3</v>
      </c>
      <c r="T54" s="67">
        <f t="shared" si="10"/>
        <v>3.2</v>
      </c>
      <c r="U54" s="165">
        <f t="shared" si="11"/>
        <v>3</v>
      </c>
      <c r="V54" s="67">
        <f t="shared" si="12"/>
        <v>3.2</v>
      </c>
      <c r="W54" s="67">
        <f t="shared" si="13"/>
        <v>5</v>
      </c>
      <c r="X54" s="66"/>
      <c r="Y54" s="66">
        <f t="shared" si="14"/>
        <v>0</v>
      </c>
      <c r="Z54" s="67">
        <f t="shared" si="15"/>
        <v>0.45</v>
      </c>
      <c r="AA54" s="66">
        <f t="shared" si="16"/>
        <v>15</v>
      </c>
      <c r="AB54" s="66">
        <f t="shared" si="17"/>
        <v>2</v>
      </c>
      <c r="AC54" s="66">
        <f t="shared" si="18"/>
        <v>1</v>
      </c>
      <c r="AD54" s="67">
        <f t="shared" si="19"/>
        <v>0.6</v>
      </c>
      <c r="AE54" s="66">
        <f t="shared" si="20"/>
        <v>20</v>
      </c>
      <c r="AF54" s="63"/>
      <c r="AG54" s="60"/>
      <c r="AH54" s="103"/>
      <c r="AI54" s="269"/>
    </row>
    <row r="55" spans="1:35" s="33" customFormat="1" ht="31.5" x14ac:dyDescent="0.25">
      <c r="A55" s="60">
        <v>65</v>
      </c>
      <c r="B55" s="161" t="s">
        <v>470</v>
      </c>
      <c r="C55" s="161" t="s">
        <v>78</v>
      </c>
      <c r="D55" s="243">
        <v>533.53499999999997</v>
      </c>
      <c r="E55" s="303"/>
      <c r="F55" s="303">
        <v>261</v>
      </c>
      <c r="G55" s="67">
        <f t="shared" si="4"/>
        <v>0.49</v>
      </c>
      <c r="H55" s="63">
        <v>18</v>
      </c>
      <c r="I55" s="64" t="e">
        <f t="shared" si="5"/>
        <v>#DIV/0!</v>
      </c>
      <c r="J55" s="63"/>
      <c r="K55" s="63"/>
      <c r="L55" s="63"/>
      <c r="M55" s="25">
        <f t="shared" si="6"/>
        <v>9</v>
      </c>
      <c r="N55" s="63"/>
      <c r="O55" s="63">
        <v>6</v>
      </c>
      <c r="P55" s="63">
        <v>3</v>
      </c>
      <c r="Q55" s="63">
        <f t="shared" si="7"/>
        <v>50</v>
      </c>
      <c r="R55" s="65">
        <f t="shared" si="8"/>
        <v>5</v>
      </c>
      <c r="S55" s="66">
        <f t="shared" si="9"/>
        <v>13</v>
      </c>
      <c r="T55" s="67">
        <f t="shared" si="10"/>
        <v>13.05</v>
      </c>
      <c r="U55" s="165">
        <f t="shared" si="11"/>
        <v>13</v>
      </c>
      <c r="V55" s="67">
        <f t="shared" si="12"/>
        <v>13.05</v>
      </c>
      <c r="W55" s="67">
        <f t="shared" si="13"/>
        <v>5</v>
      </c>
      <c r="X55" s="66"/>
      <c r="Y55" s="66">
        <f t="shared" si="14"/>
        <v>1</v>
      </c>
      <c r="Z55" s="67">
        <f t="shared" si="15"/>
        <v>1.95</v>
      </c>
      <c r="AA55" s="66">
        <f t="shared" si="16"/>
        <v>15</v>
      </c>
      <c r="AB55" s="66">
        <f t="shared" si="17"/>
        <v>9</v>
      </c>
      <c r="AC55" s="66">
        <f t="shared" si="18"/>
        <v>3</v>
      </c>
      <c r="AD55" s="67">
        <f t="shared" si="19"/>
        <v>2.6</v>
      </c>
      <c r="AE55" s="66">
        <f t="shared" si="20"/>
        <v>20</v>
      </c>
      <c r="AF55" s="63"/>
      <c r="AG55" s="60"/>
      <c r="AH55" s="103"/>
      <c r="AI55" s="269"/>
    </row>
    <row r="56" spans="1:35" s="33" customFormat="1" ht="31.5" x14ac:dyDescent="0.25">
      <c r="A56" s="60">
        <v>67</v>
      </c>
      <c r="B56" s="161" t="s">
        <v>472</v>
      </c>
      <c r="C56" s="161" t="s">
        <v>78</v>
      </c>
      <c r="D56" s="243">
        <v>168.136</v>
      </c>
      <c r="E56" s="303"/>
      <c r="F56" s="303">
        <v>99</v>
      </c>
      <c r="G56" s="67">
        <f t="shared" si="4"/>
        <v>0.59</v>
      </c>
      <c r="H56" s="63"/>
      <c r="I56" s="64" t="e">
        <f t="shared" si="5"/>
        <v>#DIV/0!</v>
      </c>
      <c r="J56" s="63"/>
      <c r="K56" s="63"/>
      <c r="L56" s="63"/>
      <c r="M56" s="25">
        <f t="shared" si="6"/>
        <v>0</v>
      </c>
      <c r="N56" s="63"/>
      <c r="O56" s="63"/>
      <c r="P56" s="63"/>
      <c r="Q56" s="63" t="e">
        <f t="shared" si="7"/>
        <v>#DIV/0!</v>
      </c>
      <c r="R56" s="65">
        <f t="shared" si="8"/>
        <v>5</v>
      </c>
      <c r="S56" s="66">
        <f t="shared" si="9"/>
        <v>4</v>
      </c>
      <c r="T56" s="67">
        <f t="shared" si="10"/>
        <v>4.95</v>
      </c>
      <c r="U56" s="165">
        <f t="shared" si="11"/>
        <v>4</v>
      </c>
      <c r="V56" s="67">
        <f t="shared" si="12"/>
        <v>4.95</v>
      </c>
      <c r="W56" s="67">
        <f t="shared" si="13"/>
        <v>5</v>
      </c>
      <c r="X56" s="66"/>
      <c r="Y56" s="66">
        <f t="shared" si="14"/>
        <v>0</v>
      </c>
      <c r="Z56" s="67">
        <f t="shared" si="15"/>
        <v>0.6</v>
      </c>
      <c r="AA56" s="66">
        <f t="shared" si="16"/>
        <v>15</v>
      </c>
      <c r="AB56" s="66">
        <f t="shared" si="17"/>
        <v>3</v>
      </c>
      <c r="AC56" s="66">
        <f t="shared" si="18"/>
        <v>1</v>
      </c>
      <c r="AD56" s="67">
        <f t="shared" si="19"/>
        <v>0.8</v>
      </c>
      <c r="AE56" s="66">
        <f t="shared" si="20"/>
        <v>20</v>
      </c>
      <c r="AF56" s="63"/>
      <c r="AG56" s="60"/>
      <c r="AH56" s="103"/>
      <c r="AI56" s="352"/>
    </row>
    <row r="57" spans="1:35" s="33" customFormat="1" ht="31.5" x14ac:dyDescent="0.25">
      <c r="A57" s="60">
        <v>68</v>
      </c>
      <c r="B57" s="161" t="s">
        <v>473</v>
      </c>
      <c r="C57" s="161" t="s">
        <v>78</v>
      </c>
      <c r="D57" s="243">
        <v>120.9</v>
      </c>
      <c r="E57" s="303"/>
      <c r="F57" s="303">
        <v>39</v>
      </c>
      <c r="G57" s="67">
        <f t="shared" ref="G57:G104" si="24">F57/D57</f>
        <v>0.32</v>
      </c>
      <c r="H57" s="63"/>
      <c r="I57" s="64" t="e">
        <f t="shared" ref="I57:I104" si="25">H57*100/E57</f>
        <v>#DIV/0!</v>
      </c>
      <c r="J57" s="63"/>
      <c r="K57" s="63"/>
      <c r="L57" s="63"/>
      <c r="M57" s="25">
        <f t="shared" ref="M57:M104" si="26">N57+O57+P57</f>
        <v>0</v>
      </c>
      <c r="N57" s="63"/>
      <c r="O57" s="63"/>
      <c r="P57" s="63"/>
      <c r="Q57" s="63" t="e">
        <f t="shared" ref="Q57:Q104" si="27">M57*100/H57</f>
        <v>#DIV/0!</v>
      </c>
      <c r="R57" s="65">
        <f t="shared" si="8"/>
        <v>5</v>
      </c>
      <c r="S57" s="66">
        <f t="shared" ref="S57:S104" si="28">ROUNDDOWN(T57,0)</f>
        <v>1</v>
      </c>
      <c r="T57" s="67">
        <f t="shared" ref="T57:T104" si="29">F57*R57/100</f>
        <v>1.95</v>
      </c>
      <c r="U57" s="165">
        <f t="shared" ref="U57:U104" si="30">ROUNDDOWN(V57,0)</f>
        <v>1</v>
      </c>
      <c r="V57" s="67">
        <f t="shared" ref="V57:V104" si="31">F57*W57/100</f>
        <v>1.95</v>
      </c>
      <c r="W57" s="67">
        <f t="shared" ref="W57:W104" si="32">R57</f>
        <v>5</v>
      </c>
      <c r="X57" s="66"/>
      <c r="Y57" s="66">
        <f t="shared" ref="Y57:Y104" si="33">ROUNDDOWN(Z57,0)</f>
        <v>0</v>
      </c>
      <c r="Z57" s="67">
        <f t="shared" ref="Z57:Z104" si="34">U57*AA57/100</f>
        <v>0.15</v>
      </c>
      <c r="AA57" s="66">
        <f t="shared" si="16"/>
        <v>15</v>
      </c>
      <c r="AB57" s="66">
        <f t="shared" ref="AB57:AB104" si="35">U57-Y57-AC57</f>
        <v>0</v>
      </c>
      <c r="AC57" s="66">
        <f t="shared" ref="AC57:AC104" si="36">_xlfn.CEILING.MATH(AD57,1)</f>
        <v>1</v>
      </c>
      <c r="AD57" s="67">
        <f t="shared" ref="AD57:AD104" si="37">U57*AE57/100</f>
        <v>0.2</v>
      </c>
      <c r="AE57" s="66">
        <f t="shared" si="20"/>
        <v>20</v>
      </c>
      <c r="AF57" s="63"/>
      <c r="AG57" s="60"/>
      <c r="AH57" s="103"/>
      <c r="AI57" s="352"/>
    </row>
    <row r="58" spans="1:35" s="33" customFormat="1" ht="47.25" x14ac:dyDescent="0.25">
      <c r="A58" s="60">
        <v>69</v>
      </c>
      <c r="B58" s="161" t="s">
        <v>474</v>
      </c>
      <c r="C58" s="161" t="s">
        <v>78</v>
      </c>
      <c r="D58" s="243">
        <v>212.374</v>
      </c>
      <c r="E58" s="303"/>
      <c r="F58" s="303">
        <v>40</v>
      </c>
      <c r="G58" s="67">
        <f t="shared" si="24"/>
        <v>0.19</v>
      </c>
      <c r="H58" s="63"/>
      <c r="I58" s="64" t="e">
        <f t="shared" si="25"/>
        <v>#DIV/0!</v>
      </c>
      <c r="J58" s="63"/>
      <c r="K58" s="63"/>
      <c r="L58" s="63"/>
      <c r="M58" s="25">
        <f t="shared" si="26"/>
        <v>0</v>
      </c>
      <c r="N58" s="63"/>
      <c r="O58" s="63"/>
      <c r="P58" s="63"/>
      <c r="Q58" s="63" t="e">
        <f t="shared" si="27"/>
        <v>#DIV/0!</v>
      </c>
      <c r="R58" s="65">
        <f t="shared" si="8"/>
        <v>5</v>
      </c>
      <c r="S58" s="66">
        <f t="shared" si="28"/>
        <v>2</v>
      </c>
      <c r="T58" s="67">
        <f t="shared" si="29"/>
        <v>2</v>
      </c>
      <c r="U58" s="165">
        <f t="shared" si="30"/>
        <v>2</v>
      </c>
      <c r="V58" s="67">
        <f t="shared" si="31"/>
        <v>2</v>
      </c>
      <c r="W58" s="67">
        <f t="shared" si="32"/>
        <v>5</v>
      </c>
      <c r="X58" s="66"/>
      <c r="Y58" s="66">
        <f t="shared" si="33"/>
        <v>0</v>
      </c>
      <c r="Z58" s="67">
        <f t="shared" si="34"/>
        <v>0.3</v>
      </c>
      <c r="AA58" s="66">
        <f t="shared" si="16"/>
        <v>15</v>
      </c>
      <c r="AB58" s="66">
        <f t="shared" si="35"/>
        <v>1</v>
      </c>
      <c r="AC58" s="66">
        <f t="shared" si="36"/>
        <v>1</v>
      </c>
      <c r="AD58" s="67">
        <f t="shared" si="37"/>
        <v>0.4</v>
      </c>
      <c r="AE58" s="66">
        <f t="shared" si="20"/>
        <v>20</v>
      </c>
      <c r="AF58" s="63"/>
      <c r="AG58" s="60"/>
      <c r="AH58" s="103"/>
      <c r="AI58" s="352"/>
    </row>
    <row r="59" spans="1:35" s="33" customFormat="1" ht="47.25" x14ac:dyDescent="0.25">
      <c r="A59" s="60">
        <v>70</v>
      </c>
      <c r="B59" s="161" t="s">
        <v>475</v>
      </c>
      <c r="C59" s="161" t="s">
        <v>78</v>
      </c>
      <c r="D59" s="243">
        <v>12.61</v>
      </c>
      <c r="E59" s="303"/>
      <c r="F59" s="303">
        <v>27</v>
      </c>
      <c r="G59" s="67">
        <f t="shared" si="24"/>
        <v>2.14</v>
      </c>
      <c r="H59" s="63">
        <v>1</v>
      </c>
      <c r="I59" s="64" t="e">
        <f t="shared" si="25"/>
        <v>#DIV/0!</v>
      </c>
      <c r="J59" s="63"/>
      <c r="K59" s="63"/>
      <c r="L59" s="63"/>
      <c r="M59" s="25">
        <f t="shared" si="26"/>
        <v>0</v>
      </c>
      <c r="N59" s="63"/>
      <c r="O59" s="63">
        <v>0</v>
      </c>
      <c r="P59" s="63">
        <v>0</v>
      </c>
      <c r="Q59" s="63">
        <f t="shared" si="27"/>
        <v>0</v>
      </c>
      <c r="R59" s="65">
        <f t="shared" si="8"/>
        <v>8</v>
      </c>
      <c r="S59" s="66">
        <f t="shared" si="28"/>
        <v>2</v>
      </c>
      <c r="T59" s="67">
        <f t="shared" si="29"/>
        <v>2.16</v>
      </c>
      <c r="U59" s="165">
        <f t="shared" si="30"/>
        <v>1</v>
      </c>
      <c r="V59" s="67">
        <f t="shared" si="31"/>
        <v>1.08</v>
      </c>
      <c r="W59" s="67">
        <v>4</v>
      </c>
      <c r="X59" s="66"/>
      <c r="Y59" s="66">
        <f t="shared" si="33"/>
        <v>0</v>
      </c>
      <c r="Z59" s="67">
        <f t="shared" si="34"/>
        <v>0.15</v>
      </c>
      <c r="AA59" s="66">
        <f t="shared" si="16"/>
        <v>15</v>
      </c>
      <c r="AB59" s="66">
        <f t="shared" si="35"/>
        <v>0</v>
      </c>
      <c r="AC59" s="66">
        <f t="shared" si="36"/>
        <v>1</v>
      </c>
      <c r="AD59" s="67">
        <f t="shared" si="37"/>
        <v>0.2</v>
      </c>
      <c r="AE59" s="66">
        <f t="shared" si="20"/>
        <v>20</v>
      </c>
      <c r="AF59" s="63">
        <v>1</v>
      </c>
      <c r="AG59" s="60"/>
      <c r="AH59" s="103">
        <f t="shared" ref="AH59:AH65" si="38">U59-AF59</f>
        <v>0</v>
      </c>
      <c r="AI59" s="352"/>
    </row>
    <row r="60" spans="1:35" s="33" customFormat="1" ht="63" x14ac:dyDescent="0.25">
      <c r="A60" s="60">
        <v>71</v>
      </c>
      <c r="B60" s="161" t="s">
        <v>476</v>
      </c>
      <c r="C60" s="161" t="s">
        <v>78</v>
      </c>
      <c r="D60" s="243">
        <v>994.94500000000005</v>
      </c>
      <c r="E60" s="303"/>
      <c r="F60" s="303">
        <v>1672</v>
      </c>
      <c r="G60" s="67">
        <f t="shared" si="24"/>
        <v>1.68</v>
      </c>
      <c r="H60" s="63">
        <v>112</v>
      </c>
      <c r="I60" s="64" t="e">
        <f t="shared" si="25"/>
        <v>#DIV/0!</v>
      </c>
      <c r="J60" s="63"/>
      <c r="K60" s="63"/>
      <c r="L60" s="63"/>
      <c r="M60" s="25">
        <f t="shared" si="26"/>
        <v>85</v>
      </c>
      <c r="N60" s="63">
        <v>0</v>
      </c>
      <c r="O60" s="63">
        <v>71</v>
      </c>
      <c r="P60" s="63">
        <v>14</v>
      </c>
      <c r="Q60" s="63">
        <f t="shared" si="27"/>
        <v>76</v>
      </c>
      <c r="R60" s="65">
        <f t="shared" si="8"/>
        <v>8</v>
      </c>
      <c r="S60" s="66">
        <f t="shared" si="28"/>
        <v>133</v>
      </c>
      <c r="T60" s="67">
        <f t="shared" si="29"/>
        <v>133.76</v>
      </c>
      <c r="U60" s="165">
        <f t="shared" si="30"/>
        <v>117</v>
      </c>
      <c r="V60" s="67">
        <f t="shared" si="31"/>
        <v>117.04</v>
      </c>
      <c r="W60" s="67">
        <v>7</v>
      </c>
      <c r="X60" s="66"/>
      <c r="Y60" s="66">
        <f t="shared" si="33"/>
        <v>17</v>
      </c>
      <c r="Z60" s="67">
        <f t="shared" si="34"/>
        <v>17.55</v>
      </c>
      <c r="AA60" s="66">
        <f t="shared" si="16"/>
        <v>15</v>
      </c>
      <c r="AB60" s="66">
        <f t="shared" si="35"/>
        <v>76</v>
      </c>
      <c r="AC60" s="66">
        <f t="shared" si="36"/>
        <v>24</v>
      </c>
      <c r="AD60" s="67">
        <f t="shared" si="37"/>
        <v>23.4</v>
      </c>
      <c r="AE60" s="66">
        <f t="shared" si="20"/>
        <v>20</v>
      </c>
      <c r="AF60" s="63">
        <v>117</v>
      </c>
      <c r="AG60" s="60"/>
      <c r="AH60" s="103">
        <f t="shared" si="38"/>
        <v>0</v>
      </c>
      <c r="AI60" s="352"/>
    </row>
    <row r="61" spans="1:35" s="33" customFormat="1" ht="47.25" x14ac:dyDescent="0.25">
      <c r="A61" s="60">
        <v>72</v>
      </c>
      <c r="B61" s="161" t="s">
        <v>477</v>
      </c>
      <c r="C61" s="161" t="s">
        <v>78</v>
      </c>
      <c r="D61" s="243">
        <v>21.477</v>
      </c>
      <c r="E61" s="303"/>
      <c r="F61" s="303">
        <v>65</v>
      </c>
      <c r="G61" s="67">
        <f t="shared" si="24"/>
        <v>3.03</v>
      </c>
      <c r="H61" s="63">
        <v>8</v>
      </c>
      <c r="I61" s="64" t="e">
        <f t="shared" si="25"/>
        <v>#DIV/0!</v>
      </c>
      <c r="J61" s="63"/>
      <c r="K61" s="63"/>
      <c r="L61" s="63"/>
      <c r="M61" s="25">
        <f t="shared" si="26"/>
        <v>0</v>
      </c>
      <c r="N61" s="63">
        <v>0</v>
      </c>
      <c r="O61" s="63">
        <v>0</v>
      </c>
      <c r="P61" s="63">
        <v>0</v>
      </c>
      <c r="Q61" s="63">
        <f t="shared" si="27"/>
        <v>0</v>
      </c>
      <c r="R61" s="65">
        <f t="shared" si="8"/>
        <v>12</v>
      </c>
      <c r="S61" s="66">
        <f t="shared" si="28"/>
        <v>7</v>
      </c>
      <c r="T61" s="67">
        <f t="shared" si="29"/>
        <v>7.8</v>
      </c>
      <c r="U61" s="165">
        <f t="shared" si="30"/>
        <v>7</v>
      </c>
      <c r="V61" s="67">
        <f t="shared" si="31"/>
        <v>7.8</v>
      </c>
      <c r="W61" s="67">
        <f t="shared" si="32"/>
        <v>12</v>
      </c>
      <c r="X61" s="66"/>
      <c r="Y61" s="66">
        <f t="shared" si="33"/>
        <v>1</v>
      </c>
      <c r="Z61" s="67">
        <f t="shared" si="34"/>
        <v>1.05</v>
      </c>
      <c r="AA61" s="66">
        <f t="shared" si="16"/>
        <v>15</v>
      </c>
      <c r="AB61" s="66">
        <f t="shared" si="35"/>
        <v>4</v>
      </c>
      <c r="AC61" s="66">
        <f t="shared" si="36"/>
        <v>2</v>
      </c>
      <c r="AD61" s="67">
        <f t="shared" si="37"/>
        <v>1.4</v>
      </c>
      <c r="AE61" s="66">
        <f t="shared" si="20"/>
        <v>20</v>
      </c>
      <c r="AF61" s="63">
        <v>7</v>
      </c>
      <c r="AG61" s="60"/>
      <c r="AH61" s="103">
        <f t="shared" si="38"/>
        <v>0</v>
      </c>
      <c r="AI61" s="352"/>
    </row>
    <row r="62" spans="1:35" s="33" customFormat="1" ht="63" x14ac:dyDescent="0.25">
      <c r="A62" s="60">
        <v>73</v>
      </c>
      <c r="B62" s="161" t="s">
        <v>818</v>
      </c>
      <c r="C62" s="161" t="s">
        <v>78</v>
      </c>
      <c r="D62" s="243">
        <v>58.087000000000003</v>
      </c>
      <c r="E62" s="303"/>
      <c r="F62" s="303">
        <v>131</v>
      </c>
      <c r="G62" s="67">
        <f t="shared" si="24"/>
        <v>2.2599999999999998</v>
      </c>
      <c r="H62" s="63">
        <v>8</v>
      </c>
      <c r="I62" s="64" t="e">
        <f t="shared" si="25"/>
        <v>#DIV/0!</v>
      </c>
      <c r="J62" s="63"/>
      <c r="K62" s="63"/>
      <c r="L62" s="63"/>
      <c r="M62" s="25">
        <f t="shared" si="26"/>
        <v>7</v>
      </c>
      <c r="N62" s="63">
        <v>0</v>
      </c>
      <c r="O62" s="63">
        <v>5</v>
      </c>
      <c r="P62" s="63">
        <v>2</v>
      </c>
      <c r="Q62" s="63">
        <f t="shared" si="27"/>
        <v>88</v>
      </c>
      <c r="R62" s="65">
        <f t="shared" si="8"/>
        <v>8</v>
      </c>
      <c r="S62" s="66">
        <f t="shared" si="28"/>
        <v>10</v>
      </c>
      <c r="T62" s="67">
        <f t="shared" si="29"/>
        <v>10.48</v>
      </c>
      <c r="U62" s="165">
        <f t="shared" si="30"/>
        <v>9</v>
      </c>
      <c r="V62" s="67">
        <f t="shared" si="31"/>
        <v>9.83</v>
      </c>
      <c r="W62" s="67">
        <v>7.5</v>
      </c>
      <c r="X62" s="66"/>
      <c r="Y62" s="66">
        <f t="shared" si="33"/>
        <v>1</v>
      </c>
      <c r="Z62" s="67">
        <f t="shared" si="34"/>
        <v>1.35</v>
      </c>
      <c r="AA62" s="66">
        <f t="shared" si="16"/>
        <v>15</v>
      </c>
      <c r="AB62" s="66">
        <f t="shared" si="35"/>
        <v>6</v>
      </c>
      <c r="AC62" s="66">
        <f t="shared" si="36"/>
        <v>2</v>
      </c>
      <c r="AD62" s="67">
        <f t="shared" si="37"/>
        <v>1.8</v>
      </c>
      <c r="AE62" s="66">
        <f t="shared" si="20"/>
        <v>20</v>
      </c>
      <c r="AF62" s="63">
        <v>9</v>
      </c>
      <c r="AG62" s="60"/>
      <c r="AH62" s="103">
        <f t="shared" si="38"/>
        <v>0</v>
      </c>
      <c r="AI62" s="352"/>
    </row>
    <row r="63" spans="1:35" s="33" customFormat="1" ht="47.25" x14ac:dyDescent="0.25">
      <c r="A63" s="60">
        <v>75</v>
      </c>
      <c r="B63" s="161" t="s">
        <v>479</v>
      </c>
      <c r="C63" s="161" t="s">
        <v>78</v>
      </c>
      <c r="D63" s="243">
        <v>1565.5440000000001</v>
      </c>
      <c r="E63" s="303"/>
      <c r="F63" s="303">
        <v>1719</v>
      </c>
      <c r="G63" s="67">
        <f t="shared" si="24"/>
        <v>1.1000000000000001</v>
      </c>
      <c r="H63" s="63">
        <v>100</v>
      </c>
      <c r="I63" s="64" t="e">
        <f t="shared" si="25"/>
        <v>#DIV/0!</v>
      </c>
      <c r="J63" s="63"/>
      <c r="K63" s="63"/>
      <c r="L63" s="63"/>
      <c r="M63" s="25">
        <f t="shared" si="26"/>
        <v>72</v>
      </c>
      <c r="N63" s="63">
        <v>11</v>
      </c>
      <c r="O63" s="63">
        <v>49</v>
      </c>
      <c r="P63" s="63">
        <v>12</v>
      </c>
      <c r="Q63" s="63">
        <f t="shared" si="27"/>
        <v>72</v>
      </c>
      <c r="R63" s="65">
        <f t="shared" si="8"/>
        <v>8</v>
      </c>
      <c r="S63" s="66">
        <f t="shared" si="28"/>
        <v>137</v>
      </c>
      <c r="T63" s="67">
        <f t="shared" si="29"/>
        <v>137.52000000000001</v>
      </c>
      <c r="U63" s="165">
        <f t="shared" si="30"/>
        <v>137</v>
      </c>
      <c r="V63" s="67">
        <f t="shared" si="31"/>
        <v>137.52000000000001</v>
      </c>
      <c r="W63" s="67">
        <f t="shared" si="32"/>
        <v>8</v>
      </c>
      <c r="X63" s="66"/>
      <c r="Y63" s="66">
        <f t="shared" si="33"/>
        <v>20</v>
      </c>
      <c r="Z63" s="67">
        <f t="shared" si="34"/>
        <v>20.55</v>
      </c>
      <c r="AA63" s="66">
        <f t="shared" si="16"/>
        <v>15</v>
      </c>
      <c r="AB63" s="66">
        <f t="shared" si="35"/>
        <v>89</v>
      </c>
      <c r="AC63" s="66">
        <f t="shared" si="36"/>
        <v>28</v>
      </c>
      <c r="AD63" s="67">
        <f t="shared" si="37"/>
        <v>27.4</v>
      </c>
      <c r="AE63" s="66">
        <f t="shared" si="20"/>
        <v>20</v>
      </c>
      <c r="AF63" s="63">
        <v>137</v>
      </c>
      <c r="AG63" s="60"/>
      <c r="AH63" s="103">
        <f t="shared" si="38"/>
        <v>0</v>
      </c>
      <c r="AI63" s="269"/>
    </row>
    <row r="64" spans="1:35" s="33" customFormat="1" ht="47.25" x14ac:dyDescent="0.25">
      <c r="A64" s="60">
        <v>76</v>
      </c>
      <c r="B64" s="161" t="s">
        <v>888</v>
      </c>
      <c r="C64" s="161" t="s">
        <v>78</v>
      </c>
      <c r="D64" s="243">
        <v>1415.981</v>
      </c>
      <c r="E64" s="303"/>
      <c r="F64" s="303">
        <v>1776</v>
      </c>
      <c r="G64" s="67">
        <f t="shared" si="24"/>
        <v>1.25</v>
      </c>
      <c r="H64" s="63">
        <v>120</v>
      </c>
      <c r="I64" s="64" t="e">
        <f t="shared" si="25"/>
        <v>#DIV/0!</v>
      </c>
      <c r="J64" s="63"/>
      <c r="K64" s="63"/>
      <c r="L64" s="63"/>
      <c r="M64" s="25">
        <f t="shared" si="26"/>
        <v>77</v>
      </c>
      <c r="N64" s="63">
        <v>0</v>
      </c>
      <c r="O64" s="63">
        <v>62</v>
      </c>
      <c r="P64" s="63">
        <v>15</v>
      </c>
      <c r="Q64" s="63">
        <f t="shared" si="27"/>
        <v>64</v>
      </c>
      <c r="R64" s="65">
        <f t="shared" si="8"/>
        <v>8</v>
      </c>
      <c r="S64" s="66">
        <f t="shared" si="28"/>
        <v>142</v>
      </c>
      <c r="T64" s="67">
        <f t="shared" si="29"/>
        <v>142.08000000000001</v>
      </c>
      <c r="U64" s="165">
        <f t="shared" si="30"/>
        <v>120</v>
      </c>
      <c r="V64" s="67">
        <f t="shared" si="31"/>
        <v>120.77</v>
      </c>
      <c r="W64" s="67">
        <v>6.8</v>
      </c>
      <c r="X64" s="66"/>
      <c r="Y64" s="66">
        <f t="shared" si="33"/>
        <v>18</v>
      </c>
      <c r="Z64" s="67">
        <f t="shared" si="34"/>
        <v>18</v>
      </c>
      <c r="AA64" s="66">
        <f t="shared" si="16"/>
        <v>15</v>
      </c>
      <c r="AB64" s="66">
        <f t="shared" si="35"/>
        <v>78</v>
      </c>
      <c r="AC64" s="66">
        <f t="shared" si="36"/>
        <v>24</v>
      </c>
      <c r="AD64" s="67">
        <f t="shared" si="37"/>
        <v>24</v>
      </c>
      <c r="AE64" s="66">
        <f t="shared" si="20"/>
        <v>20</v>
      </c>
      <c r="AF64" s="63">
        <v>120</v>
      </c>
      <c r="AG64" s="60"/>
      <c r="AH64" s="103">
        <f t="shared" si="38"/>
        <v>0</v>
      </c>
      <c r="AI64" s="352"/>
    </row>
    <row r="65" spans="1:35" s="33" customFormat="1" ht="47.25" x14ac:dyDescent="0.25">
      <c r="A65" s="60">
        <v>79</v>
      </c>
      <c r="B65" s="161" t="s">
        <v>480</v>
      </c>
      <c r="C65" s="161" t="s">
        <v>78</v>
      </c>
      <c r="D65" s="243">
        <v>54.218000000000004</v>
      </c>
      <c r="E65" s="303"/>
      <c r="F65" s="303">
        <v>117</v>
      </c>
      <c r="G65" s="67">
        <f t="shared" si="24"/>
        <v>2.16</v>
      </c>
      <c r="H65" s="63">
        <v>7</v>
      </c>
      <c r="I65" s="64" t="e">
        <f t="shared" si="25"/>
        <v>#DIV/0!</v>
      </c>
      <c r="J65" s="63"/>
      <c r="K65" s="63"/>
      <c r="L65" s="63"/>
      <c r="M65" s="25">
        <f t="shared" si="26"/>
        <v>7</v>
      </c>
      <c r="N65" s="63">
        <v>1</v>
      </c>
      <c r="O65" s="63">
        <v>4</v>
      </c>
      <c r="P65" s="63">
        <v>2</v>
      </c>
      <c r="Q65" s="63">
        <f t="shared" si="27"/>
        <v>100</v>
      </c>
      <c r="R65" s="65">
        <f t="shared" si="8"/>
        <v>8</v>
      </c>
      <c r="S65" s="66">
        <f t="shared" si="28"/>
        <v>9</v>
      </c>
      <c r="T65" s="67">
        <f t="shared" si="29"/>
        <v>9.36</v>
      </c>
      <c r="U65" s="165">
        <f t="shared" si="30"/>
        <v>7</v>
      </c>
      <c r="V65" s="67">
        <f t="shared" si="31"/>
        <v>7.02</v>
      </c>
      <c r="W65" s="67">
        <v>6</v>
      </c>
      <c r="X65" s="66"/>
      <c r="Y65" s="66">
        <f t="shared" si="33"/>
        <v>1</v>
      </c>
      <c r="Z65" s="67">
        <f t="shared" si="34"/>
        <v>1.05</v>
      </c>
      <c r="AA65" s="66">
        <f t="shared" si="16"/>
        <v>15</v>
      </c>
      <c r="AB65" s="66">
        <f t="shared" si="35"/>
        <v>4</v>
      </c>
      <c r="AC65" s="66">
        <f t="shared" si="36"/>
        <v>2</v>
      </c>
      <c r="AD65" s="67">
        <f t="shared" si="37"/>
        <v>1.4</v>
      </c>
      <c r="AE65" s="66">
        <f t="shared" si="20"/>
        <v>20</v>
      </c>
      <c r="AF65" s="63">
        <v>7</v>
      </c>
      <c r="AG65" s="60"/>
      <c r="AH65" s="103">
        <f t="shared" si="38"/>
        <v>0</v>
      </c>
      <c r="AI65" s="352"/>
    </row>
    <row r="66" spans="1:35" s="33" customFormat="1" ht="31.5" x14ac:dyDescent="0.25">
      <c r="A66" s="60">
        <v>81</v>
      </c>
      <c r="B66" s="161" t="s">
        <v>481</v>
      </c>
      <c r="C66" s="161" t="s">
        <v>155</v>
      </c>
      <c r="D66" s="243">
        <v>65.736000000000004</v>
      </c>
      <c r="E66" s="303"/>
      <c r="F66" s="303">
        <v>128</v>
      </c>
      <c r="G66" s="67">
        <f t="shared" si="24"/>
        <v>1.95</v>
      </c>
      <c r="H66" s="63">
        <v>15</v>
      </c>
      <c r="I66" s="64" t="e">
        <f t="shared" si="25"/>
        <v>#DIV/0!</v>
      </c>
      <c r="J66" s="63"/>
      <c r="K66" s="63"/>
      <c r="L66" s="63"/>
      <c r="M66" s="25">
        <f t="shared" si="26"/>
        <v>9</v>
      </c>
      <c r="N66" s="63"/>
      <c r="O66" s="63">
        <v>7</v>
      </c>
      <c r="P66" s="63">
        <v>2</v>
      </c>
      <c r="Q66" s="63">
        <f t="shared" si="27"/>
        <v>60</v>
      </c>
      <c r="R66" s="65">
        <f t="shared" si="8"/>
        <v>8</v>
      </c>
      <c r="S66" s="66">
        <f t="shared" si="28"/>
        <v>10</v>
      </c>
      <c r="T66" s="67">
        <f t="shared" si="29"/>
        <v>10.24</v>
      </c>
      <c r="U66" s="165">
        <f t="shared" si="30"/>
        <v>10</v>
      </c>
      <c r="V66" s="67">
        <f t="shared" si="31"/>
        <v>10.24</v>
      </c>
      <c r="W66" s="67">
        <f t="shared" si="32"/>
        <v>8</v>
      </c>
      <c r="X66" s="66"/>
      <c r="Y66" s="66">
        <f t="shared" si="33"/>
        <v>1</v>
      </c>
      <c r="Z66" s="67">
        <f t="shared" si="34"/>
        <v>1.5</v>
      </c>
      <c r="AA66" s="66">
        <f t="shared" si="16"/>
        <v>15</v>
      </c>
      <c r="AB66" s="66">
        <f t="shared" si="35"/>
        <v>7</v>
      </c>
      <c r="AC66" s="66">
        <f t="shared" si="36"/>
        <v>2</v>
      </c>
      <c r="AD66" s="67">
        <f t="shared" si="37"/>
        <v>2</v>
      </c>
      <c r="AE66" s="66">
        <f t="shared" si="20"/>
        <v>20</v>
      </c>
      <c r="AF66" s="63"/>
      <c r="AG66" s="60"/>
      <c r="AH66" s="103"/>
      <c r="AI66" s="352"/>
    </row>
    <row r="67" spans="1:35" s="33" customFormat="1" ht="31.5" x14ac:dyDescent="0.25">
      <c r="A67" s="60">
        <v>82</v>
      </c>
      <c r="B67" s="161" t="s">
        <v>482</v>
      </c>
      <c r="C67" s="161" t="s">
        <v>155</v>
      </c>
      <c r="D67" s="243">
        <v>53.557000000000002</v>
      </c>
      <c r="E67" s="303"/>
      <c r="F67" s="303">
        <v>95</v>
      </c>
      <c r="G67" s="67">
        <f t="shared" si="24"/>
        <v>1.77</v>
      </c>
      <c r="H67" s="63"/>
      <c r="I67" s="64" t="e">
        <f t="shared" si="25"/>
        <v>#DIV/0!</v>
      </c>
      <c r="J67" s="63"/>
      <c r="K67" s="63"/>
      <c r="L67" s="63"/>
      <c r="M67" s="25">
        <f t="shared" si="26"/>
        <v>0</v>
      </c>
      <c r="N67" s="63"/>
      <c r="O67" s="63"/>
      <c r="P67" s="63"/>
      <c r="Q67" s="63" t="e">
        <f t="shared" si="27"/>
        <v>#DIV/0!</v>
      </c>
      <c r="R67" s="65">
        <f t="shared" si="8"/>
        <v>8</v>
      </c>
      <c r="S67" s="66">
        <f t="shared" si="28"/>
        <v>7</v>
      </c>
      <c r="T67" s="67">
        <f t="shared" si="29"/>
        <v>7.6</v>
      </c>
      <c r="U67" s="165">
        <f t="shared" si="30"/>
        <v>7</v>
      </c>
      <c r="V67" s="67">
        <f t="shared" si="31"/>
        <v>7.6</v>
      </c>
      <c r="W67" s="67">
        <f t="shared" si="32"/>
        <v>8</v>
      </c>
      <c r="X67" s="66"/>
      <c r="Y67" s="66">
        <f t="shared" si="33"/>
        <v>1</v>
      </c>
      <c r="Z67" s="67">
        <f t="shared" si="34"/>
        <v>1.05</v>
      </c>
      <c r="AA67" s="66">
        <f t="shared" si="16"/>
        <v>15</v>
      </c>
      <c r="AB67" s="66">
        <f t="shared" si="35"/>
        <v>4</v>
      </c>
      <c r="AC67" s="66">
        <f t="shared" si="36"/>
        <v>2</v>
      </c>
      <c r="AD67" s="67">
        <f t="shared" si="37"/>
        <v>1.4</v>
      </c>
      <c r="AE67" s="66">
        <f t="shared" si="20"/>
        <v>20</v>
      </c>
      <c r="AF67" s="63"/>
      <c r="AG67" s="60"/>
      <c r="AH67" s="103"/>
      <c r="AI67" s="352"/>
    </row>
    <row r="68" spans="1:35" s="33" customFormat="1" ht="47.25" x14ac:dyDescent="0.25">
      <c r="A68" s="60">
        <v>83</v>
      </c>
      <c r="B68" s="277" t="s">
        <v>483</v>
      </c>
      <c r="C68" s="161" t="s">
        <v>155</v>
      </c>
      <c r="D68" s="243">
        <v>99.7</v>
      </c>
      <c r="E68" s="303"/>
      <c r="F68" s="303">
        <v>289</v>
      </c>
      <c r="G68" s="67">
        <f t="shared" si="24"/>
        <v>2.9</v>
      </c>
      <c r="H68" s="63">
        <v>15</v>
      </c>
      <c r="I68" s="64" t="e">
        <f t="shared" si="25"/>
        <v>#DIV/0!</v>
      </c>
      <c r="J68" s="63"/>
      <c r="K68" s="63"/>
      <c r="L68" s="63"/>
      <c r="M68" s="25">
        <f t="shared" si="26"/>
        <v>15</v>
      </c>
      <c r="N68" s="63">
        <v>0</v>
      </c>
      <c r="O68" s="63">
        <v>12</v>
      </c>
      <c r="P68" s="63">
        <v>3</v>
      </c>
      <c r="Q68" s="63">
        <f t="shared" si="27"/>
        <v>100</v>
      </c>
      <c r="R68" s="65">
        <f t="shared" si="8"/>
        <v>8</v>
      </c>
      <c r="S68" s="66">
        <f t="shared" si="28"/>
        <v>23</v>
      </c>
      <c r="T68" s="67">
        <f t="shared" si="29"/>
        <v>23.12</v>
      </c>
      <c r="U68" s="165">
        <f t="shared" si="30"/>
        <v>20</v>
      </c>
      <c r="V68" s="67">
        <f t="shared" si="31"/>
        <v>20.23</v>
      </c>
      <c r="W68" s="67">
        <v>7</v>
      </c>
      <c r="X68" s="66"/>
      <c r="Y68" s="66">
        <f t="shared" si="33"/>
        <v>3</v>
      </c>
      <c r="Z68" s="67">
        <f t="shared" si="34"/>
        <v>3</v>
      </c>
      <c r="AA68" s="66">
        <f t="shared" si="16"/>
        <v>15</v>
      </c>
      <c r="AB68" s="66">
        <f t="shared" si="35"/>
        <v>13</v>
      </c>
      <c r="AC68" s="66">
        <f t="shared" si="36"/>
        <v>4</v>
      </c>
      <c r="AD68" s="67">
        <f t="shared" si="37"/>
        <v>4</v>
      </c>
      <c r="AE68" s="66">
        <f t="shared" si="20"/>
        <v>20</v>
      </c>
      <c r="AF68" s="63">
        <v>20</v>
      </c>
      <c r="AG68" s="60"/>
      <c r="AH68" s="103">
        <f t="shared" ref="AH68:AH73" si="39">U68-AF68</f>
        <v>0</v>
      </c>
      <c r="AI68" s="352"/>
    </row>
    <row r="69" spans="1:35" s="33" customFormat="1" ht="47.25" x14ac:dyDescent="0.25">
      <c r="A69" s="60">
        <v>84</v>
      </c>
      <c r="B69" s="161" t="s">
        <v>484</v>
      </c>
      <c r="C69" s="161" t="s">
        <v>155</v>
      </c>
      <c r="D69" s="243">
        <v>14.946</v>
      </c>
      <c r="E69" s="303"/>
      <c r="F69" s="303">
        <v>45</v>
      </c>
      <c r="G69" s="67">
        <f t="shared" si="24"/>
        <v>3.01</v>
      </c>
      <c r="H69" s="63">
        <v>5</v>
      </c>
      <c r="I69" s="64" t="e">
        <f t="shared" si="25"/>
        <v>#DIV/0!</v>
      </c>
      <c r="J69" s="63"/>
      <c r="K69" s="63"/>
      <c r="L69" s="63"/>
      <c r="M69" s="25">
        <f t="shared" si="26"/>
        <v>1</v>
      </c>
      <c r="N69" s="63">
        <v>0</v>
      </c>
      <c r="O69" s="63">
        <v>1</v>
      </c>
      <c r="P69" s="63">
        <v>0</v>
      </c>
      <c r="Q69" s="63">
        <f t="shared" si="27"/>
        <v>20</v>
      </c>
      <c r="R69" s="65">
        <f t="shared" si="8"/>
        <v>12</v>
      </c>
      <c r="S69" s="66">
        <f t="shared" si="28"/>
        <v>5</v>
      </c>
      <c r="T69" s="67">
        <f t="shared" si="29"/>
        <v>5.4</v>
      </c>
      <c r="U69" s="165">
        <f t="shared" si="30"/>
        <v>5</v>
      </c>
      <c r="V69" s="67">
        <f t="shared" si="31"/>
        <v>5.4</v>
      </c>
      <c r="W69" s="67">
        <f t="shared" si="32"/>
        <v>12</v>
      </c>
      <c r="X69" s="66"/>
      <c r="Y69" s="66">
        <f t="shared" si="33"/>
        <v>0</v>
      </c>
      <c r="Z69" s="67">
        <f t="shared" si="34"/>
        <v>0.75</v>
      </c>
      <c r="AA69" s="66">
        <f t="shared" si="16"/>
        <v>15</v>
      </c>
      <c r="AB69" s="66">
        <f t="shared" si="35"/>
        <v>4</v>
      </c>
      <c r="AC69" s="66">
        <f t="shared" si="36"/>
        <v>1</v>
      </c>
      <c r="AD69" s="67">
        <f t="shared" si="37"/>
        <v>1</v>
      </c>
      <c r="AE69" s="66">
        <f t="shared" si="20"/>
        <v>20</v>
      </c>
      <c r="AF69" s="63">
        <v>5</v>
      </c>
      <c r="AG69" s="60"/>
      <c r="AH69" s="103">
        <f t="shared" si="39"/>
        <v>0</v>
      </c>
      <c r="AI69" s="352"/>
    </row>
    <row r="70" spans="1:35" s="33" customFormat="1" ht="47.25" x14ac:dyDescent="0.25">
      <c r="A70" s="60">
        <v>85</v>
      </c>
      <c r="B70" s="161" t="s">
        <v>485</v>
      </c>
      <c r="C70" s="161" t="s">
        <v>155</v>
      </c>
      <c r="D70" s="243">
        <v>31.841999999999999</v>
      </c>
      <c r="E70" s="303"/>
      <c r="F70" s="303">
        <v>169</v>
      </c>
      <c r="G70" s="67">
        <f t="shared" si="24"/>
        <v>5.31</v>
      </c>
      <c r="H70" s="63">
        <v>19</v>
      </c>
      <c r="I70" s="64" t="e">
        <f t="shared" si="25"/>
        <v>#DIV/0!</v>
      </c>
      <c r="J70" s="63"/>
      <c r="K70" s="63"/>
      <c r="L70" s="63"/>
      <c r="M70" s="25">
        <f t="shared" si="26"/>
        <v>10</v>
      </c>
      <c r="N70" s="63">
        <v>0</v>
      </c>
      <c r="O70" s="63">
        <v>10</v>
      </c>
      <c r="P70" s="63">
        <v>0</v>
      </c>
      <c r="Q70" s="63">
        <f t="shared" si="27"/>
        <v>53</v>
      </c>
      <c r="R70" s="65">
        <f t="shared" si="8"/>
        <v>12</v>
      </c>
      <c r="S70" s="66">
        <f t="shared" si="28"/>
        <v>20</v>
      </c>
      <c r="T70" s="67">
        <f t="shared" si="29"/>
        <v>20.28</v>
      </c>
      <c r="U70" s="165">
        <f t="shared" si="30"/>
        <v>20</v>
      </c>
      <c r="V70" s="67">
        <f t="shared" si="31"/>
        <v>20.28</v>
      </c>
      <c r="W70" s="67">
        <f t="shared" si="32"/>
        <v>12</v>
      </c>
      <c r="X70" s="66"/>
      <c r="Y70" s="66">
        <f t="shared" si="33"/>
        <v>3</v>
      </c>
      <c r="Z70" s="67">
        <f t="shared" si="34"/>
        <v>3</v>
      </c>
      <c r="AA70" s="66">
        <f t="shared" si="16"/>
        <v>15</v>
      </c>
      <c r="AB70" s="66">
        <f t="shared" si="35"/>
        <v>13</v>
      </c>
      <c r="AC70" s="66">
        <f t="shared" si="36"/>
        <v>4</v>
      </c>
      <c r="AD70" s="67">
        <f t="shared" si="37"/>
        <v>4</v>
      </c>
      <c r="AE70" s="66">
        <f t="shared" si="20"/>
        <v>20</v>
      </c>
      <c r="AF70" s="63">
        <v>20</v>
      </c>
      <c r="AG70" s="60"/>
      <c r="AH70" s="103">
        <f t="shared" si="39"/>
        <v>0</v>
      </c>
      <c r="AI70" s="352"/>
    </row>
    <row r="71" spans="1:35" s="33" customFormat="1" ht="47.25" x14ac:dyDescent="0.25">
      <c r="A71" s="60">
        <v>86</v>
      </c>
      <c r="B71" s="161" t="s">
        <v>486</v>
      </c>
      <c r="C71" s="161" t="s">
        <v>155</v>
      </c>
      <c r="D71" s="243">
        <v>16.164999999999999</v>
      </c>
      <c r="E71" s="303"/>
      <c r="F71" s="303">
        <v>84</v>
      </c>
      <c r="G71" s="67">
        <f t="shared" si="24"/>
        <v>5.2</v>
      </c>
      <c r="H71" s="63">
        <v>11</v>
      </c>
      <c r="I71" s="64" t="e">
        <f t="shared" si="25"/>
        <v>#DIV/0!</v>
      </c>
      <c r="J71" s="63"/>
      <c r="K71" s="63"/>
      <c r="L71" s="63"/>
      <c r="M71" s="25">
        <f t="shared" si="26"/>
        <v>4</v>
      </c>
      <c r="N71" s="63">
        <v>0</v>
      </c>
      <c r="O71" s="63">
        <v>3</v>
      </c>
      <c r="P71" s="63">
        <v>1</v>
      </c>
      <c r="Q71" s="63">
        <f t="shared" si="27"/>
        <v>36</v>
      </c>
      <c r="R71" s="65">
        <f t="shared" si="8"/>
        <v>12</v>
      </c>
      <c r="S71" s="66">
        <f t="shared" si="28"/>
        <v>10</v>
      </c>
      <c r="T71" s="67">
        <f t="shared" si="29"/>
        <v>10.08</v>
      </c>
      <c r="U71" s="165">
        <f t="shared" si="30"/>
        <v>10</v>
      </c>
      <c r="V71" s="67">
        <f t="shared" si="31"/>
        <v>10.08</v>
      </c>
      <c r="W71" s="67">
        <f t="shared" si="32"/>
        <v>12</v>
      </c>
      <c r="X71" s="66"/>
      <c r="Y71" s="66">
        <f t="shared" si="33"/>
        <v>1</v>
      </c>
      <c r="Z71" s="67">
        <f t="shared" si="34"/>
        <v>1.5</v>
      </c>
      <c r="AA71" s="66">
        <f t="shared" si="16"/>
        <v>15</v>
      </c>
      <c r="AB71" s="66">
        <f t="shared" si="35"/>
        <v>7</v>
      </c>
      <c r="AC71" s="66">
        <f t="shared" si="36"/>
        <v>2</v>
      </c>
      <c r="AD71" s="67">
        <f t="shared" si="37"/>
        <v>2</v>
      </c>
      <c r="AE71" s="66">
        <f t="shared" si="20"/>
        <v>20</v>
      </c>
      <c r="AF71" s="63">
        <v>10</v>
      </c>
      <c r="AG71" s="60"/>
      <c r="AH71" s="103">
        <f t="shared" si="39"/>
        <v>0</v>
      </c>
      <c r="AI71" s="352"/>
    </row>
    <row r="72" spans="1:35" s="33" customFormat="1" ht="47.25" x14ac:dyDescent="0.25">
      <c r="A72" s="60">
        <v>87</v>
      </c>
      <c r="B72" s="161" t="s">
        <v>487</v>
      </c>
      <c r="C72" s="161" t="s">
        <v>155</v>
      </c>
      <c r="D72" s="243">
        <v>50.542999999999999</v>
      </c>
      <c r="E72" s="303"/>
      <c r="F72" s="303">
        <v>151</v>
      </c>
      <c r="G72" s="67">
        <f t="shared" si="24"/>
        <v>2.99</v>
      </c>
      <c r="H72" s="63">
        <v>11</v>
      </c>
      <c r="I72" s="64" t="e">
        <f t="shared" si="25"/>
        <v>#DIV/0!</v>
      </c>
      <c r="J72" s="63"/>
      <c r="K72" s="63"/>
      <c r="L72" s="63"/>
      <c r="M72" s="25">
        <f t="shared" si="26"/>
        <v>10</v>
      </c>
      <c r="N72" s="63">
        <v>0</v>
      </c>
      <c r="O72" s="63">
        <v>7</v>
      </c>
      <c r="P72" s="63">
        <v>3</v>
      </c>
      <c r="Q72" s="63">
        <f t="shared" si="27"/>
        <v>91</v>
      </c>
      <c r="R72" s="65">
        <f t="shared" si="8"/>
        <v>8</v>
      </c>
      <c r="S72" s="66">
        <f t="shared" si="28"/>
        <v>12</v>
      </c>
      <c r="T72" s="67">
        <f t="shared" si="29"/>
        <v>12.08</v>
      </c>
      <c r="U72" s="165">
        <f t="shared" si="30"/>
        <v>12</v>
      </c>
      <c r="V72" s="67">
        <f t="shared" si="31"/>
        <v>12.08</v>
      </c>
      <c r="W72" s="67">
        <f t="shared" si="32"/>
        <v>8</v>
      </c>
      <c r="X72" s="66"/>
      <c r="Y72" s="66">
        <f t="shared" si="33"/>
        <v>1</v>
      </c>
      <c r="Z72" s="67">
        <f t="shared" si="34"/>
        <v>1.8</v>
      </c>
      <c r="AA72" s="66">
        <f t="shared" si="16"/>
        <v>15</v>
      </c>
      <c r="AB72" s="66">
        <f t="shared" si="35"/>
        <v>8</v>
      </c>
      <c r="AC72" s="66">
        <f t="shared" si="36"/>
        <v>3</v>
      </c>
      <c r="AD72" s="67">
        <f t="shared" si="37"/>
        <v>2.4</v>
      </c>
      <c r="AE72" s="66">
        <f t="shared" si="20"/>
        <v>20</v>
      </c>
      <c r="AF72" s="63">
        <v>12</v>
      </c>
      <c r="AG72" s="60"/>
      <c r="AH72" s="103">
        <f t="shared" si="39"/>
        <v>0</v>
      </c>
      <c r="AI72" s="352"/>
    </row>
    <row r="73" spans="1:35" s="33" customFormat="1" ht="63" x14ac:dyDescent="0.25">
      <c r="A73" s="60">
        <v>88</v>
      </c>
      <c r="B73" s="161" t="s">
        <v>488</v>
      </c>
      <c r="C73" s="161" t="s">
        <v>155</v>
      </c>
      <c r="D73" s="243">
        <v>252.30500000000001</v>
      </c>
      <c r="E73" s="303"/>
      <c r="F73" s="303">
        <v>198</v>
      </c>
      <c r="G73" s="67">
        <f t="shared" si="24"/>
        <v>0.78</v>
      </c>
      <c r="H73" s="63">
        <v>5</v>
      </c>
      <c r="I73" s="64" t="e">
        <f t="shared" si="25"/>
        <v>#DIV/0!</v>
      </c>
      <c r="J73" s="63"/>
      <c r="K73" s="63"/>
      <c r="L73" s="63"/>
      <c r="M73" s="25">
        <f t="shared" si="26"/>
        <v>5</v>
      </c>
      <c r="N73" s="63">
        <v>0</v>
      </c>
      <c r="O73" s="63">
        <v>4</v>
      </c>
      <c r="P73" s="63">
        <v>1</v>
      </c>
      <c r="Q73" s="63">
        <f t="shared" si="27"/>
        <v>100</v>
      </c>
      <c r="R73" s="65">
        <f t="shared" si="8"/>
        <v>5</v>
      </c>
      <c r="S73" s="66">
        <f t="shared" si="28"/>
        <v>9</v>
      </c>
      <c r="T73" s="67">
        <f t="shared" si="29"/>
        <v>9.9</v>
      </c>
      <c r="U73" s="165">
        <f t="shared" si="30"/>
        <v>9</v>
      </c>
      <c r="V73" s="67">
        <f t="shared" si="31"/>
        <v>9.9</v>
      </c>
      <c r="W73" s="67">
        <f t="shared" si="32"/>
        <v>5</v>
      </c>
      <c r="X73" s="66"/>
      <c r="Y73" s="66">
        <f t="shared" si="33"/>
        <v>1</v>
      </c>
      <c r="Z73" s="67">
        <f t="shared" si="34"/>
        <v>1.35</v>
      </c>
      <c r="AA73" s="66">
        <f t="shared" si="16"/>
        <v>15</v>
      </c>
      <c r="AB73" s="66">
        <f t="shared" si="35"/>
        <v>6</v>
      </c>
      <c r="AC73" s="66">
        <f t="shared" si="36"/>
        <v>2</v>
      </c>
      <c r="AD73" s="67">
        <f t="shared" si="37"/>
        <v>1.8</v>
      </c>
      <c r="AE73" s="66">
        <f t="shared" si="20"/>
        <v>20</v>
      </c>
      <c r="AF73" s="63">
        <v>9</v>
      </c>
      <c r="AG73" s="60"/>
      <c r="AH73" s="103">
        <f t="shared" si="39"/>
        <v>0</v>
      </c>
      <c r="AI73" s="352"/>
    </row>
    <row r="74" spans="1:35" s="33" customFormat="1" ht="31.5" x14ac:dyDescent="0.25">
      <c r="A74" s="60">
        <v>90</v>
      </c>
      <c r="B74" s="161" t="s">
        <v>489</v>
      </c>
      <c r="C74" s="161" t="s">
        <v>156</v>
      </c>
      <c r="D74" s="243">
        <v>60.295000000000002</v>
      </c>
      <c r="E74" s="303"/>
      <c r="F74" s="303">
        <v>116</v>
      </c>
      <c r="G74" s="67">
        <f t="shared" si="24"/>
        <v>1.92</v>
      </c>
      <c r="H74" s="63">
        <v>9</v>
      </c>
      <c r="I74" s="64" t="e">
        <f t="shared" si="25"/>
        <v>#DIV/0!</v>
      </c>
      <c r="J74" s="63"/>
      <c r="K74" s="63"/>
      <c r="L74" s="63"/>
      <c r="M74" s="25">
        <f t="shared" si="26"/>
        <v>6</v>
      </c>
      <c r="N74" s="63"/>
      <c r="O74" s="63">
        <v>4</v>
      </c>
      <c r="P74" s="63">
        <v>2</v>
      </c>
      <c r="Q74" s="63">
        <f t="shared" si="27"/>
        <v>67</v>
      </c>
      <c r="R74" s="65">
        <f t="shared" si="8"/>
        <v>8</v>
      </c>
      <c r="S74" s="66">
        <f t="shared" si="28"/>
        <v>9</v>
      </c>
      <c r="T74" s="67">
        <f t="shared" si="29"/>
        <v>9.2799999999999994</v>
      </c>
      <c r="U74" s="165">
        <f t="shared" si="30"/>
        <v>9</v>
      </c>
      <c r="V74" s="67">
        <f t="shared" si="31"/>
        <v>9.2799999999999994</v>
      </c>
      <c r="W74" s="67">
        <f t="shared" si="32"/>
        <v>8</v>
      </c>
      <c r="X74" s="66"/>
      <c r="Y74" s="66">
        <f t="shared" si="33"/>
        <v>1</v>
      </c>
      <c r="Z74" s="67">
        <f t="shared" si="34"/>
        <v>1.35</v>
      </c>
      <c r="AA74" s="66">
        <f t="shared" si="16"/>
        <v>15</v>
      </c>
      <c r="AB74" s="66">
        <f t="shared" si="35"/>
        <v>6</v>
      </c>
      <c r="AC74" s="66">
        <f t="shared" si="36"/>
        <v>2</v>
      </c>
      <c r="AD74" s="67">
        <f t="shared" si="37"/>
        <v>1.8</v>
      </c>
      <c r="AE74" s="66">
        <f t="shared" si="20"/>
        <v>20</v>
      </c>
      <c r="AF74" s="63"/>
      <c r="AG74" s="60"/>
      <c r="AH74" s="103"/>
      <c r="AI74" s="352"/>
    </row>
    <row r="75" spans="1:35" s="33" customFormat="1" ht="47.25" x14ac:dyDescent="0.25">
      <c r="A75" s="60">
        <v>91</v>
      </c>
      <c r="B75" s="161" t="s">
        <v>490</v>
      </c>
      <c r="C75" s="161" t="s">
        <v>156</v>
      </c>
      <c r="D75" s="243">
        <v>193.79900000000001</v>
      </c>
      <c r="E75" s="303"/>
      <c r="F75" s="303">
        <v>508</v>
      </c>
      <c r="G75" s="67">
        <f t="shared" si="24"/>
        <v>2.62</v>
      </c>
      <c r="H75" s="63">
        <v>40</v>
      </c>
      <c r="I75" s="64" t="e">
        <f t="shared" si="25"/>
        <v>#DIV/0!</v>
      </c>
      <c r="J75" s="63"/>
      <c r="K75" s="63"/>
      <c r="L75" s="63"/>
      <c r="M75" s="25">
        <f t="shared" si="26"/>
        <v>22</v>
      </c>
      <c r="N75" s="63">
        <v>1</v>
      </c>
      <c r="O75" s="63">
        <v>16</v>
      </c>
      <c r="P75" s="63">
        <v>5</v>
      </c>
      <c r="Q75" s="63">
        <f t="shared" si="27"/>
        <v>55</v>
      </c>
      <c r="R75" s="65">
        <f t="shared" si="8"/>
        <v>8</v>
      </c>
      <c r="S75" s="66">
        <f t="shared" si="28"/>
        <v>40</v>
      </c>
      <c r="T75" s="67">
        <f t="shared" si="29"/>
        <v>40.64</v>
      </c>
      <c r="U75" s="165">
        <f t="shared" si="30"/>
        <v>40</v>
      </c>
      <c r="V75" s="67">
        <f t="shared" si="31"/>
        <v>40.64</v>
      </c>
      <c r="W75" s="67">
        <f t="shared" si="32"/>
        <v>8</v>
      </c>
      <c r="X75" s="66"/>
      <c r="Y75" s="66">
        <f t="shared" si="33"/>
        <v>6</v>
      </c>
      <c r="Z75" s="67">
        <f t="shared" si="34"/>
        <v>6</v>
      </c>
      <c r="AA75" s="66">
        <f t="shared" si="16"/>
        <v>15</v>
      </c>
      <c r="AB75" s="66">
        <f t="shared" si="35"/>
        <v>26</v>
      </c>
      <c r="AC75" s="66">
        <f t="shared" si="36"/>
        <v>8</v>
      </c>
      <c r="AD75" s="67">
        <f t="shared" si="37"/>
        <v>8</v>
      </c>
      <c r="AE75" s="66">
        <f t="shared" si="20"/>
        <v>20</v>
      </c>
      <c r="AF75" s="63">
        <v>40</v>
      </c>
      <c r="AG75" s="60"/>
      <c r="AH75" s="103">
        <f t="shared" ref="AH75:AH77" si="40">U75-AF75</f>
        <v>0</v>
      </c>
      <c r="AI75" s="352"/>
    </row>
    <row r="76" spans="1:35" s="33" customFormat="1" ht="47.25" x14ac:dyDescent="0.25">
      <c r="A76" s="60">
        <v>93</v>
      </c>
      <c r="B76" s="161" t="s">
        <v>492</v>
      </c>
      <c r="C76" s="161" t="s">
        <v>157</v>
      </c>
      <c r="D76" s="243">
        <v>95.204999999999998</v>
      </c>
      <c r="E76" s="303"/>
      <c r="F76" s="303">
        <v>123</v>
      </c>
      <c r="G76" s="67">
        <f t="shared" si="24"/>
        <v>1.29</v>
      </c>
      <c r="H76" s="63">
        <v>10</v>
      </c>
      <c r="I76" s="64" t="e">
        <f t="shared" si="25"/>
        <v>#DIV/0!</v>
      </c>
      <c r="J76" s="63"/>
      <c r="K76" s="63"/>
      <c r="L76" s="63"/>
      <c r="M76" s="25">
        <f t="shared" si="26"/>
        <v>5</v>
      </c>
      <c r="N76" s="63">
        <v>0</v>
      </c>
      <c r="O76" s="63">
        <v>5</v>
      </c>
      <c r="P76" s="63">
        <v>0</v>
      </c>
      <c r="Q76" s="63">
        <f t="shared" si="27"/>
        <v>50</v>
      </c>
      <c r="R76" s="65">
        <f t="shared" si="8"/>
        <v>8</v>
      </c>
      <c r="S76" s="66">
        <f t="shared" si="28"/>
        <v>9</v>
      </c>
      <c r="T76" s="67">
        <f t="shared" si="29"/>
        <v>9.84</v>
      </c>
      <c r="U76" s="165">
        <f t="shared" si="30"/>
        <v>9</v>
      </c>
      <c r="V76" s="67">
        <f t="shared" si="31"/>
        <v>9.84</v>
      </c>
      <c r="W76" s="67">
        <f t="shared" si="32"/>
        <v>8</v>
      </c>
      <c r="X76" s="66"/>
      <c r="Y76" s="66">
        <f t="shared" si="33"/>
        <v>1</v>
      </c>
      <c r="Z76" s="67">
        <f t="shared" si="34"/>
        <v>1.35</v>
      </c>
      <c r="AA76" s="66">
        <f t="shared" si="16"/>
        <v>15</v>
      </c>
      <c r="AB76" s="66">
        <f t="shared" si="35"/>
        <v>6</v>
      </c>
      <c r="AC76" s="66">
        <f t="shared" si="36"/>
        <v>2</v>
      </c>
      <c r="AD76" s="67">
        <f t="shared" si="37"/>
        <v>1.8</v>
      </c>
      <c r="AE76" s="66">
        <f t="shared" si="20"/>
        <v>20</v>
      </c>
      <c r="AF76" s="63">
        <v>9</v>
      </c>
      <c r="AG76" s="60"/>
      <c r="AH76" s="103">
        <f t="shared" si="40"/>
        <v>0</v>
      </c>
      <c r="AI76" s="352"/>
    </row>
    <row r="77" spans="1:35" s="33" customFormat="1" ht="47.25" x14ac:dyDescent="0.25">
      <c r="A77" s="60">
        <v>94</v>
      </c>
      <c r="B77" s="161" t="s">
        <v>493</v>
      </c>
      <c r="C77" s="161" t="s">
        <v>157</v>
      </c>
      <c r="D77" s="243">
        <v>164.40199999999999</v>
      </c>
      <c r="E77" s="303"/>
      <c r="F77" s="303">
        <v>469</v>
      </c>
      <c r="G77" s="67">
        <f t="shared" si="24"/>
        <v>2.85</v>
      </c>
      <c r="H77" s="63">
        <v>32</v>
      </c>
      <c r="I77" s="64" t="e">
        <f t="shared" si="25"/>
        <v>#DIV/0!</v>
      </c>
      <c r="J77" s="63"/>
      <c r="K77" s="63"/>
      <c r="L77" s="63"/>
      <c r="M77" s="25">
        <f t="shared" si="26"/>
        <v>22</v>
      </c>
      <c r="N77" s="63">
        <v>0</v>
      </c>
      <c r="O77" s="63">
        <v>19</v>
      </c>
      <c r="P77" s="63">
        <v>3</v>
      </c>
      <c r="Q77" s="63">
        <f t="shared" si="27"/>
        <v>69</v>
      </c>
      <c r="R77" s="65">
        <f t="shared" ref="R77:R140" si="41">IF(F77&lt;VLOOKUP(G77,$M$430:$Q$436,2),0,VLOOKUP(G77,$M$430:$Q$436,3))</f>
        <v>8</v>
      </c>
      <c r="S77" s="66">
        <f t="shared" si="28"/>
        <v>37</v>
      </c>
      <c r="T77" s="67">
        <f t="shared" si="29"/>
        <v>37.520000000000003</v>
      </c>
      <c r="U77" s="165">
        <f t="shared" si="30"/>
        <v>37</v>
      </c>
      <c r="V77" s="67">
        <f t="shared" si="31"/>
        <v>37.520000000000003</v>
      </c>
      <c r="W77" s="67">
        <f t="shared" si="32"/>
        <v>8</v>
      </c>
      <c r="X77" s="66"/>
      <c r="Y77" s="66">
        <f t="shared" si="33"/>
        <v>5</v>
      </c>
      <c r="Z77" s="67">
        <f t="shared" si="34"/>
        <v>5.55</v>
      </c>
      <c r="AA77" s="66">
        <f t="shared" ref="AA77:AA140" si="42">IF(F77&lt;VLOOKUP(G77,$M$430:$Q$436,2),0,VLOOKUP(G77,$M$430:$Q$436,4))</f>
        <v>15</v>
      </c>
      <c r="AB77" s="66">
        <f t="shared" si="35"/>
        <v>24</v>
      </c>
      <c r="AC77" s="66">
        <f t="shared" si="36"/>
        <v>8</v>
      </c>
      <c r="AD77" s="67">
        <f t="shared" si="37"/>
        <v>7.4</v>
      </c>
      <c r="AE77" s="66">
        <f t="shared" ref="AE77:AE140" si="43">IF(F77&lt;VLOOKUP(G77,$M$430:$Q$436,2),0,VLOOKUP(G77,$M$430:$Q$436,5))</f>
        <v>20</v>
      </c>
      <c r="AF77" s="63">
        <v>37</v>
      </c>
      <c r="AG77" s="60"/>
      <c r="AH77" s="103">
        <f t="shared" si="40"/>
        <v>0</v>
      </c>
      <c r="AI77" s="352"/>
    </row>
    <row r="78" spans="1:35" s="33" customFormat="1" ht="31.5" x14ac:dyDescent="0.25">
      <c r="A78" s="60">
        <v>96</v>
      </c>
      <c r="B78" s="161" t="s">
        <v>494</v>
      </c>
      <c r="C78" s="161" t="s">
        <v>158</v>
      </c>
      <c r="D78" s="243">
        <v>61.625999999999998</v>
      </c>
      <c r="E78" s="303"/>
      <c r="F78" s="303">
        <v>68</v>
      </c>
      <c r="G78" s="67">
        <f t="shared" si="24"/>
        <v>1.1000000000000001</v>
      </c>
      <c r="H78" s="63">
        <v>4</v>
      </c>
      <c r="I78" s="64" t="e">
        <f t="shared" si="25"/>
        <v>#DIV/0!</v>
      </c>
      <c r="J78" s="63"/>
      <c r="K78" s="63"/>
      <c r="L78" s="63"/>
      <c r="M78" s="25">
        <f t="shared" si="26"/>
        <v>0</v>
      </c>
      <c r="N78" s="63"/>
      <c r="O78" s="63">
        <v>0</v>
      </c>
      <c r="P78" s="63">
        <v>0</v>
      </c>
      <c r="Q78" s="63">
        <f t="shared" si="27"/>
        <v>0</v>
      </c>
      <c r="R78" s="65">
        <f t="shared" si="41"/>
        <v>8</v>
      </c>
      <c r="S78" s="66">
        <f t="shared" si="28"/>
        <v>5</v>
      </c>
      <c r="T78" s="67">
        <f t="shared" si="29"/>
        <v>5.44</v>
      </c>
      <c r="U78" s="165">
        <f t="shared" si="30"/>
        <v>5</v>
      </c>
      <c r="V78" s="67">
        <f t="shared" si="31"/>
        <v>5.44</v>
      </c>
      <c r="W78" s="67">
        <f t="shared" si="32"/>
        <v>8</v>
      </c>
      <c r="X78" s="66"/>
      <c r="Y78" s="66">
        <f t="shared" si="33"/>
        <v>0</v>
      </c>
      <c r="Z78" s="67">
        <f t="shared" si="34"/>
        <v>0.75</v>
      </c>
      <c r="AA78" s="66">
        <f t="shared" si="42"/>
        <v>15</v>
      </c>
      <c r="AB78" s="66">
        <f t="shared" si="35"/>
        <v>4</v>
      </c>
      <c r="AC78" s="66">
        <f t="shared" si="36"/>
        <v>1</v>
      </c>
      <c r="AD78" s="67">
        <f t="shared" si="37"/>
        <v>1</v>
      </c>
      <c r="AE78" s="66">
        <f t="shared" si="43"/>
        <v>20</v>
      </c>
      <c r="AF78" s="63"/>
      <c r="AG78" s="60"/>
      <c r="AI78" s="352"/>
    </row>
    <row r="79" spans="1:35" s="33" customFormat="1" ht="78.75" x14ac:dyDescent="0.25">
      <c r="A79" s="60">
        <v>97</v>
      </c>
      <c r="B79" s="161" t="s">
        <v>495</v>
      </c>
      <c r="C79" s="161" t="s">
        <v>158</v>
      </c>
      <c r="D79" s="243">
        <v>40.01</v>
      </c>
      <c r="E79" s="303"/>
      <c r="F79" s="303">
        <v>73</v>
      </c>
      <c r="G79" s="67">
        <f t="shared" si="24"/>
        <v>1.82</v>
      </c>
      <c r="H79" s="63">
        <v>4</v>
      </c>
      <c r="I79" s="64" t="e">
        <f t="shared" si="25"/>
        <v>#DIV/0!</v>
      </c>
      <c r="J79" s="63"/>
      <c r="K79" s="63"/>
      <c r="L79" s="63"/>
      <c r="M79" s="25">
        <f t="shared" si="26"/>
        <v>4</v>
      </c>
      <c r="N79" s="63">
        <v>0</v>
      </c>
      <c r="O79" s="63">
        <v>3</v>
      </c>
      <c r="P79" s="63">
        <v>1</v>
      </c>
      <c r="Q79" s="63">
        <f t="shared" si="27"/>
        <v>100</v>
      </c>
      <c r="R79" s="65">
        <f t="shared" si="41"/>
        <v>8</v>
      </c>
      <c r="S79" s="66">
        <f t="shared" si="28"/>
        <v>5</v>
      </c>
      <c r="T79" s="67">
        <f t="shared" si="29"/>
        <v>5.84</v>
      </c>
      <c r="U79" s="165">
        <f t="shared" si="30"/>
        <v>4</v>
      </c>
      <c r="V79" s="67">
        <f t="shared" si="31"/>
        <v>4.38</v>
      </c>
      <c r="W79" s="67">
        <v>6</v>
      </c>
      <c r="X79" s="66"/>
      <c r="Y79" s="66">
        <f t="shared" si="33"/>
        <v>0</v>
      </c>
      <c r="Z79" s="67">
        <f t="shared" si="34"/>
        <v>0.6</v>
      </c>
      <c r="AA79" s="66">
        <f t="shared" si="42"/>
        <v>15</v>
      </c>
      <c r="AB79" s="66">
        <f t="shared" si="35"/>
        <v>3</v>
      </c>
      <c r="AC79" s="66">
        <f t="shared" si="36"/>
        <v>1</v>
      </c>
      <c r="AD79" s="67">
        <f t="shared" si="37"/>
        <v>0.8</v>
      </c>
      <c r="AE79" s="66">
        <f t="shared" si="43"/>
        <v>20</v>
      </c>
      <c r="AF79" s="63">
        <v>4</v>
      </c>
      <c r="AG79" s="60"/>
      <c r="AH79" s="103">
        <f t="shared" ref="AH79:AH83" si="44">U79-AF79</f>
        <v>0</v>
      </c>
      <c r="AI79" s="352"/>
    </row>
    <row r="80" spans="1:35" s="33" customFormat="1" ht="63" x14ac:dyDescent="0.25">
      <c r="A80" s="60">
        <v>98</v>
      </c>
      <c r="B80" s="161" t="s">
        <v>877</v>
      </c>
      <c r="C80" s="161" t="s">
        <v>158</v>
      </c>
      <c r="D80" s="243">
        <v>155.31</v>
      </c>
      <c r="E80" s="303"/>
      <c r="F80" s="303">
        <v>470</v>
      </c>
      <c r="G80" s="67">
        <f t="shared" si="24"/>
        <v>3.03</v>
      </c>
      <c r="H80" s="63">
        <v>30</v>
      </c>
      <c r="I80" s="64" t="e">
        <f t="shared" si="25"/>
        <v>#DIV/0!</v>
      </c>
      <c r="J80" s="63"/>
      <c r="K80" s="63"/>
      <c r="L80" s="63"/>
      <c r="M80" s="25">
        <f t="shared" si="26"/>
        <v>27</v>
      </c>
      <c r="N80" s="63">
        <v>0</v>
      </c>
      <c r="O80" s="63">
        <v>21</v>
      </c>
      <c r="P80" s="63">
        <v>6</v>
      </c>
      <c r="Q80" s="63">
        <f t="shared" si="27"/>
        <v>90</v>
      </c>
      <c r="R80" s="65">
        <f t="shared" si="41"/>
        <v>12</v>
      </c>
      <c r="S80" s="66">
        <f t="shared" si="28"/>
        <v>56</v>
      </c>
      <c r="T80" s="67">
        <f t="shared" si="29"/>
        <v>56.4</v>
      </c>
      <c r="U80" s="165">
        <f t="shared" si="30"/>
        <v>42</v>
      </c>
      <c r="V80" s="67">
        <f t="shared" si="31"/>
        <v>42.3</v>
      </c>
      <c r="W80" s="67">
        <v>9</v>
      </c>
      <c r="X80" s="66"/>
      <c r="Y80" s="66">
        <f t="shared" si="33"/>
        <v>6</v>
      </c>
      <c r="Z80" s="67">
        <f t="shared" si="34"/>
        <v>6.3</v>
      </c>
      <c r="AA80" s="66">
        <f t="shared" si="42"/>
        <v>15</v>
      </c>
      <c r="AB80" s="66">
        <f t="shared" si="35"/>
        <v>27</v>
      </c>
      <c r="AC80" s="66">
        <f t="shared" si="36"/>
        <v>9</v>
      </c>
      <c r="AD80" s="67">
        <f t="shared" si="37"/>
        <v>8.4</v>
      </c>
      <c r="AE80" s="66">
        <f t="shared" si="43"/>
        <v>20</v>
      </c>
      <c r="AF80" s="63">
        <v>42</v>
      </c>
      <c r="AG80" s="60"/>
      <c r="AH80" s="103">
        <f t="shared" si="44"/>
        <v>0</v>
      </c>
      <c r="AI80" s="352"/>
    </row>
    <row r="81" spans="1:35" s="33" customFormat="1" ht="47.25" x14ac:dyDescent="0.25">
      <c r="A81" s="60">
        <v>102</v>
      </c>
      <c r="B81" s="161" t="s">
        <v>496</v>
      </c>
      <c r="C81" s="161" t="s">
        <v>158</v>
      </c>
      <c r="D81" s="243">
        <v>28.030999999999999</v>
      </c>
      <c r="E81" s="303"/>
      <c r="F81" s="303">
        <v>268</v>
      </c>
      <c r="G81" s="67">
        <f t="shared" si="24"/>
        <v>9.56</v>
      </c>
      <c r="H81" s="63">
        <v>49</v>
      </c>
      <c r="I81" s="64" t="e">
        <f t="shared" si="25"/>
        <v>#DIV/0!</v>
      </c>
      <c r="J81" s="63"/>
      <c r="K81" s="63"/>
      <c r="L81" s="63"/>
      <c r="M81" s="25">
        <f t="shared" si="26"/>
        <v>8</v>
      </c>
      <c r="N81" s="63">
        <v>0</v>
      </c>
      <c r="O81" s="63">
        <v>8</v>
      </c>
      <c r="P81" s="63">
        <v>0</v>
      </c>
      <c r="Q81" s="63">
        <f t="shared" si="27"/>
        <v>16</v>
      </c>
      <c r="R81" s="65">
        <f t="shared" si="41"/>
        <v>18</v>
      </c>
      <c r="S81" s="66">
        <f t="shared" si="28"/>
        <v>48</v>
      </c>
      <c r="T81" s="67">
        <f t="shared" si="29"/>
        <v>48.24</v>
      </c>
      <c r="U81" s="165">
        <f t="shared" si="30"/>
        <v>48</v>
      </c>
      <c r="V81" s="67">
        <f t="shared" si="31"/>
        <v>48.24</v>
      </c>
      <c r="W81" s="67">
        <f t="shared" si="32"/>
        <v>18</v>
      </c>
      <c r="X81" s="66"/>
      <c r="Y81" s="66">
        <f t="shared" si="33"/>
        <v>7</v>
      </c>
      <c r="Z81" s="67">
        <f t="shared" si="34"/>
        <v>7.2</v>
      </c>
      <c r="AA81" s="66">
        <f t="shared" si="42"/>
        <v>15</v>
      </c>
      <c r="AB81" s="66">
        <f t="shared" si="35"/>
        <v>31</v>
      </c>
      <c r="AC81" s="66">
        <f t="shared" si="36"/>
        <v>10</v>
      </c>
      <c r="AD81" s="67">
        <f t="shared" si="37"/>
        <v>9.6</v>
      </c>
      <c r="AE81" s="66">
        <f t="shared" si="43"/>
        <v>20</v>
      </c>
      <c r="AF81" s="63">
        <v>48</v>
      </c>
      <c r="AG81" s="60"/>
      <c r="AH81" s="103">
        <f t="shared" si="44"/>
        <v>0</v>
      </c>
      <c r="AI81" s="352"/>
    </row>
    <row r="82" spans="1:35" s="33" customFormat="1" ht="47.25" x14ac:dyDescent="0.25">
      <c r="A82" s="60">
        <v>103</v>
      </c>
      <c r="B82" s="161" t="s">
        <v>497</v>
      </c>
      <c r="C82" s="161" t="s">
        <v>158</v>
      </c>
      <c r="D82" s="243">
        <v>27.521999999999998</v>
      </c>
      <c r="E82" s="303"/>
      <c r="F82" s="303">
        <v>21</v>
      </c>
      <c r="G82" s="67">
        <f t="shared" si="24"/>
        <v>0.76</v>
      </c>
      <c r="H82" s="63">
        <v>0</v>
      </c>
      <c r="I82" s="64" t="e">
        <f t="shared" si="25"/>
        <v>#DIV/0!</v>
      </c>
      <c r="J82" s="63"/>
      <c r="K82" s="63"/>
      <c r="L82" s="63"/>
      <c r="M82" s="25">
        <f t="shared" si="26"/>
        <v>0</v>
      </c>
      <c r="N82" s="63">
        <v>0</v>
      </c>
      <c r="O82" s="63">
        <v>0</v>
      </c>
      <c r="P82" s="63">
        <v>0</v>
      </c>
      <c r="Q82" s="63" t="e">
        <f t="shared" si="27"/>
        <v>#DIV/0!</v>
      </c>
      <c r="R82" s="65">
        <f t="shared" si="41"/>
        <v>5</v>
      </c>
      <c r="S82" s="66">
        <f t="shared" si="28"/>
        <v>1</v>
      </c>
      <c r="T82" s="67">
        <f t="shared" si="29"/>
        <v>1.05</v>
      </c>
      <c r="U82" s="165">
        <f t="shared" si="30"/>
        <v>1</v>
      </c>
      <c r="V82" s="67">
        <f t="shared" si="31"/>
        <v>1.05</v>
      </c>
      <c r="W82" s="67">
        <f t="shared" si="32"/>
        <v>5</v>
      </c>
      <c r="X82" s="66"/>
      <c r="Y82" s="66">
        <f t="shared" si="33"/>
        <v>0</v>
      </c>
      <c r="Z82" s="67">
        <f t="shared" si="34"/>
        <v>0.15</v>
      </c>
      <c r="AA82" s="66">
        <f t="shared" si="42"/>
        <v>15</v>
      </c>
      <c r="AB82" s="66">
        <f t="shared" si="35"/>
        <v>0</v>
      </c>
      <c r="AC82" s="66">
        <f t="shared" si="36"/>
        <v>1</v>
      </c>
      <c r="AD82" s="67">
        <f t="shared" si="37"/>
        <v>0.2</v>
      </c>
      <c r="AE82" s="66">
        <f t="shared" si="43"/>
        <v>20</v>
      </c>
      <c r="AF82" s="63">
        <v>1</v>
      </c>
      <c r="AG82" s="60"/>
      <c r="AH82" s="103">
        <f t="shared" si="44"/>
        <v>0</v>
      </c>
      <c r="AI82" s="352"/>
    </row>
    <row r="83" spans="1:35" s="33" customFormat="1" ht="63" x14ac:dyDescent="0.25">
      <c r="A83" s="60">
        <v>104</v>
      </c>
      <c r="B83" s="161" t="s">
        <v>498</v>
      </c>
      <c r="C83" s="161" t="s">
        <v>158</v>
      </c>
      <c r="D83" s="243">
        <v>38.801000000000002</v>
      </c>
      <c r="E83" s="303"/>
      <c r="F83" s="303">
        <v>79</v>
      </c>
      <c r="G83" s="67">
        <f t="shared" si="24"/>
        <v>2.04</v>
      </c>
      <c r="H83" s="63">
        <v>5</v>
      </c>
      <c r="I83" s="64" t="e">
        <f t="shared" si="25"/>
        <v>#DIV/0!</v>
      </c>
      <c r="J83" s="63"/>
      <c r="K83" s="63"/>
      <c r="L83" s="63"/>
      <c r="M83" s="25">
        <f t="shared" si="26"/>
        <v>3</v>
      </c>
      <c r="N83" s="63">
        <v>0</v>
      </c>
      <c r="O83" s="63">
        <v>2</v>
      </c>
      <c r="P83" s="63">
        <v>1</v>
      </c>
      <c r="Q83" s="63">
        <f t="shared" si="27"/>
        <v>60</v>
      </c>
      <c r="R83" s="65">
        <f t="shared" si="41"/>
        <v>8</v>
      </c>
      <c r="S83" s="66">
        <f t="shared" si="28"/>
        <v>6</v>
      </c>
      <c r="T83" s="67">
        <f t="shared" si="29"/>
        <v>6.32</v>
      </c>
      <c r="U83" s="165">
        <f t="shared" si="30"/>
        <v>6</v>
      </c>
      <c r="V83" s="67">
        <f t="shared" si="31"/>
        <v>6.32</v>
      </c>
      <c r="W83" s="67">
        <f t="shared" si="32"/>
        <v>8</v>
      </c>
      <c r="X83" s="66"/>
      <c r="Y83" s="66">
        <f t="shared" si="33"/>
        <v>0</v>
      </c>
      <c r="Z83" s="67">
        <f t="shared" si="34"/>
        <v>0.9</v>
      </c>
      <c r="AA83" s="66">
        <f t="shared" si="42"/>
        <v>15</v>
      </c>
      <c r="AB83" s="66">
        <f t="shared" si="35"/>
        <v>4</v>
      </c>
      <c r="AC83" s="66">
        <f t="shared" si="36"/>
        <v>2</v>
      </c>
      <c r="AD83" s="67">
        <f t="shared" si="37"/>
        <v>1.2</v>
      </c>
      <c r="AE83" s="66">
        <f t="shared" si="43"/>
        <v>20</v>
      </c>
      <c r="AF83" s="63">
        <v>6</v>
      </c>
      <c r="AG83" s="60"/>
      <c r="AH83" s="103">
        <f t="shared" si="44"/>
        <v>0</v>
      </c>
      <c r="AI83" s="352"/>
    </row>
    <row r="84" spans="1:35" s="33" customFormat="1" ht="31.5" x14ac:dyDescent="0.25">
      <c r="A84" s="60">
        <v>106</v>
      </c>
      <c r="B84" s="161" t="s">
        <v>499</v>
      </c>
      <c r="C84" s="161" t="s">
        <v>79</v>
      </c>
      <c r="D84" s="243">
        <v>474.39</v>
      </c>
      <c r="E84" s="303"/>
      <c r="F84" s="303">
        <v>261</v>
      </c>
      <c r="G84" s="67">
        <f t="shared" si="24"/>
        <v>0.55000000000000004</v>
      </c>
      <c r="H84" s="63"/>
      <c r="I84" s="64" t="e">
        <f t="shared" si="25"/>
        <v>#DIV/0!</v>
      </c>
      <c r="J84" s="63"/>
      <c r="K84" s="63"/>
      <c r="L84" s="63"/>
      <c r="M84" s="25">
        <f t="shared" si="26"/>
        <v>0</v>
      </c>
      <c r="N84" s="63"/>
      <c r="O84" s="63"/>
      <c r="P84" s="63"/>
      <c r="Q84" s="63" t="e">
        <f t="shared" si="27"/>
        <v>#DIV/0!</v>
      </c>
      <c r="R84" s="65">
        <f t="shared" si="41"/>
        <v>5</v>
      </c>
      <c r="S84" s="66">
        <f t="shared" si="28"/>
        <v>13</v>
      </c>
      <c r="T84" s="67">
        <f t="shared" si="29"/>
        <v>13.05</v>
      </c>
      <c r="U84" s="165">
        <f t="shared" si="30"/>
        <v>13</v>
      </c>
      <c r="V84" s="67">
        <f t="shared" si="31"/>
        <v>13.05</v>
      </c>
      <c r="W84" s="67">
        <f t="shared" si="32"/>
        <v>5</v>
      </c>
      <c r="X84" s="66"/>
      <c r="Y84" s="66">
        <f t="shared" si="33"/>
        <v>1</v>
      </c>
      <c r="Z84" s="67">
        <f t="shared" si="34"/>
        <v>1.95</v>
      </c>
      <c r="AA84" s="66">
        <f t="shared" si="42"/>
        <v>15</v>
      </c>
      <c r="AB84" s="66">
        <f t="shared" si="35"/>
        <v>9</v>
      </c>
      <c r="AC84" s="66">
        <f t="shared" si="36"/>
        <v>3</v>
      </c>
      <c r="AD84" s="67">
        <f t="shared" si="37"/>
        <v>2.6</v>
      </c>
      <c r="AE84" s="66">
        <f t="shared" si="43"/>
        <v>20</v>
      </c>
      <c r="AF84" s="63"/>
      <c r="AG84" s="60"/>
      <c r="AH84" s="103"/>
      <c r="AI84" s="352"/>
    </row>
    <row r="85" spans="1:35" s="33" customFormat="1" ht="31.5" x14ac:dyDescent="0.25">
      <c r="A85" s="60">
        <v>107</v>
      </c>
      <c r="B85" s="161" t="s">
        <v>500</v>
      </c>
      <c r="C85" s="161" t="s">
        <v>79</v>
      </c>
      <c r="D85" s="243">
        <v>1136.8579999999999</v>
      </c>
      <c r="E85" s="303"/>
      <c r="F85" s="303">
        <v>1387</v>
      </c>
      <c r="G85" s="67">
        <f t="shared" si="24"/>
        <v>1.22</v>
      </c>
      <c r="H85" s="63">
        <v>73</v>
      </c>
      <c r="I85" s="64" t="e">
        <f t="shared" si="25"/>
        <v>#DIV/0!</v>
      </c>
      <c r="J85" s="63"/>
      <c r="K85" s="63"/>
      <c r="L85" s="63"/>
      <c r="M85" s="25">
        <f t="shared" si="26"/>
        <v>38</v>
      </c>
      <c r="N85" s="63"/>
      <c r="O85" s="63">
        <v>31</v>
      </c>
      <c r="P85" s="63">
        <v>7</v>
      </c>
      <c r="Q85" s="63">
        <f t="shared" si="27"/>
        <v>52</v>
      </c>
      <c r="R85" s="65">
        <f t="shared" si="41"/>
        <v>8</v>
      </c>
      <c r="S85" s="66">
        <f t="shared" si="28"/>
        <v>110</v>
      </c>
      <c r="T85" s="67">
        <f t="shared" si="29"/>
        <v>110.96</v>
      </c>
      <c r="U85" s="165">
        <f t="shared" si="30"/>
        <v>110</v>
      </c>
      <c r="V85" s="67">
        <f t="shared" si="31"/>
        <v>110.96</v>
      </c>
      <c r="W85" s="67">
        <f t="shared" si="32"/>
        <v>8</v>
      </c>
      <c r="X85" s="66"/>
      <c r="Y85" s="66">
        <f t="shared" si="33"/>
        <v>16</v>
      </c>
      <c r="Z85" s="67">
        <f t="shared" si="34"/>
        <v>16.5</v>
      </c>
      <c r="AA85" s="66">
        <f t="shared" si="42"/>
        <v>15</v>
      </c>
      <c r="AB85" s="66">
        <f t="shared" si="35"/>
        <v>72</v>
      </c>
      <c r="AC85" s="66">
        <f t="shared" si="36"/>
        <v>22</v>
      </c>
      <c r="AD85" s="67">
        <f t="shared" si="37"/>
        <v>22</v>
      </c>
      <c r="AE85" s="66">
        <f t="shared" si="43"/>
        <v>20</v>
      </c>
      <c r="AF85" s="63"/>
      <c r="AG85" s="60"/>
      <c r="AH85" s="103"/>
      <c r="AI85" s="352"/>
    </row>
    <row r="86" spans="1:35" s="33" customFormat="1" ht="47.25" x14ac:dyDescent="0.25">
      <c r="A86" s="60">
        <v>108</v>
      </c>
      <c r="B86" s="161" t="s">
        <v>501</v>
      </c>
      <c r="C86" s="161" t="s">
        <v>79</v>
      </c>
      <c r="D86" s="243">
        <v>277.01100000000002</v>
      </c>
      <c r="E86" s="303"/>
      <c r="F86" s="303">
        <v>427</v>
      </c>
      <c r="G86" s="67">
        <f t="shared" si="24"/>
        <v>1.54</v>
      </c>
      <c r="H86" s="63">
        <v>35</v>
      </c>
      <c r="I86" s="64" t="e">
        <f t="shared" si="25"/>
        <v>#DIV/0!</v>
      </c>
      <c r="J86" s="63"/>
      <c r="K86" s="63"/>
      <c r="L86" s="63"/>
      <c r="M86" s="25">
        <f t="shared" si="26"/>
        <v>5</v>
      </c>
      <c r="N86" s="63">
        <v>0</v>
      </c>
      <c r="O86" s="63">
        <v>5</v>
      </c>
      <c r="P86" s="63">
        <v>0</v>
      </c>
      <c r="Q86" s="63">
        <f t="shared" si="27"/>
        <v>14</v>
      </c>
      <c r="R86" s="65">
        <f t="shared" si="41"/>
        <v>8</v>
      </c>
      <c r="S86" s="66">
        <f t="shared" si="28"/>
        <v>34</v>
      </c>
      <c r="T86" s="67">
        <f t="shared" si="29"/>
        <v>34.159999999999997</v>
      </c>
      <c r="U86" s="165">
        <f t="shared" si="30"/>
        <v>25</v>
      </c>
      <c r="V86" s="67">
        <f t="shared" si="31"/>
        <v>25.62</v>
      </c>
      <c r="W86" s="67">
        <v>6</v>
      </c>
      <c r="X86" s="66"/>
      <c r="Y86" s="66">
        <f t="shared" si="33"/>
        <v>3</v>
      </c>
      <c r="Z86" s="67">
        <f t="shared" si="34"/>
        <v>3.75</v>
      </c>
      <c r="AA86" s="66">
        <f t="shared" si="42"/>
        <v>15</v>
      </c>
      <c r="AB86" s="66">
        <f t="shared" si="35"/>
        <v>17</v>
      </c>
      <c r="AC86" s="66">
        <f t="shared" si="36"/>
        <v>5</v>
      </c>
      <c r="AD86" s="67">
        <f t="shared" si="37"/>
        <v>5</v>
      </c>
      <c r="AE86" s="66">
        <f t="shared" si="43"/>
        <v>20</v>
      </c>
      <c r="AF86" s="63">
        <v>25</v>
      </c>
      <c r="AG86" s="60"/>
      <c r="AH86" s="103">
        <f t="shared" ref="AH86:AH104" si="45">U86-AF86</f>
        <v>0</v>
      </c>
      <c r="AI86" s="352"/>
    </row>
    <row r="87" spans="1:35" s="33" customFormat="1" ht="31.5" x14ac:dyDescent="0.25">
      <c r="A87" s="60">
        <v>109</v>
      </c>
      <c r="B87" s="161" t="s">
        <v>502</v>
      </c>
      <c r="C87" s="161" t="s">
        <v>79</v>
      </c>
      <c r="D87" s="243">
        <v>94.271000000000001</v>
      </c>
      <c r="E87" s="303"/>
      <c r="F87" s="303">
        <v>127</v>
      </c>
      <c r="G87" s="67">
        <f t="shared" si="24"/>
        <v>1.35</v>
      </c>
      <c r="H87" s="63">
        <v>8</v>
      </c>
      <c r="I87" s="64" t="e">
        <f t="shared" si="25"/>
        <v>#DIV/0!</v>
      </c>
      <c r="J87" s="63"/>
      <c r="K87" s="63"/>
      <c r="L87" s="63"/>
      <c r="M87" s="25">
        <f t="shared" si="26"/>
        <v>0</v>
      </c>
      <c r="N87" s="63">
        <v>0</v>
      </c>
      <c r="O87" s="63">
        <v>0</v>
      </c>
      <c r="P87" s="63">
        <v>0</v>
      </c>
      <c r="Q87" s="63">
        <f t="shared" si="27"/>
        <v>0</v>
      </c>
      <c r="R87" s="65">
        <f t="shared" si="41"/>
        <v>8</v>
      </c>
      <c r="S87" s="66">
        <f t="shared" si="28"/>
        <v>10</v>
      </c>
      <c r="T87" s="67">
        <f t="shared" si="29"/>
        <v>10.16</v>
      </c>
      <c r="U87" s="165">
        <f t="shared" si="30"/>
        <v>10</v>
      </c>
      <c r="V87" s="67">
        <f t="shared" si="31"/>
        <v>10.16</v>
      </c>
      <c r="W87" s="67">
        <f t="shared" si="32"/>
        <v>8</v>
      </c>
      <c r="X87" s="66"/>
      <c r="Y87" s="66">
        <f t="shared" si="33"/>
        <v>1</v>
      </c>
      <c r="Z87" s="67">
        <f t="shared" si="34"/>
        <v>1.5</v>
      </c>
      <c r="AA87" s="66">
        <f t="shared" si="42"/>
        <v>15</v>
      </c>
      <c r="AB87" s="66">
        <f t="shared" si="35"/>
        <v>7</v>
      </c>
      <c r="AC87" s="66">
        <f t="shared" si="36"/>
        <v>2</v>
      </c>
      <c r="AD87" s="67">
        <f t="shared" si="37"/>
        <v>2</v>
      </c>
      <c r="AE87" s="66">
        <f t="shared" si="43"/>
        <v>20</v>
      </c>
      <c r="AF87" s="63">
        <v>10</v>
      </c>
      <c r="AG87" s="60"/>
      <c r="AH87" s="103">
        <f t="shared" si="45"/>
        <v>0</v>
      </c>
      <c r="AI87" s="352"/>
    </row>
    <row r="88" spans="1:35" s="33" customFormat="1" ht="47.25" x14ac:dyDescent="0.25">
      <c r="A88" s="60">
        <v>110</v>
      </c>
      <c r="B88" s="354" t="s">
        <v>503</v>
      </c>
      <c r="C88" s="161" t="s">
        <v>79</v>
      </c>
      <c r="D88" s="243">
        <v>80.088999999999999</v>
      </c>
      <c r="E88" s="303"/>
      <c r="F88" s="303">
        <v>56</v>
      </c>
      <c r="G88" s="67">
        <f t="shared" si="24"/>
        <v>0.7</v>
      </c>
      <c r="H88" s="63">
        <v>7</v>
      </c>
      <c r="I88" s="64" t="e">
        <f t="shared" si="25"/>
        <v>#DIV/0!</v>
      </c>
      <c r="J88" s="63"/>
      <c r="K88" s="63"/>
      <c r="L88" s="63"/>
      <c r="M88" s="25">
        <f t="shared" si="26"/>
        <v>3</v>
      </c>
      <c r="N88" s="63">
        <v>0</v>
      </c>
      <c r="O88" s="63">
        <v>3</v>
      </c>
      <c r="P88" s="63">
        <v>0</v>
      </c>
      <c r="Q88" s="63">
        <f t="shared" si="27"/>
        <v>43</v>
      </c>
      <c r="R88" s="65">
        <f t="shared" si="41"/>
        <v>5</v>
      </c>
      <c r="S88" s="66">
        <f t="shared" si="28"/>
        <v>2</v>
      </c>
      <c r="T88" s="67">
        <f t="shared" si="29"/>
        <v>2.8</v>
      </c>
      <c r="U88" s="165">
        <f t="shared" si="30"/>
        <v>2</v>
      </c>
      <c r="V88" s="67">
        <f t="shared" si="31"/>
        <v>2.8</v>
      </c>
      <c r="W88" s="67">
        <f t="shared" si="32"/>
        <v>5</v>
      </c>
      <c r="X88" s="66"/>
      <c r="Y88" s="66">
        <f t="shared" si="33"/>
        <v>0</v>
      </c>
      <c r="Z88" s="67">
        <f t="shared" si="34"/>
        <v>0.3</v>
      </c>
      <c r="AA88" s="66">
        <f t="shared" si="42"/>
        <v>15</v>
      </c>
      <c r="AB88" s="66">
        <f t="shared" si="35"/>
        <v>1</v>
      </c>
      <c r="AC88" s="66">
        <f t="shared" si="36"/>
        <v>1</v>
      </c>
      <c r="AD88" s="67">
        <f t="shared" si="37"/>
        <v>0.4</v>
      </c>
      <c r="AE88" s="66">
        <f t="shared" si="43"/>
        <v>20</v>
      </c>
      <c r="AF88" s="63">
        <v>3</v>
      </c>
      <c r="AG88" s="60"/>
      <c r="AH88" s="103">
        <f t="shared" si="45"/>
        <v>-1</v>
      </c>
      <c r="AI88" s="352"/>
    </row>
    <row r="89" spans="1:35" s="33" customFormat="1" ht="47.25" x14ac:dyDescent="0.25">
      <c r="A89" s="60">
        <v>111</v>
      </c>
      <c r="B89" s="161" t="s">
        <v>504</v>
      </c>
      <c r="C89" s="161" t="s">
        <v>79</v>
      </c>
      <c r="D89" s="243">
        <v>157.33000000000001</v>
      </c>
      <c r="E89" s="303"/>
      <c r="F89" s="303">
        <v>321</v>
      </c>
      <c r="G89" s="67">
        <f t="shared" si="24"/>
        <v>2.04</v>
      </c>
      <c r="H89" s="63">
        <v>10</v>
      </c>
      <c r="I89" s="64" t="e">
        <f t="shared" si="25"/>
        <v>#DIV/0!</v>
      </c>
      <c r="J89" s="63"/>
      <c r="K89" s="63"/>
      <c r="L89" s="63"/>
      <c r="M89" s="25">
        <f t="shared" si="26"/>
        <v>8</v>
      </c>
      <c r="N89" s="63">
        <v>1</v>
      </c>
      <c r="O89" s="63">
        <v>6</v>
      </c>
      <c r="P89" s="63">
        <v>1</v>
      </c>
      <c r="Q89" s="63">
        <f t="shared" si="27"/>
        <v>80</v>
      </c>
      <c r="R89" s="65">
        <f t="shared" si="41"/>
        <v>8</v>
      </c>
      <c r="S89" s="66">
        <f t="shared" si="28"/>
        <v>25</v>
      </c>
      <c r="T89" s="67">
        <f t="shared" si="29"/>
        <v>25.68</v>
      </c>
      <c r="U89" s="165">
        <f t="shared" si="30"/>
        <v>16</v>
      </c>
      <c r="V89" s="67">
        <f t="shared" si="31"/>
        <v>16.05</v>
      </c>
      <c r="W89" s="67">
        <v>5</v>
      </c>
      <c r="X89" s="66"/>
      <c r="Y89" s="66">
        <f t="shared" si="33"/>
        <v>2</v>
      </c>
      <c r="Z89" s="67">
        <f t="shared" si="34"/>
        <v>2.4</v>
      </c>
      <c r="AA89" s="66">
        <f t="shared" si="42"/>
        <v>15</v>
      </c>
      <c r="AB89" s="66">
        <f t="shared" si="35"/>
        <v>10</v>
      </c>
      <c r="AC89" s="66">
        <f t="shared" si="36"/>
        <v>4</v>
      </c>
      <c r="AD89" s="67">
        <f t="shared" si="37"/>
        <v>3.2</v>
      </c>
      <c r="AE89" s="66">
        <f t="shared" si="43"/>
        <v>20</v>
      </c>
      <c r="AF89" s="63">
        <v>16</v>
      </c>
      <c r="AG89" s="60"/>
      <c r="AH89" s="103">
        <f t="shared" si="45"/>
        <v>0</v>
      </c>
      <c r="AI89" s="352"/>
    </row>
    <row r="90" spans="1:35" s="33" customFormat="1" ht="47.25" x14ac:dyDescent="0.25">
      <c r="A90" s="60">
        <v>112</v>
      </c>
      <c r="B90" s="277" t="s">
        <v>505</v>
      </c>
      <c r="C90" s="161" t="s">
        <v>79</v>
      </c>
      <c r="D90" s="243">
        <v>1319.9749999999999</v>
      </c>
      <c r="E90" s="303"/>
      <c r="F90" s="303">
        <v>1257</v>
      </c>
      <c r="G90" s="67">
        <f t="shared" si="24"/>
        <v>0.95</v>
      </c>
      <c r="H90" s="63"/>
      <c r="I90" s="64" t="e">
        <f t="shared" si="25"/>
        <v>#DIV/0!</v>
      </c>
      <c r="J90" s="63"/>
      <c r="K90" s="63"/>
      <c r="L90" s="63"/>
      <c r="M90" s="25">
        <f t="shared" si="26"/>
        <v>0</v>
      </c>
      <c r="N90" s="63"/>
      <c r="O90" s="63"/>
      <c r="P90" s="63"/>
      <c r="Q90" s="63" t="e">
        <f t="shared" si="27"/>
        <v>#DIV/0!</v>
      </c>
      <c r="R90" s="65">
        <f t="shared" si="41"/>
        <v>5</v>
      </c>
      <c r="S90" s="66">
        <f t="shared" si="28"/>
        <v>62</v>
      </c>
      <c r="T90" s="67">
        <f t="shared" si="29"/>
        <v>62.85</v>
      </c>
      <c r="U90" s="165">
        <f t="shared" si="30"/>
        <v>62</v>
      </c>
      <c r="V90" s="67">
        <f t="shared" si="31"/>
        <v>62.85</v>
      </c>
      <c r="W90" s="67">
        <f t="shared" si="32"/>
        <v>5</v>
      </c>
      <c r="X90" s="66"/>
      <c r="Y90" s="66">
        <f t="shared" si="33"/>
        <v>9</v>
      </c>
      <c r="Z90" s="67">
        <f t="shared" si="34"/>
        <v>9.3000000000000007</v>
      </c>
      <c r="AA90" s="66">
        <f t="shared" si="42"/>
        <v>15</v>
      </c>
      <c r="AB90" s="66">
        <f t="shared" si="35"/>
        <v>40</v>
      </c>
      <c r="AC90" s="66">
        <f t="shared" si="36"/>
        <v>13</v>
      </c>
      <c r="AD90" s="67">
        <f t="shared" si="37"/>
        <v>12.4</v>
      </c>
      <c r="AE90" s="66">
        <f t="shared" si="43"/>
        <v>20</v>
      </c>
      <c r="AF90" s="63">
        <v>62</v>
      </c>
      <c r="AG90" s="60"/>
      <c r="AH90" s="103">
        <f t="shared" si="45"/>
        <v>0</v>
      </c>
      <c r="AI90" s="269"/>
    </row>
    <row r="91" spans="1:35" s="33" customFormat="1" ht="47.25" x14ac:dyDescent="0.25">
      <c r="A91" s="60">
        <v>113</v>
      </c>
      <c r="B91" s="161" t="s">
        <v>506</v>
      </c>
      <c r="C91" s="161" t="s">
        <v>79</v>
      </c>
      <c r="D91" s="243">
        <v>44.854999999999997</v>
      </c>
      <c r="E91" s="303"/>
      <c r="F91" s="303">
        <v>187</v>
      </c>
      <c r="G91" s="67">
        <f t="shared" si="24"/>
        <v>4.17</v>
      </c>
      <c r="H91" s="63">
        <v>22</v>
      </c>
      <c r="I91" s="64" t="e">
        <f t="shared" si="25"/>
        <v>#DIV/0!</v>
      </c>
      <c r="J91" s="63"/>
      <c r="K91" s="63"/>
      <c r="L91" s="63"/>
      <c r="M91" s="25">
        <f t="shared" si="26"/>
        <v>0</v>
      </c>
      <c r="N91" s="63">
        <v>0</v>
      </c>
      <c r="O91" s="63">
        <v>0</v>
      </c>
      <c r="P91" s="63">
        <v>0</v>
      </c>
      <c r="Q91" s="63">
        <f t="shared" si="27"/>
        <v>0</v>
      </c>
      <c r="R91" s="65">
        <f t="shared" si="41"/>
        <v>12</v>
      </c>
      <c r="S91" s="66">
        <f t="shared" si="28"/>
        <v>22</v>
      </c>
      <c r="T91" s="67">
        <f t="shared" si="29"/>
        <v>22.44</v>
      </c>
      <c r="U91" s="165">
        <f t="shared" si="30"/>
        <v>22</v>
      </c>
      <c r="V91" s="67">
        <f t="shared" si="31"/>
        <v>22.44</v>
      </c>
      <c r="W91" s="67">
        <f t="shared" si="32"/>
        <v>12</v>
      </c>
      <c r="X91" s="66"/>
      <c r="Y91" s="66">
        <f t="shared" si="33"/>
        <v>3</v>
      </c>
      <c r="Z91" s="67">
        <f t="shared" si="34"/>
        <v>3.3</v>
      </c>
      <c r="AA91" s="66">
        <f t="shared" si="42"/>
        <v>15</v>
      </c>
      <c r="AB91" s="66">
        <f t="shared" si="35"/>
        <v>14</v>
      </c>
      <c r="AC91" s="66">
        <f t="shared" si="36"/>
        <v>5</v>
      </c>
      <c r="AD91" s="67">
        <f t="shared" si="37"/>
        <v>4.4000000000000004</v>
      </c>
      <c r="AE91" s="66">
        <f t="shared" si="43"/>
        <v>20</v>
      </c>
      <c r="AF91" s="63">
        <v>22</v>
      </c>
      <c r="AG91" s="60"/>
      <c r="AH91" s="103">
        <f t="shared" si="45"/>
        <v>0</v>
      </c>
      <c r="AI91" s="352"/>
    </row>
    <row r="92" spans="1:35" s="33" customFormat="1" ht="47.25" x14ac:dyDescent="0.25">
      <c r="A92" s="60">
        <v>114</v>
      </c>
      <c r="B92" s="161" t="s">
        <v>507</v>
      </c>
      <c r="C92" s="161" t="s">
        <v>79</v>
      </c>
      <c r="D92" s="243">
        <v>473.84</v>
      </c>
      <c r="E92" s="303"/>
      <c r="F92" s="303">
        <v>729</v>
      </c>
      <c r="G92" s="67">
        <f t="shared" si="24"/>
        <v>1.54</v>
      </c>
      <c r="H92" s="63">
        <v>34</v>
      </c>
      <c r="I92" s="64" t="e">
        <f t="shared" si="25"/>
        <v>#DIV/0!</v>
      </c>
      <c r="J92" s="63"/>
      <c r="K92" s="63"/>
      <c r="L92" s="63"/>
      <c r="M92" s="25">
        <f t="shared" si="26"/>
        <v>9</v>
      </c>
      <c r="N92" s="63">
        <v>0</v>
      </c>
      <c r="O92" s="63">
        <v>8</v>
      </c>
      <c r="P92" s="63">
        <v>1</v>
      </c>
      <c r="Q92" s="63">
        <f t="shared" si="27"/>
        <v>26</v>
      </c>
      <c r="R92" s="65">
        <f t="shared" si="41"/>
        <v>8</v>
      </c>
      <c r="S92" s="66">
        <f t="shared" si="28"/>
        <v>58</v>
      </c>
      <c r="T92" s="67">
        <f t="shared" si="29"/>
        <v>58.32</v>
      </c>
      <c r="U92" s="165">
        <f t="shared" si="30"/>
        <v>36</v>
      </c>
      <c r="V92" s="67">
        <f t="shared" si="31"/>
        <v>36.450000000000003</v>
      </c>
      <c r="W92" s="67">
        <v>5</v>
      </c>
      <c r="X92" s="66"/>
      <c r="Y92" s="66">
        <f t="shared" si="33"/>
        <v>5</v>
      </c>
      <c r="Z92" s="67">
        <f t="shared" si="34"/>
        <v>5.4</v>
      </c>
      <c r="AA92" s="66">
        <f t="shared" si="42"/>
        <v>15</v>
      </c>
      <c r="AB92" s="66">
        <f t="shared" si="35"/>
        <v>23</v>
      </c>
      <c r="AC92" s="66">
        <f t="shared" si="36"/>
        <v>8</v>
      </c>
      <c r="AD92" s="67">
        <f t="shared" si="37"/>
        <v>7.2</v>
      </c>
      <c r="AE92" s="66">
        <f t="shared" si="43"/>
        <v>20</v>
      </c>
      <c r="AF92" s="63">
        <v>36</v>
      </c>
      <c r="AG92" s="60"/>
      <c r="AH92" s="103">
        <f t="shared" si="45"/>
        <v>0</v>
      </c>
      <c r="AI92" s="352"/>
    </row>
    <row r="93" spans="1:35" s="33" customFormat="1" ht="47.25" x14ac:dyDescent="0.25">
      <c r="A93" s="60">
        <v>115</v>
      </c>
      <c r="B93" s="161" t="s">
        <v>508</v>
      </c>
      <c r="C93" s="161" t="s">
        <v>79</v>
      </c>
      <c r="D93" s="243">
        <v>73.459999999999994</v>
      </c>
      <c r="E93" s="303"/>
      <c r="F93" s="303">
        <v>131</v>
      </c>
      <c r="G93" s="67">
        <f t="shared" si="24"/>
        <v>1.78</v>
      </c>
      <c r="H93" s="63">
        <v>7</v>
      </c>
      <c r="I93" s="64" t="e">
        <f t="shared" si="25"/>
        <v>#DIV/0!</v>
      </c>
      <c r="J93" s="63"/>
      <c r="K93" s="63"/>
      <c r="L93" s="63"/>
      <c r="M93" s="25">
        <f t="shared" si="26"/>
        <v>0</v>
      </c>
      <c r="N93" s="63">
        <v>0</v>
      </c>
      <c r="O93" s="63">
        <v>0</v>
      </c>
      <c r="P93" s="63">
        <v>0</v>
      </c>
      <c r="Q93" s="63">
        <f t="shared" si="27"/>
        <v>0</v>
      </c>
      <c r="R93" s="65">
        <f t="shared" si="41"/>
        <v>8</v>
      </c>
      <c r="S93" s="66">
        <f t="shared" si="28"/>
        <v>10</v>
      </c>
      <c r="T93" s="67">
        <f t="shared" si="29"/>
        <v>10.48</v>
      </c>
      <c r="U93" s="165">
        <f t="shared" si="30"/>
        <v>7</v>
      </c>
      <c r="V93" s="67">
        <f t="shared" si="31"/>
        <v>7.86</v>
      </c>
      <c r="W93" s="67">
        <v>6</v>
      </c>
      <c r="X93" s="66"/>
      <c r="Y93" s="66">
        <f t="shared" si="33"/>
        <v>1</v>
      </c>
      <c r="Z93" s="67">
        <f t="shared" si="34"/>
        <v>1.05</v>
      </c>
      <c r="AA93" s="66">
        <f t="shared" si="42"/>
        <v>15</v>
      </c>
      <c r="AB93" s="66">
        <f t="shared" si="35"/>
        <v>4</v>
      </c>
      <c r="AC93" s="66">
        <f t="shared" si="36"/>
        <v>2</v>
      </c>
      <c r="AD93" s="67">
        <f t="shared" si="37"/>
        <v>1.4</v>
      </c>
      <c r="AE93" s="66">
        <f t="shared" si="43"/>
        <v>20</v>
      </c>
      <c r="AF93" s="63">
        <v>7</v>
      </c>
      <c r="AG93" s="60"/>
      <c r="AH93" s="103">
        <f t="shared" si="45"/>
        <v>0</v>
      </c>
      <c r="AI93" s="352"/>
    </row>
    <row r="94" spans="1:35" s="33" customFormat="1" ht="47.25" x14ac:dyDescent="0.25">
      <c r="A94" s="60">
        <v>116</v>
      </c>
      <c r="B94" s="161" t="s">
        <v>509</v>
      </c>
      <c r="C94" s="161" t="s">
        <v>79</v>
      </c>
      <c r="D94" s="243">
        <v>491.7</v>
      </c>
      <c r="E94" s="303"/>
      <c r="F94" s="303">
        <v>781</v>
      </c>
      <c r="G94" s="67">
        <f t="shared" si="24"/>
        <v>1.59</v>
      </c>
      <c r="H94" s="63">
        <v>47</v>
      </c>
      <c r="I94" s="64" t="e">
        <f t="shared" si="25"/>
        <v>#DIV/0!</v>
      </c>
      <c r="J94" s="63"/>
      <c r="K94" s="63"/>
      <c r="L94" s="63"/>
      <c r="M94" s="25">
        <f t="shared" si="26"/>
        <v>9</v>
      </c>
      <c r="N94" s="63">
        <v>0</v>
      </c>
      <c r="O94" s="63">
        <v>6</v>
      </c>
      <c r="P94" s="63">
        <v>3</v>
      </c>
      <c r="Q94" s="63">
        <f t="shared" si="27"/>
        <v>19</v>
      </c>
      <c r="R94" s="65">
        <f t="shared" si="41"/>
        <v>8</v>
      </c>
      <c r="S94" s="66">
        <f t="shared" si="28"/>
        <v>62</v>
      </c>
      <c r="T94" s="67">
        <f t="shared" si="29"/>
        <v>62.48</v>
      </c>
      <c r="U94" s="165">
        <f t="shared" si="30"/>
        <v>39</v>
      </c>
      <c r="V94" s="67">
        <f t="shared" si="31"/>
        <v>39.049999999999997</v>
      </c>
      <c r="W94" s="67">
        <v>5</v>
      </c>
      <c r="X94" s="66"/>
      <c r="Y94" s="66">
        <f t="shared" si="33"/>
        <v>5</v>
      </c>
      <c r="Z94" s="67">
        <f t="shared" si="34"/>
        <v>5.85</v>
      </c>
      <c r="AA94" s="66">
        <f t="shared" si="42"/>
        <v>15</v>
      </c>
      <c r="AB94" s="66">
        <f t="shared" si="35"/>
        <v>26</v>
      </c>
      <c r="AC94" s="66">
        <f t="shared" si="36"/>
        <v>8</v>
      </c>
      <c r="AD94" s="67">
        <f t="shared" si="37"/>
        <v>7.8</v>
      </c>
      <c r="AE94" s="66">
        <f t="shared" si="43"/>
        <v>20</v>
      </c>
      <c r="AF94" s="63">
        <v>39</v>
      </c>
      <c r="AG94" s="60"/>
      <c r="AH94" s="103">
        <f t="shared" si="45"/>
        <v>0</v>
      </c>
      <c r="AI94" s="352"/>
    </row>
    <row r="95" spans="1:35" s="33" customFormat="1" ht="47.25" x14ac:dyDescent="0.25">
      <c r="A95" s="60">
        <v>117</v>
      </c>
      <c r="B95" s="161" t="s">
        <v>510</v>
      </c>
      <c r="C95" s="161" t="s">
        <v>79</v>
      </c>
      <c r="D95" s="243">
        <v>495.87</v>
      </c>
      <c r="E95" s="303"/>
      <c r="F95" s="303">
        <v>632</v>
      </c>
      <c r="G95" s="67">
        <f t="shared" si="24"/>
        <v>1.27</v>
      </c>
      <c r="H95" s="63">
        <v>30</v>
      </c>
      <c r="I95" s="64" t="e">
        <f t="shared" si="25"/>
        <v>#DIV/0!</v>
      </c>
      <c r="J95" s="63"/>
      <c r="K95" s="63"/>
      <c r="L95" s="63"/>
      <c r="M95" s="25">
        <f t="shared" si="26"/>
        <v>13</v>
      </c>
      <c r="N95" s="63">
        <v>0</v>
      </c>
      <c r="O95" s="63">
        <v>9</v>
      </c>
      <c r="P95" s="63">
        <v>4</v>
      </c>
      <c r="Q95" s="63">
        <f t="shared" si="27"/>
        <v>43</v>
      </c>
      <c r="R95" s="65">
        <f t="shared" si="41"/>
        <v>8</v>
      </c>
      <c r="S95" s="66">
        <f t="shared" si="28"/>
        <v>50</v>
      </c>
      <c r="T95" s="67">
        <f t="shared" si="29"/>
        <v>50.56</v>
      </c>
      <c r="U95" s="165">
        <f t="shared" si="30"/>
        <v>44</v>
      </c>
      <c r="V95" s="67">
        <f t="shared" si="31"/>
        <v>44.24</v>
      </c>
      <c r="W95" s="67">
        <v>7</v>
      </c>
      <c r="X95" s="66"/>
      <c r="Y95" s="66">
        <f t="shared" si="33"/>
        <v>6</v>
      </c>
      <c r="Z95" s="67">
        <f t="shared" si="34"/>
        <v>6.6</v>
      </c>
      <c r="AA95" s="66">
        <f t="shared" si="42"/>
        <v>15</v>
      </c>
      <c r="AB95" s="66">
        <f t="shared" si="35"/>
        <v>29</v>
      </c>
      <c r="AC95" s="66">
        <f t="shared" si="36"/>
        <v>9</v>
      </c>
      <c r="AD95" s="67">
        <f t="shared" si="37"/>
        <v>8.8000000000000007</v>
      </c>
      <c r="AE95" s="66">
        <f t="shared" si="43"/>
        <v>20</v>
      </c>
      <c r="AF95" s="63">
        <v>44</v>
      </c>
      <c r="AG95" s="60"/>
      <c r="AH95" s="103">
        <f t="shared" si="45"/>
        <v>0</v>
      </c>
      <c r="AI95" s="352"/>
    </row>
    <row r="96" spans="1:35" s="33" customFormat="1" ht="47.25" x14ac:dyDescent="0.25">
      <c r="A96" s="60">
        <v>119</v>
      </c>
      <c r="B96" s="161" t="s">
        <v>817</v>
      </c>
      <c r="C96" s="161" t="s">
        <v>79</v>
      </c>
      <c r="D96" s="243">
        <v>673.39</v>
      </c>
      <c r="E96" s="303"/>
      <c r="F96" s="303">
        <v>277</v>
      </c>
      <c r="G96" s="67">
        <f t="shared" si="24"/>
        <v>0.41</v>
      </c>
      <c r="H96" s="63">
        <v>10</v>
      </c>
      <c r="I96" s="64" t="e">
        <f t="shared" si="25"/>
        <v>#DIV/0!</v>
      </c>
      <c r="J96" s="63"/>
      <c r="K96" s="63"/>
      <c r="L96" s="63"/>
      <c r="M96" s="25">
        <f t="shared" si="26"/>
        <v>10</v>
      </c>
      <c r="N96" s="63">
        <v>1</v>
      </c>
      <c r="O96" s="63">
        <v>5</v>
      </c>
      <c r="P96" s="63">
        <v>4</v>
      </c>
      <c r="Q96" s="63">
        <f t="shared" si="27"/>
        <v>100</v>
      </c>
      <c r="R96" s="65">
        <f t="shared" si="41"/>
        <v>5</v>
      </c>
      <c r="S96" s="66">
        <f t="shared" si="28"/>
        <v>13</v>
      </c>
      <c r="T96" s="67">
        <f t="shared" si="29"/>
        <v>13.85</v>
      </c>
      <c r="U96" s="165">
        <f t="shared" si="30"/>
        <v>13</v>
      </c>
      <c r="V96" s="67">
        <f t="shared" si="31"/>
        <v>13.85</v>
      </c>
      <c r="W96" s="67">
        <f t="shared" si="32"/>
        <v>5</v>
      </c>
      <c r="X96" s="66"/>
      <c r="Y96" s="66">
        <f t="shared" si="33"/>
        <v>1</v>
      </c>
      <c r="Z96" s="67">
        <f t="shared" si="34"/>
        <v>1.95</v>
      </c>
      <c r="AA96" s="66">
        <f t="shared" si="42"/>
        <v>15</v>
      </c>
      <c r="AB96" s="66">
        <f t="shared" si="35"/>
        <v>9</v>
      </c>
      <c r="AC96" s="66">
        <f t="shared" si="36"/>
        <v>3</v>
      </c>
      <c r="AD96" s="67">
        <f t="shared" si="37"/>
        <v>2.6</v>
      </c>
      <c r="AE96" s="66">
        <f t="shared" si="43"/>
        <v>20</v>
      </c>
      <c r="AF96" s="63">
        <v>13</v>
      </c>
      <c r="AG96" s="60"/>
      <c r="AH96" s="103">
        <f t="shared" si="45"/>
        <v>0</v>
      </c>
      <c r="AI96" s="352"/>
    </row>
    <row r="97" spans="1:35" s="33" customFormat="1" ht="47.25" x14ac:dyDescent="0.25">
      <c r="A97" s="60">
        <v>122</v>
      </c>
      <c r="B97" s="161" t="s">
        <v>512</v>
      </c>
      <c r="C97" s="161" t="s">
        <v>79</v>
      </c>
      <c r="D97" s="243">
        <v>1360.4290000000001</v>
      </c>
      <c r="E97" s="303"/>
      <c r="F97" s="303">
        <v>626</v>
      </c>
      <c r="G97" s="67">
        <f t="shared" si="24"/>
        <v>0.46</v>
      </c>
      <c r="H97" s="63">
        <v>28</v>
      </c>
      <c r="I97" s="64" t="e">
        <f t="shared" si="25"/>
        <v>#DIV/0!</v>
      </c>
      <c r="J97" s="63"/>
      <c r="K97" s="63"/>
      <c r="L97" s="63"/>
      <c r="M97" s="25">
        <f t="shared" si="26"/>
        <v>28</v>
      </c>
      <c r="N97" s="63">
        <v>4</v>
      </c>
      <c r="O97" s="63">
        <v>18</v>
      </c>
      <c r="P97" s="63">
        <v>6</v>
      </c>
      <c r="Q97" s="63">
        <f t="shared" si="27"/>
        <v>100</v>
      </c>
      <c r="R97" s="65">
        <f t="shared" si="41"/>
        <v>5</v>
      </c>
      <c r="S97" s="66">
        <f t="shared" si="28"/>
        <v>31</v>
      </c>
      <c r="T97" s="67">
        <f t="shared" si="29"/>
        <v>31.3</v>
      </c>
      <c r="U97" s="165">
        <f t="shared" si="30"/>
        <v>31</v>
      </c>
      <c r="V97" s="67">
        <f t="shared" si="31"/>
        <v>31.3</v>
      </c>
      <c r="W97" s="67">
        <f t="shared" si="32"/>
        <v>5</v>
      </c>
      <c r="X97" s="66"/>
      <c r="Y97" s="66">
        <f t="shared" si="33"/>
        <v>4</v>
      </c>
      <c r="Z97" s="67">
        <f t="shared" si="34"/>
        <v>4.6500000000000004</v>
      </c>
      <c r="AA97" s="66">
        <f t="shared" si="42"/>
        <v>15</v>
      </c>
      <c r="AB97" s="66">
        <f t="shared" si="35"/>
        <v>20</v>
      </c>
      <c r="AC97" s="66">
        <f t="shared" si="36"/>
        <v>7</v>
      </c>
      <c r="AD97" s="67">
        <f t="shared" si="37"/>
        <v>6.2</v>
      </c>
      <c r="AE97" s="66">
        <f t="shared" si="43"/>
        <v>20</v>
      </c>
      <c r="AF97" s="63">
        <v>31</v>
      </c>
      <c r="AG97" s="60"/>
      <c r="AH97" s="103">
        <f t="shared" si="45"/>
        <v>0</v>
      </c>
      <c r="AI97" s="352"/>
    </row>
    <row r="98" spans="1:35" s="33" customFormat="1" ht="47.25" x14ac:dyDescent="0.25">
      <c r="A98" s="60">
        <v>123</v>
      </c>
      <c r="B98" s="161" t="s">
        <v>513</v>
      </c>
      <c r="C98" s="161" t="s">
        <v>79</v>
      </c>
      <c r="D98" s="243">
        <v>499.12799999999999</v>
      </c>
      <c r="E98" s="303"/>
      <c r="F98" s="303">
        <v>560</v>
      </c>
      <c r="G98" s="67">
        <f t="shared" si="24"/>
        <v>1.1200000000000001</v>
      </c>
      <c r="H98" s="63">
        <v>11</v>
      </c>
      <c r="I98" s="64" t="e">
        <f t="shared" si="25"/>
        <v>#DIV/0!</v>
      </c>
      <c r="J98" s="63"/>
      <c r="K98" s="63"/>
      <c r="L98" s="63"/>
      <c r="M98" s="25">
        <f t="shared" si="26"/>
        <v>5</v>
      </c>
      <c r="N98" s="63">
        <v>0</v>
      </c>
      <c r="O98" s="63">
        <v>5</v>
      </c>
      <c r="P98" s="63">
        <v>0</v>
      </c>
      <c r="Q98" s="63">
        <f t="shared" si="27"/>
        <v>45</v>
      </c>
      <c r="R98" s="65">
        <f t="shared" si="41"/>
        <v>8</v>
      </c>
      <c r="S98" s="66">
        <f t="shared" si="28"/>
        <v>44</v>
      </c>
      <c r="T98" s="67">
        <f t="shared" si="29"/>
        <v>44.8</v>
      </c>
      <c r="U98" s="165">
        <f t="shared" si="30"/>
        <v>11</v>
      </c>
      <c r="V98" s="67">
        <f t="shared" si="31"/>
        <v>11.2</v>
      </c>
      <c r="W98" s="67">
        <v>2</v>
      </c>
      <c r="X98" s="66"/>
      <c r="Y98" s="66">
        <f t="shared" si="33"/>
        <v>1</v>
      </c>
      <c r="Z98" s="67">
        <f t="shared" si="34"/>
        <v>1.65</v>
      </c>
      <c r="AA98" s="66">
        <f t="shared" si="42"/>
        <v>15</v>
      </c>
      <c r="AB98" s="66">
        <f t="shared" si="35"/>
        <v>7</v>
      </c>
      <c r="AC98" s="66">
        <f t="shared" si="36"/>
        <v>3</v>
      </c>
      <c r="AD98" s="67">
        <f t="shared" si="37"/>
        <v>2.2000000000000002</v>
      </c>
      <c r="AE98" s="66">
        <f t="shared" si="43"/>
        <v>20</v>
      </c>
      <c r="AF98" s="63">
        <v>11</v>
      </c>
      <c r="AG98" s="60"/>
      <c r="AH98" s="103">
        <f t="shared" si="45"/>
        <v>0</v>
      </c>
      <c r="AI98" s="269"/>
    </row>
    <row r="99" spans="1:35" s="33" customFormat="1" ht="47.25" x14ac:dyDescent="0.25">
      <c r="A99" s="60">
        <v>124</v>
      </c>
      <c r="B99" s="161" t="s">
        <v>514</v>
      </c>
      <c r="C99" s="161" t="s">
        <v>79</v>
      </c>
      <c r="D99" s="243">
        <v>492.71899999999999</v>
      </c>
      <c r="E99" s="303"/>
      <c r="F99" s="303">
        <v>535</v>
      </c>
      <c r="G99" s="67">
        <f t="shared" si="24"/>
        <v>1.0900000000000001</v>
      </c>
      <c r="H99" s="63">
        <v>32</v>
      </c>
      <c r="I99" s="64" t="e">
        <f t="shared" si="25"/>
        <v>#DIV/0!</v>
      </c>
      <c r="J99" s="63"/>
      <c r="K99" s="63"/>
      <c r="L99" s="63"/>
      <c r="M99" s="25">
        <f t="shared" si="26"/>
        <v>32</v>
      </c>
      <c r="N99" s="63">
        <v>1</v>
      </c>
      <c r="O99" s="63">
        <v>26</v>
      </c>
      <c r="P99" s="63">
        <v>5</v>
      </c>
      <c r="Q99" s="63">
        <f t="shared" si="27"/>
        <v>100</v>
      </c>
      <c r="R99" s="65">
        <f t="shared" si="41"/>
        <v>8</v>
      </c>
      <c r="S99" s="66">
        <f t="shared" si="28"/>
        <v>42</v>
      </c>
      <c r="T99" s="67">
        <f t="shared" si="29"/>
        <v>42.8</v>
      </c>
      <c r="U99" s="165">
        <f t="shared" si="30"/>
        <v>42</v>
      </c>
      <c r="V99" s="67">
        <f t="shared" si="31"/>
        <v>42.8</v>
      </c>
      <c r="W99" s="67">
        <f t="shared" si="32"/>
        <v>8</v>
      </c>
      <c r="X99" s="66"/>
      <c r="Y99" s="66">
        <f t="shared" si="33"/>
        <v>6</v>
      </c>
      <c r="Z99" s="67">
        <f t="shared" si="34"/>
        <v>6.3</v>
      </c>
      <c r="AA99" s="66">
        <f t="shared" si="42"/>
        <v>15</v>
      </c>
      <c r="AB99" s="66">
        <f t="shared" si="35"/>
        <v>27</v>
      </c>
      <c r="AC99" s="66">
        <f t="shared" si="36"/>
        <v>9</v>
      </c>
      <c r="AD99" s="67">
        <f t="shared" si="37"/>
        <v>8.4</v>
      </c>
      <c r="AE99" s="66">
        <f t="shared" si="43"/>
        <v>20</v>
      </c>
      <c r="AF99" s="63">
        <v>42</v>
      </c>
      <c r="AG99" s="60"/>
      <c r="AH99" s="103">
        <f t="shared" si="45"/>
        <v>0</v>
      </c>
      <c r="AI99" s="352"/>
    </row>
    <row r="100" spans="1:35" s="33" customFormat="1" ht="31.5" x14ac:dyDescent="0.25">
      <c r="A100" s="60">
        <v>125</v>
      </c>
      <c r="B100" s="161" t="s">
        <v>515</v>
      </c>
      <c r="C100" s="161" t="s">
        <v>79</v>
      </c>
      <c r="D100" s="243">
        <v>207.53100000000001</v>
      </c>
      <c r="E100" s="303"/>
      <c r="F100" s="303">
        <v>213</v>
      </c>
      <c r="G100" s="67">
        <f t="shared" si="24"/>
        <v>1.03</v>
      </c>
      <c r="H100" s="63">
        <v>10</v>
      </c>
      <c r="I100" s="64" t="e">
        <f t="shared" si="25"/>
        <v>#DIV/0!</v>
      </c>
      <c r="J100" s="63"/>
      <c r="K100" s="63"/>
      <c r="L100" s="63"/>
      <c r="M100" s="25">
        <f t="shared" si="26"/>
        <v>7</v>
      </c>
      <c r="N100" s="63">
        <v>0</v>
      </c>
      <c r="O100" s="63">
        <v>6</v>
      </c>
      <c r="P100" s="63">
        <v>1</v>
      </c>
      <c r="Q100" s="63">
        <f t="shared" si="27"/>
        <v>70</v>
      </c>
      <c r="R100" s="65">
        <f t="shared" si="41"/>
        <v>8</v>
      </c>
      <c r="S100" s="66">
        <f t="shared" si="28"/>
        <v>17</v>
      </c>
      <c r="T100" s="67">
        <f t="shared" si="29"/>
        <v>17.04</v>
      </c>
      <c r="U100" s="165">
        <f t="shared" si="30"/>
        <v>17</v>
      </c>
      <c r="V100" s="67">
        <f t="shared" si="31"/>
        <v>17.04</v>
      </c>
      <c r="W100" s="67">
        <f t="shared" si="32"/>
        <v>8</v>
      </c>
      <c r="X100" s="66"/>
      <c r="Y100" s="66">
        <f t="shared" si="33"/>
        <v>2</v>
      </c>
      <c r="Z100" s="67">
        <f t="shared" si="34"/>
        <v>2.5499999999999998</v>
      </c>
      <c r="AA100" s="66">
        <f t="shared" si="42"/>
        <v>15</v>
      </c>
      <c r="AB100" s="66">
        <f t="shared" si="35"/>
        <v>11</v>
      </c>
      <c r="AC100" s="66">
        <f t="shared" si="36"/>
        <v>4</v>
      </c>
      <c r="AD100" s="67">
        <f t="shared" si="37"/>
        <v>3.4</v>
      </c>
      <c r="AE100" s="66">
        <f t="shared" si="43"/>
        <v>20</v>
      </c>
      <c r="AF100" s="63">
        <v>17</v>
      </c>
      <c r="AG100" s="60"/>
      <c r="AH100" s="103">
        <f t="shared" si="45"/>
        <v>0</v>
      </c>
      <c r="AI100" s="352"/>
    </row>
    <row r="101" spans="1:35" s="33" customFormat="1" ht="47.25" x14ac:dyDescent="0.25">
      <c r="A101" s="60">
        <v>126</v>
      </c>
      <c r="B101" s="161" t="s">
        <v>516</v>
      </c>
      <c r="C101" s="161" t="s">
        <v>79</v>
      </c>
      <c r="D101" s="243">
        <v>291.37599999999998</v>
      </c>
      <c r="E101" s="303"/>
      <c r="F101" s="303">
        <v>346</v>
      </c>
      <c r="G101" s="67">
        <f t="shared" si="24"/>
        <v>1.19</v>
      </c>
      <c r="H101" s="63">
        <v>26</v>
      </c>
      <c r="I101" s="64" t="e">
        <f t="shared" si="25"/>
        <v>#DIV/0!</v>
      </c>
      <c r="J101" s="63"/>
      <c r="K101" s="63"/>
      <c r="L101" s="63"/>
      <c r="M101" s="25">
        <f t="shared" si="26"/>
        <v>6</v>
      </c>
      <c r="N101" s="63">
        <v>0</v>
      </c>
      <c r="O101" s="63">
        <v>6</v>
      </c>
      <c r="P101" s="63">
        <v>0</v>
      </c>
      <c r="Q101" s="63">
        <f t="shared" si="27"/>
        <v>23</v>
      </c>
      <c r="R101" s="65">
        <f t="shared" si="41"/>
        <v>8</v>
      </c>
      <c r="S101" s="66">
        <f t="shared" si="28"/>
        <v>27</v>
      </c>
      <c r="T101" s="67">
        <f t="shared" si="29"/>
        <v>27.68</v>
      </c>
      <c r="U101" s="165">
        <f t="shared" si="30"/>
        <v>27</v>
      </c>
      <c r="V101" s="67">
        <f t="shared" si="31"/>
        <v>27.68</v>
      </c>
      <c r="W101" s="67">
        <f t="shared" si="32"/>
        <v>8</v>
      </c>
      <c r="X101" s="66"/>
      <c r="Y101" s="66">
        <f t="shared" si="33"/>
        <v>4</v>
      </c>
      <c r="Z101" s="67">
        <f t="shared" si="34"/>
        <v>4.05</v>
      </c>
      <c r="AA101" s="66">
        <f t="shared" si="42"/>
        <v>15</v>
      </c>
      <c r="AB101" s="66">
        <f t="shared" si="35"/>
        <v>17</v>
      </c>
      <c r="AC101" s="66">
        <f t="shared" si="36"/>
        <v>6</v>
      </c>
      <c r="AD101" s="67">
        <f t="shared" si="37"/>
        <v>5.4</v>
      </c>
      <c r="AE101" s="66">
        <f t="shared" si="43"/>
        <v>20</v>
      </c>
      <c r="AF101" s="63">
        <v>27</v>
      </c>
      <c r="AG101" s="60"/>
      <c r="AH101" s="103">
        <f t="shared" si="45"/>
        <v>0</v>
      </c>
      <c r="AI101" s="269"/>
    </row>
    <row r="102" spans="1:35" s="33" customFormat="1" ht="47.25" x14ac:dyDescent="0.25">
      <c r="A102" s="60">
        <v>127</v>
      </c>
      <c r="B102" s="161" t="s">
        <v>517</v>
      </c>
      <c r="C102" s="161" t="s">
        <v>79</v>
      </c>
      <c r="D102" s="243">
        <v>481.76</v>
      </c>
      <c r="E102" s="303"/>
      <c r="F102" s="303">
        <v>797</v>
      </c>
      <c r="G102" s="67">
        <f t="shared" si="24"/>
        <v>1.65</v>
      </c>
      <c r="H102" s="63">
        <v>39</v>
      </c>
      <c r="I102" s="64" t="e">
        <f t="shared" si="25"/>
        <v>#DIV/0!</v>
      </c>
      <c r="J102" s="63"/>
      <c r="K102" s="63"/>
      <c r="L102" s="63"/>
      <c r="M102" s="25">
        <f t="shared" si="26"/>
        <v>13</v>
      </c>
      <c r="N102" s="63">
        <v>0</v>
      </c>
      <c r="O102" s="63">
        <v>13</v>
      </c>
      <c r="P102" s="63">
        <v>0</v>
      </c>
      <c r="Q102" s="63">
        <f t="shared" si="27"/>
        <v>33</v>
      </c>
      <c r="R102" s="65">
        <f t="shared" si="41"/>
        <v>8</v>
      </c>
      <c r="S102" s="66">
        <f t="shared" si="28"/>
        <v>63</v>
      </c>
      <c r="T102" s="67">
        <f t="shared" si="29"/>
        <v>63.76</v>
      </c>
      <c r="U102" s="165">
        <f t="shared" si="30"/>
        <v>39</v>
      </c>
      <c r="V102" s="67">
        <f t="shared" si="31"/>
        <v>39.85</v>
      </c>
      <c r="W102" s="67">
        <v>5</v>
      </c>
      <c r="X102" s="66"/>
      <c r="Y102" s="66">
        <f t="shared" si="33"/>
        <v>5</v>
      </c>
      <c r="Z102" s="67">
        <f t="shared" si="34"/>
        <v>5.85</v>
      </c>
      <c r="AA102" s="66">
        <f t="shared" si="42"/>
        <v>15</v>
      </c>
      <c r="AB102" s="66">
        <f t="shared" si="35"/>
        <v>26</v>
      </c>
      <c r="AC102" s="66">
        <f t="shared" si="36"/>
        <v>8</v>
      </c>
      <c r="AD102" s="67">
        <f t="shared" si="37"/>
        <v>7.8</v>
      </c>
      <c r="AE102" s="66">
        <f t="shared" si="43"/>
        <v>20</v>
      </c>
      <c r="AF102" s="63">
        <v>39</v>
      </c>
      <c r="AG102" s="60"/>
      <c r="AH102" s="103">
        <f t="shared" si="45"/>
        <v>0</v>
      </c>
      <c r="AI102" s="269"/>
    </row>
    <row r="103" spans="1:35" s="33" customFormat="1" ht="47.25" x14ac:dyDescent="0.25">
      <c r="A103" s="60">
        <v>128</v>
      </c>
      <c r="B103" s="161" t="s">
        <v>518</v>
      </c>
      <c r="C103" s="161" t="s">
        <v>79</v>
      </c>
      <c r="D103" s="243">
        <v>499.17</v>
      </c>
      <c r="E103" s="303"/>
      <c r="F103" s="303">
        <v>745</v>
      </c>
      <c r="G103" s="67">
        <f t="shared" si="24"/>
        <v>1.49</v>
      </c>
      <c r="H103" s="63">
        <v>23</v>
      </c>
      <c r="I103" s="64" t="e">
        <f t="shared" si="25"/>
        <v>#DIV/0!</v>
      </c>
      <c r="J103" s="63"/>
      <c r="K103" s="63"/>
      <c r="L103" s="63"/>
      <c r="M103" s="25">
        <f t="shared" si="26"/>
        <v>3</v>
      </c>
      <c r="N103" s="63">
        <v>0</v>
      </c>
      <c r="O103" s="63">
        <v>3</v>
      </c>
      <c r="P103" s="63">
        <v>0</v>
      </c>
      <c r="Q103" s="63">
        <f t="shared" si="27"/>
        <v>13</v>
      </c>
      <c r="R103" s="65">
        <f t="shared" si="41"/>
        <v>8</v>
      </c>
      <c r="S103" s="66">
        <f t="shared" si="28"/>
        <v>59</v>
      </c>
      <c r="T103" s="67">
        <f t="shared" si="29"/>
        <v>59.6</v>
      </c>
      <c r="U103" s="165">
        <f t="shared" si="30"/>
        <v>37</v>
      </c>
      <c r="V103" s="67">
        <f t="shared" si="31"/>
        <v>37.25</v>
      </c>
      <c r="W103" s="67">
        <v>5</v>
      </c>
      <c r="X103" s="66"/>
      <c r="Y103" s="66">
        <f t="shared" si="33"/>
        <v>5</v>
      </c>
      <c r="Z103" s="67">
        <f t="shared" si="34"/>
        <v>5.55</v>
      </c>
      <c r="AA103" s="66">
        <f t="shared" si="42"/>
        <v>15</v>
      </c>
      <c r="AB103" s="66">
        <f t="shared" si="35"/>
        <v>24</v>
      </c>
      <c r="AC103" s="66">
        <f t="shared" si="36"/>
        <v>8</v>
      </c>
      <c r="AD103" s="67">
        <f t="shared" si="37"/>
        <v>7.4</v>
      </c>
      <c r="AE103" s="66">
        <f t="shared" si="43"/>
        <v>20</v>
      </c>
      <c r="AF103" s="63">
        <v>37</v>
      </c>
      <c r="AG103" s="60"/>
      <c r="AH103" s="103">
        <f t="shared" si="45"/>
        <v>0</v>
      </c>
      <c r="AI103" s="269"/>
    </row>
    <row r="104" spans="1:35" s="33" customFormat="1" ht="47.25" x14ac:dyDescent="0.25">
      <c r="A104" s="60">
        <v>129</v>
      </c>
      <c r="B104" s="161" t="s">
        <v>519</v>
      </c>
      <c r="C104" s="161" t="s">
        <v>79</v>
      </c>
      <c r="D104" s="243">
        <v>15.006</v>
      </c>
      <c r="E104" s="303"/>
      <c r="F104" s="303">
        <v>19</v>
      </c>
      <c r="G104" s="67">
        <f t="shared" si="24"/>
        <v>1.27</v>
      </c>
      <c r="H104" s="63">
        <v>0</v>
      </c>
      <c r="I104" s="64" t="e">
        <f t="shared" si="25"/>
        <v>#DIV/0!</v>
      </c>
      <c r="J104" s="63"/>
      <c r="K104" s="63"/>
      <c r="L104" s="63"/>
      <c r="M104" s="25">
        <f t="shared" si="26"/>
        <v>0</v>
      </c>
      <c r="N104" s="63">
        <v>0</v>
      </c>
      <c r="O104" s="63">
        <v>0</v>
      </c>
      <c r="P104" s="63">
        <v>0</v>
      </c>
      <c r="Q104" s="63" t="e">
        <f t="shared" si="27"/>
        <v>#DIV/0!</v>
      </c>
      <c r="R104" s="65">
        <f t="shared" si="41"/>
        <v>8</v>
      </c>
      <c r="S104" s="66">
        <f t="shared" si="28"/>
        <v>1</v>
      </c>
      <c r="T104" s="67">
        <f t="shared" si="29"/>
        <v>1.52</v>
      </c>
      <c r="U104" s="165">
        <f t="shared" si="30"/>
        <v>1</v>
      </c>
      <c r="V104" s="67">
        <f t="shared" si="31"/>
        <v>1.52</v>
      </c>
      <c r="W104" s="67">
        <f t="shared" si="32"/>
        <v>8</v>
      </c>
      <c r="X104" s="66"/>
      <c r="Y104" s="66">
        <f t="shared" si="33"/>
        <v>0</v>
      </c>
      <c r="Z104" s="67">
        <f t="shared" si="34"/>
        <v>0.15</v>
      </c>
      <c r="AA104" s="66">
        <f t="shared" si="42"/>
        <v>15</v>
      </c>
      <c r="AB104" s="66">
        <f t="shared" si="35"/>
        <v>0</v>
      </c>
      <c r="AC104" s="66">
        <f t="shared" si="36"/>
        <v>1</v>
      </c>
      <c r="AD104" s="67">
        <f t="shared" si="37"/>
        <v>0.2</v>
      </c>
      <c r="AE104" s="66">
        <f t="shared" si="43"/>
        <v>20</v>
      </c>
      <c r="AF104" s="63">
        <v>1</v>
      </c>
      <c r="AG104" s="60"/>
      <c r="AH104" s="103">
        <f t="shared" si="45"/>
        <v>0</v>
      </c>
      <c r="AI104" s="352"/>
    </row>
    <row r="105" spans="1:35" s="33" customFormat="1" ht="31.5" x14ac:dyDescent="0.25">
      <c r="A105" s="60">
        <v>132</v>
      </c>
      <c r="B105" s="161" t="s">
        <v>520</v>
      </c>
      <c r="C105" s="161" t="s">
        <v>159</v>
      </c>
      <c r="D105" s="243">
        <v>62.91</v>
      </c>
      <c r="E105" s="303"/>
      <c r="F105" s="303">
        <v>47</v>
      </c>
      <c r="G105" s="67">
        <f t="shared" ref="G105:G150" si="46">F105/D105</f>
        <v>0.75</v>
      </c>
      <c r="H105" s="63">
        <v>12</v>
      </c>
      <c r="I105" s="64" t="e">
        <f t="shared" ref="I105:I150" si="47">H105*100/E105</f>
        <v>#DIV/0!</v>
      </c>
      <c r="J105" s="63"/>
      <c r="K105" s="63"/>
      <c r="L105" s="63"/>
      <c r="M105" s="25">
        <f t="shared" ref="M105:M150" si="48">N105+O105+P105</f>
        <v>4</v>
      </c>
      <c r="N105" s="63"/>
      <c r="O105" s="63">
        <v>4</v>
      </c>
      <c r="P105" s="63">
        <v>0</v>
      </c>
      <c r="Q105" s="63">
        <f t="shared" ref="Q105:Q150" si="49">M105*100/H105</f>
        <v>33</v>
      </c>
      <c r="R105" s="65">
        <f t="shared" si="41"/>
        <v>5</v>
      </c>
      <c r="S105" s="66">
        <f t="shared" ref="S105:S150" si="50">ROUNDDOWN(T105,0)</f>
        <v>2</v>
      </c>
      <c r="T105" s="67">
        <f t="shared" ref="T105:T150" si="51">F105*R105/100</f>
        <v>2.35</v>
      </c>
      <c r="U105" s="165">
        <f t="shared" ref="U105:U150" si="52">ROUNDDOWN(V105,0)</f>
        <v>2</v>
      </c>
      <c r="V105" s="67">
        <f t="shared" ref="V105:V150" si="53">F105*W105/100</f>
        <v>2.35</v>
      </c>
      <c r="W105" s="67">
        <f t="shared" ref="W105:W150" si="54">R105</f>
        <v>5</v>
      </c>
      <c r="X105" s="66"/>
      <c r="Y105" s="66">
        <f t="shared" ref="Y105:Y150" si="55">ROUNDDOWN(Z105,0)</f>
        <v>0</v>
      </c>
      <c r="Z105" s="67">
        <f t="shared" ref="Z105:Z150" si="56">U105*AA105/100</f>
        <v>0.3</v>
      </c>
      <c r="AA105" s="66">
        <f t="shared" si="42"/>
        <v>15</v>
      </c>
      <c r="AB105" s="66">
        <f t="shared" ref="AB105:AB150" si="57">U105-Y105-AC105</f>
        <v>1</v>
      </c>
      <c r="AC105" s="66">
        <f t="shared" ref="AC105:AC150" si="58">_xlfn.CEILING.MATH(AD105,1)</f>
        <v>1</v>
      </c>
      <c r="AD105" s="67">
        <f t="shared" ref="AD105:AD150" si="59">U105*AE105/100</f>
        <v>0.4</v>
      </c>
      <c r="AE105" s="66">
        <f t="shared" si="43"/>
        <v>20</v>
      </c>
      <c r="AF105" s="63"/>
      <c r="AG105" s="60"/>
      <c r="AH105" s="103"/>
      <c r="AI105" s="352"/>
    </row>
    <row r="106" spans="1:35" s="33" customFormat="1" ht="31.5" x14ac:dyDescent="0.25">
      <c r="A106" s="60">
        <v>133</v>
      </c>
      <c r="B106" s="161" t="s">
        <v>521</v>
      </c>
      <c r="C106" s="161" t="s">
        <v>159</v>
      </c>
      <c r="D106" s="243">
        <v>24.98</v>
      </c>
      <c r="E106" s="303"/>
      <c r="F106" s="303">
        <v>21</v>
      </c>
      <c r="G106" s="67">
        <f t="shared" si="46"/>
        <v>0.84</v>
      </c>
      <c r="H106" s="63"/>
      <c r="I106" s="64" t="e">
        <f t="shared" si="47"/>
        <v>#DIV/0!</v>
      </c>
      <c r="J106" s="63"/>
      <c r="K106" s="63"/>
      <c r="L106" s="63"/>
      <c r="M106" s="25">
        <f t="shared" si="48"/>
        <v>0</v>
      </c>
      <c r="N106" s="63"/>
      <c r="O106" s="63"/>
      <c r="P106" s="63"/>
      <c r="Q106" s="63" t="e">
        <f t="shared" si="49"/>
        <v>#DIV/0!</v>
      </c>
      <c r="R106" s="65">
        <f t="shared" si="41"/>
        <v>5</v>
      </c>
      <c r="S106" s="66">
        <f t="shared" si="50"/>
        <v>1</v>
      </c>
      <c r="T106" s="67">
        <f t="shared" si="51"/>
        <v>1.05</v>
      </c>
      <c r="U106" s="165">
        <f t="shared" si="52"/>
        <v>1</v>
      </c>
      <c r="V106" s="67">
        <f t="shared" si="53"/>
        <v>1.05</v>
      </c>
      <c r="W106" s="67">
        <f t="shared" si="54"/>
        <v>5</v>
      </c>
      <c r="X106" s="66"/>
      <c r="Y106" s="66">
        <f t="shared" si="55"/>
        <v>0</v>
      </c>
      <c r="Z106" s="67">
        <f t="shared" si="56"/>
        <v>0.15</v>
      </c>
      <c r="AA106" s="66">
        <f t="shared" si="42"/>
        <v>15</v>
      </c>
      <c r="AB106" s="66">
        <f t="shared" si="57"/>
        <v>0</v>
      </c>
      <c r="AC106" s="66">
        <f t="shared" si="58"/>
        <v>1</v>
      </c>
      <c r="AD106" s="67">
        <f t="shared" si="59"/>
        <v>0.2</v>
      </c>
      <c r="AE106" s="66">
        <f t="shared" si="43"/>
        <v>20</v>
      </c>
      <c r="AF106" s="63"/>
      <c r="AG106" s="60"/>
      <c r="AI106" s="352"/>
    </row>
    <row r="107" spans="1:35" s="33" customFormat="1" ht="31.5" x14ac:dyDescent="0.25">
      <c r="A107" s="60">
        <v>134</v>
      </c>
      <c r="B107" s="161" t="s">
        <v>522</v>
      </c>
      <c r="C107" s="161" t="s">
        <v>159</v>
      </c>
      <c r="D107" s="243">
        <v>18.07</v>
      </c>
      <c r="E107" s="303"/>
      <c r="F107" s="303">
        <v>33</v>
      </c>
      <c r="G107" s="67">
        <f t="shared" si="46"/>
        <v>1.83</v>
      </c>
      <c r="H107" s="63"/>
      <c r="I107" s="64" t="e">
        <f t="shared" si="47"/>
        <v>#DIV/0!</v>
      </c>
      <c r="J107" s="63"/>
      <c r="K107" s="63"/>
      <c r="L107" s="63"/>
      <c r="M107" s="25">
        <f t="shared" si="48"/>
        <v>0</v>
      </c>
      <c r="N107" s="63"/>
      <c r="O107" s="63"/>
      <c r="P107" s="63"/>
      <c r="Q107" s="63" t="e">
        <f t="shared" si="49"/>
        <v>#DIV/0!</v>
      </c>
      <c r="R107" s="65">
        <f t="shared" si="41"/>
        <v>8</v>
      </c>
      <c r="S107" s="66">
        <f t="shared" si="50"/>
        <v>2</v>
      </c>
      <c r="T107" s="67">
        <f t="shared" si="51"/>
        <v>2.64</v>
      </c>
      <c r="U107" s="165">
        <f t="shared" si="52"/>
        <v>2</v>
      </c>
      <c r="V107" s="67">
        <f t="shared" si="53"/>
        <v>2.64</v>
      </c>
      <c r="W107" s="67">
        <f t="shared" si="54"/>
        <v>8</v>
      </c>
      <c r="X107" s="66"/>
      <c r="Y107" s="66">
        <f t="shared" si="55"/>
        <v>0</v>
      </c>
      <c r="Z107" s="67">
        <f t="shared" si="56"/>
        <v>0.3</v>
      </c>
      <c r="AA107" s="66">
        <f t="shared" si="42"/>
        <v>15</v>
      </c>
      <c r="AB107" s="66">
        <f t="shared" si="57"/>
        <v>1</v>
      </c>
      <c r="AC107" s="66">
        <f t="shared" si="58"/>
        <v>1</v>
      </c>
      <c r="AD107" s="67">
        <f t="shared" si="59"/>
        <v>0.4</v>
      </c>
      <c r="AE107" s="66">
        <f t="shared" si="43"/>
        <v>20</v>
      </c>
      <c r="AF107" s="63"/>
      <c r="AG107" s="60"/>
      <c r="AI107" s="352"/>
    </row>
    <row r="108" spans="1:35" s="33" customFormat="1" ht="31.5" x14ac:dyDescent="0.25">
      <c r="A108" s="60">
        <v>135</v>
      </c>
      <c r="B108" s="161" t="s">
        <v>523</v>
      </c>
      <c r="C108" s="161" t="s">
        <v>159</v>
      </c>
      <c r="D108" s="243">
        <v>15.55</v>
      </c>
      <c r="E108" s="303"/>
      <c r="F108" s="303">
        <v>24</v>
      </c>
      <c r="G108" s="67">
        <f t="shared" si="46"/>
        <v>1.54</v>
      </c>
      <c r="H108" s="63"/>
      <c r="I108" s="64" t="e">
        <f t="shared" si="47"/>
        <v>#DIV/0!</v>
      </c>
      <c r="J108" s="63"/>
      <c r="K108" s="63"/>
      <c r="L108" s="63"/>
      <c r="M108" s="25">
        <f t="shared" si="48"/>
        <v>0</v>
      </c>
      <c r="N108" s="63"/>
      <c r="O108" s="63"/>
      <c r="P108" s="63"/>
      <c r="Q108" s="63" t="e">
        <f t="shared" si="49"/>
        <v>#DIV/0!</v>
      </c>
      <c r="R108" s="65">
        <f t="shared" si="41"/>
        <v>8</v>
      </c>
      <c r="S108" s="66">
        <f t="shared" si="50"/>
        <v>1</v>
      </c>
      <c r="T108" s="67">
        <f t="shared" si="51"/>
        <v>1.92</v>
      </c>
      <c r="U108" s="165">
        <f t="shared" si="52"/>
        <v>1</v>
      </c>
      <c r="V108" s="67">
        <f t="shared" si="53"/>
        <v>1.92</v>
      </c>
      <c r="W108" s="67">
        <f t="shared" si="54"/>
        <v>8</v>
      </c>
      <c r="X108" s="66"/>
      <c r="Y108" s="66">
        <f t="shared" si="55"/>
        <v>0</v>
      </c>
      <c r="Z108" s="67">
        <f t="shared" si="56"/>
        <v>0.15</v>
      </c>
      <c r="AA108" s="66">
        <f t="shared" si="42"/>
        <v>15</v>
      </c>
      <c r="AB108" s="66">
        <f t="shared" si="57"/>
        <v>0</v>
      </c>
      <c r="AC108" s="66">
        <f t="shared" si="58"/>
        <v>1</v>
      </c>
      <c r="AD108" s="67">
        <f t="shared" si="59"/>
        <v>0.2</v>
      </c>
      <c r="AE108" s="66">
        <f t="shared" si="43"/>
        <v>20</v>
      </c>
      <c r="AF108" s="63"/>
      <c r="AG108" s="60"/>
      <c r="AH108" s="103"/>
      <c r="AI108" s="269"/>
    </row>
    <row r="109" spans="1:35" s="33" customFormat="1" ht="31.5" x14ac:dyDescent="0.25">
      <c r="A109" s="60">
        <v>136</v>
      </c>
      <c r="B109" s="161" t="s">
        <v>524</v>
      </c>
      <c r="C109" s="161" t="s">
        <v>159</v>
      </c>
      <c r="D109" s="243">
        <v>42.7</v>
      </c>
      <c r="E109" s="303"/>
      <c r="F109" s="303">
        <v>73</v>
      </c>
      <c r="G109" s="67">
        <f t="shared" si="46"/>
        <v>1.71</v>
      </c>
      <c r="H109" s="63"/>
      <c r="I109" s="64" t="e">
        <f t="shared" si="47"/>
        <v>#DIV/0!</v>
      </c>
      <c r="J109" s="63"/>
      <c r="K109" s="63"/>
      <c r="L109" s="63"/>
      <c r="M109" s="25">
        <f t="shared" si="48"/>
        <v>0</v>
      </c>
      <c r="N109" s="63"/>
      <c r="O109" s="63"/>
      <c r="P109" s="63"/>
      <c r="Q109" s="63" t="e">
        <f t="shared" si="49"/>
        <v>#DIV/0!</v>
      </c>
      <c r="R109" s="65">
        <f t="shared" si="41"/>
        <v>8</v>
      </c>
      <c r="S109" s="66">
        <f t="shared" si="50"/>
        <v>5</v>
      </c>
      <c r="T109" s="67">
        <f t="shared" si="51"/>
        <v>5.84</v>
      </c>
      <c r="U109" s="165">
        <f t="shared" si="52"/>
        <v>5</v>
      </c>
      <c r="V109" s="67">
        <f t="shared" si="53"/>
        <v>5.84</v>
      </c>
      <c r="W109" s="67">
        <f t="shared" si="54"/>
        <v>8</v>
      </c>
      <c r="X109" s="66"/>
      <c r="Y109" s="66">
        <f t="shared" si="55"/>
        <v>0</v>
      </c>
      <c r="Z109" s="67">
        <f t="shared" si="56"/>
        <v>0.75</v>
      </c>
      <c r="AA109" s="66">
        <f t="shared" si="42"/>
        <v>15</v>
      </c>
      <c r="AB109" s="66">
        <f t="shared" si="57"/>
        <v>4</v>
      </c>
      <c r="AC109" s="66">
        <f t="shared" si="58"/>
        <v>1</v>
      </c>
      <c r="AD109" s="67">
        <f t="shared" si="59"/>
        <v>1</v>
      </c>
      <c r="AE109" s="66">
        <f t="shared" si="43"/>
        <v>20</v>
      </c>
      <c r="AF109" s="63"/>
      <c r="AG109" s="60"/>
      <c r="AH109" s="103"/>
      <c r="AI109" s="352"/>
    </row>
    <row r="110" spans="1:35" s="33" customFormat="1" ht="31.5" x14ac:dyDescent="0.25">
      <c r="A110" s="60">
        <v>137</v>
      </c>
      <c r="B110" s="161" t="s">
        <v>525</v>
      </c>
      <c r="C110" s="161" t="s">
        <v>159</v>
      </c>
      <c r="D110" s="243">
        <v>28.73</v>
      </c>
      <c r="E110" s="303"/>
      <c r="F110" s="303">
        <v>70</v>
      </c>
      <c r="G110" s="67">
        <f t="shared" si="46"/>
        <v>2.44</v>
      </c>
      <c r="H110" s="63"/>
      <c r="I110" s="64" t="e">
        <f t="shared" si="47"/>
        <v>#DIV/0!</v>
      </c>
      <c r="J110" s="63"/>
      <c r="K110" s="63"/>
      <c r="L110" s="63"/>
      <c r="M110" s="25">
        <f t="shared" si="48"/>
        <v>0</v>
      </c>
      <c r="N110" s="63"/>
      <c r="O110" s="63"/>
      <c r="P110" s="63"/>
      <c r="Q110" s="63" t="e">
        <f t="shared" si="49"/>
        <v>#DIV/0!</v>
      </c>
      <c r="R110" s="65">
        <f t="shared" si="41"/>
        <v>8</v>
      </c>
      <c r="S110" s="66">
        <f t="shared" si="50"/>
        <v>5</v>
      </c>
      <c r="T110" s="67">
        <f t="shared" si="51"/>
        <v>5.6</v>
      </c>
      <c r="U110" s="165">
        <f t="shared" si="52"/>
        <v>5</v>
      </c>
      <c r="V110" s="67">
        <f t="shared" si="53"/>
        <v>5.6</v>
      </c>
      <c r="W110" s="67">
        <f t="shared" si="54"/>
        <v>8</v>
      </c>
      <c r="X110" s="66"/>
      <c r="Y110" s="66">
        <f t="shared" si="55"/>
        <v>0</v>
      </c>
      <c r="Z110" s="67">
        <f t="shared" si="56"/>
        <v>0.75</v>
      </c>
      <c r="AA110" s="66">
        <f t="shared" si="42"/>
        <v>15</v>
      </c>
      <c r="AB110" s="66">
        <f t="shared" si="57"/>
        <v>4</v>
      </c>
      <c r="AC110" s="66">
        <f t="shared" si="58"/>
        <v>1</v>
      </c>
      <c r="AD110" s="67">
        <f t="shared" si="59"/>
        <v>1</v>
      </c>
      <c r="AE110" s="66">
        <f t="shared" si="43"/>
        <v>20</v>
      </c>
      <c r="AF110" s="63"/>
      <c r="AG110" s="60"/>
      <c r="AH110" s="103"/>
      <c r="AI110" s="352"/>
    </row>
    <row r="111" spans="1:35" s="33" customFormat="1" ht="47.25" x14ac:dyDescent="0.25">
      <c r="A111" s="60">
        <v>138</v>
      </c>
      <c r="B111" s="161" t="s">
        <v>526</v>
      </c>
      <c r="C111" s="161" t="s">
        <v>159</v>
      </c>
      <c r="D111" s="243">
        <v>18.329999999999998</v>
      </c>
      <c r="E111" s="303"/>
      <c r="F111" s="303">
        <v>28</v>
      </c>
      <c r="G111" s="67">
        <f t="shared" si="46"/>
        <v>1.53</v>
      </c>
      <c r="H111" s="63">
        <v>2</v>
      </c>
      <c r="I111" s="64" t="e">
        <f t="shared" si="47"/>
        <v>#DIV/0!</v>
      </c>
      <c r="J111" s="63"/>
      <c r="K111" s="63"/>
      <c r="L111" s="63"/>
      <c r="M111" s="25">
        <f t="shared" si="48"/>
        <v>0</v>
      </c>
      <c r="N111" s="63">
        <v>0</v>
      </c>
      <c r="O111" s="63">
        <v>0</v>
      </c>
      <c r="P111" s="63">
        <v>0</v>
      </c>
      <c r="Q111" s="63">
        <f t="shared" si="49"/>
        <v>0</v>
      </c>
      <c r="R111" s="65">
        <f t="shared" si="41"/>
        <v>8</v>
      </c>
      <c r="S111" s="66">
        <f t="shared" si="50"/>
        <v>2</v>
      </c>
      <c r="T111" s="67">
        <f t="shared" si="51"/>
        <v>2.2400000000000002</v>
      </c>
      <c r="U111" s="165">
        <f t="shared" si="52"/>
        <v>2</v>
      </c>
      <c r="V111" s="67">
        <f t="shared" si="53"/>
        <v>2.2400000000000002</v>
      </c>
      <c r="W111" s="67">
        <f t="shared" si="54"/>
        <v>8</v>
      </c>
      <c r="X111" s="66"/>
      <c r="Y111" s="66">
        <f t="shared" si="55"/>
        <v>0</v>
      </c>
      <c r="Z111" s="67">
        <f t="shared" si="56"/>
        <v>0.3</v>
      </c>
      <c r="AA111" s="66">
        <f t="shared" si="42"/>
        <v>15</v>
      </c>
      <c r="AB111" s="66">
        <f t="shared" si="57"/>
        <v>1</v>
      </c>
      <c r="AC111" s="66">
        <f t="shared" si="58"/>
        <v>1</v>
      </c>
      <c r="AD111" s="67">
        <f t="shared" si="59"/>
        <v>0.4</v>
      </c>
      <c r="AE111" s="66">
        <f t="shared" si="43"/>
        <v>20</v>
      </c>
      <c r="AF111" s="63">
        <v>2</v>
      </c>
      <c r="AG111" s="60"/>
      <c r="AH111" s="103">
        <f t="shared" ref="AH111:AH119" si="60">U111-AF111</f>
        <v>0</v>
      </c>
      <c r="AI111" s="352"/>
    </row>
    <row r="112" spans="1:35" s="33" customFormat="1" ht="47.25" x14ac:dyDescent="0.25">
      <c r="A112" s="60">
        <v>139</v>
      </c>
      <c r="B112" s="161" t="s">
        <v>889</v>
      </c>
      <c r="C112" s="161" t="s">
        <v>159</v>
      </c>
      <c r="D112" s="243">
        <v>244.21</v>
      </c>
      <c r="E112" s="303"/>
      <c r="F112" s="303">
        <v>248</v>
      </c>
      <c r="G112" s="67">
        <f t="shared" si="46"/>
        <v>1.02</v>
      </c>
      <c r="H112" s="63"/>
      <c r="I112" s="64" t="e">
        <f t="shared" si="47"/>
        <v>#DIV/0!</v>
      </c>
      <c r="J112" s="63"/>
      <c r="K112" s="63"/>
      <c r="L112" s="63"/>
      <c r="M112" s="25">
        <f t="shared" si="48"/>
        <v>0</v>
      </c>
      <c r="N112" s="63"/>
      <c r="O112" s="63"/>
      <c r="P112" s="63"/>
      <c r="Q112" s="63" t="e">
        <f t="shared" si="49"/>
        <v>#DIV/0!</v>
      </c>
      <c r="R112" s="65">
        <f t="shared" si="41"/>
        <v>8</v>
      </c>
      <c r="S112" s="66">
        <f t="shared" si="50"/>
        <v>19</v>
      </c>
      <c r="T112" s="67">
        <f t="shared" si="51"/>
        <v>19.84</v>
      </c>
      <c r="U112" s="165">
        <f t="shared" si="52"/>
        <v>19</v>
      </c>
      <c r="V112" s="67">
        <f t="shared" si="53"/>
        <v>19.84</v>
      </c>
      <c r="W112" s="67">
        <f t="shared" si="54"/>
        <v>8</v>
      </c>
      <c r="X112" s="66"/>
      <c r="Y112" s="66">
        <f t="shared" si="55"/>
        <v>2</v>
      </c>
      <c r="Z112" s="67">
        <f t="shared" si="56"/>
        <v>2.85</v>
      </c>
      <c r="AA112" s="66">
        <f t="shared" si="42"/>
        <v>15</v>
      </c>
      <c r="AB112" s="66">
        <f t="shared" si="57"/>
        <v>13</v>
      </c>
      <c r="AC112" s="66">
        <f t="shared" si="58"/>
        <v>4</v>
      </c>
      <c r="AD112" s="67">
        <f t="shared" si="59"/>
        <v>3.8</v>
      </c>
      <c r="AE112" s="66">
        <f t="shared" si="43"/>
        <v>20</v>
      </c>
      <c r="AF112" s="63">
        <v>19</v>
      </c>
      <c r="AG112" s="60"/>
      <c r="AH112" s="103">
        <f t="shared" si="60"/>
        <v>0</v>
      </c>
      <c r="AI112" s="352"/>
    </row>
    <row r="113" spans="1:35" s="33" customFormat="1" ht="47.25" x14ac:dyDescent="0.25">
      <c r="A113" s="60">
        <v>144</v>
      </c>
      <c r="B113" s="161" t="s">
        <v>530</v>
      </c>
      <c r="C113" s="161" t="s">
        <v>159</v>
      </c>
      <c r="D113" s="243">
        <v>4.5810000000000004</v>
      </c>
      <c r="E113" s="303"/>
      <c r="F113" s="303">
        <v>23</v>
      </c>
      <c r="G113" s="67">
        <f t="shared" si="46"/>
        <v>5.0199999999999996</v>
      </c>
      <c r="H113" s="63">
        <v>2</v>
      </c>
      <c r="I113" s="64" t="e">
        <f t="shared" si="47"/>
        <v>#DIV/0!</v>
      </c>
      <c r="J113" s="63"/>
      <c r="K113" s="63"/>
      <c r="L113" s="63"/>
      <c r="M113" s="25">
        <f t="shared" si="48"/>
        <v>2</v>
      </c>
      <c r="N113" s="63">
        <v>0</v>
      </c>
      <c r="O113" s="63">
        <v>1</v>
      </c>
      <c r="P113" s="63">
        <v>1</v>
      </c>
      <c r="Q113" s="63">
        <f t="shared" si="49"/>
        <v>100</v>
      </c>
      <c r="R113" s="65">
        <f t="shared" si="41"/>
        <v>12</v>
      </c>
      <c r="S113" s="66">
        <f t="shared" si="50"/>
        <v>2</v>
      </c>
      <c r="T113" s="67">
        <f t="shared" si="51"/>
        <v>2.76</v>
      </c>
      <c r="U113" s="165">
        <f t="shared" si="52"/>
        <v>1</v>
      </c>
      <c r="V113" s="67">
        <f t="shared" si="53"/>
        <v>1.38</v>
      </c>
      <c r="W113" s="67">
        <v>6</v>
      </c>
      <c r="X113" s="66"/>
      <c r="Y113" s="66">
        <f t="shared" si="55"/>
        <v>0</v>
      </c>
      <c r="Z113" s="67">
        <f t="shared" si="56"/>
        <v>0.15</v>
      </c>
      <c r="AA113" s="66">
        <f t="shared" si="42"/>
        <v>15</v>
      </c>
      <c r="AB113" s="66">
        <f t="shared" si="57"/>
        <v>0</v>
      </c>
      <c r="AC113" s="66">
        <f t="shared" si="58"/>
        <v>1</v>
      </c>
      <c r="AD113" s="67">
        <f t="shared" si="59"/>
        <v>0.2</v>
      </c>
      <c r="AE113" s="66">
        <f t="shared" si="43"/>
        <v>20</v>
      </c>
      <c r="AF113" s="63">
        <v>1</v>
      </c>
      <c r="AG113" s="60"/>
      <c r="AH113" s="103">
        <f t="shared" si="60"/>
        <v>0</v>
      </c>
      <c r="AI113" s="352"/>
    </row>
    <row r="114" spans="1:35" s="33" customFormat="1" ht="47.25" x14ac:dyDescent="0.25">
      <c r="A114" s="60">
        <v>146</v>
      </c>
      <c r="B114" s="161" t="s">
        <v>532</v>
      </c>
      <c r="C114" s="161" t="s">
        <v>159</v>
      </c>
      <c r="D114" s="243">
        <v>15.803000000000001</v>
      </c>
      <c r="E114" s="303"/>
      <c r="F114" s="303">
        <v>16</v>
      </c>
      <c r="G114" s="67">
        <f t="shared" si="46"/>
        <v>1.01</v>
      </c>
      <c r="H114" s="63">
        <v>1</v>
      </c>
      <c r="I114" s="64" t="e">
        <f t="shared" si="47"/>
        <v>#DIV/0!</v>
      </c>
      <c r="J114" s="63"/>
      <c r="K114" s="63"/>
      <c r="L114" s="63"/>
      <c r="M114" s="25">
        <f t="shared" si="48"/>
        <v>1</v>
      </c>
      <c r="N114" s="63">
        <v>0</v>
      </c>
      <c r="O114" s="63">
        <v>0</v>
      </c>
      <c r="P114" s="63">
        <v>1</v>
      </c>
      <c r="Q114" s="63">
        <f t="shared" si="49"/>
        <v>100</v>
      </c>
      <c r="R114" s="65">
        <f t="shared" si="41"/>
        <v>8</v>
      </c>
      <c r="S114" s="66">
        <f t="shared" si="50"/>
        <v>1</v>
      </c>
      <c r="T114" s="67">
        <f t="shared" si="51"/>
        <v>1.28</v>
      </c>
      <c r="U114" s="165">
        <f t="shared" si="52"/>
        <v>1</v>
      </c>
      <c r="V114" s="67">
        <f t="shared" si="53"/>
        <v>1.28</v>
      </c>
      <c r="W114" s="67">
        <f t="shared" si="54"/>
        <v>8</v>
      </c>
      <c r="X114" s="66"/>
      <c r="Y114" s="66">
        <f t="shared" si="55"/>
        <v>0</v>
      </c>
      <c r="Z114" s="67">
        <f t="shared" si="56"/>
        <v>0.15</v>
      </c>
      <c r="AA114" s="66">
        <f t="shared" si="42"/>
        <v>15</v>
      </c>
      <c r="AB114" s="66">
        <f t="shared" si="57"/>
        <v>0</v>
      </c>
      <c r="AC114" s="66">
        <f t="shared" si="58"/>
        <v>1</v>
      </c>
      <c r="AD114" s="67">
        <f t="shared" si="59"/>
        <v>0.2</v>
      </c>
      <c r="AE114" s="66">
        <f t="shared" si="43"/>
        <v>20</v>
      </c>
      <c r="AF114" s="63">
        <v>1</v>
      </c>
      <c r="AG114" s="60"/>
      <c r="AH114" s="103">
        <f t="shared" si="60"/>
        <v>0</v>
      </c>
      <c r="AI114" s="352"/>
    </row>
    <row r="115" spans="1:35" s="33" customFormat="1" ht="47.25" x14ac:dyDescent="0.25">
      <c r="A115" s="60">
        <v>147</v>
      </c>
      <c r="B115" s="161" t="s">
        <v>533</v>
      </c>
      <c r="C115" s="161" t="s">
        <v>159</v>
      </c>
      <c r="D115" s="243">
        <v>60.246000000000002</v>
      </c>
      <c r="E115" s="303"/>
      <c r="F115" s="303">
        <v>54</v>
      </c>
      <c r="G115" s="67">
        <f t="shared" si="46"/>
        <v>0.9</v>
      </c>
      <c r="H115" s="63">
        <v>2</v>
      </c>
      <c r="I115" s="64" t="e">
        <f t="shared" si="47"/>
        <v>#DIV/0!</v>
      </c>
      <c r="J115" s="63"/>
      <c r="K115" s="63"/>
      <c r="L115" s="63"/>
      <c r="M115" s="25">
        <f t="shared" si="48"/>
        <v>1</v>
      </c>
      <c r="N115" s="63">
        <v>0</v>
      </c>
      <c r="O115" s="63">
        <v>1</v>
      </c>
      <c r="P115" s="63">
        <v>0</v>
      </c>
      <c r="Q115" s="63">
        <f t="shared" si="49"/>
        <v>50</v>
      </c>
      <c r="R115" s="65">
        <f t="shared" si="41"/>
        <v>5</v>
      </c>
      <c r="S115" s="66">
        <f t="shared" si="50"/>
        <v>2</v>
      </c>
      <c r="T115" s="67">
        <f t="shared" si="51"/>
        <v>2.7</v>
      </c>
      <c r="U115" s="165">
        <f t="shared" si="52"/>
        <v>2</v>
      </c>
      <c r="V115" s="67">
        <f t="shared" si="53"/>
        <v>2.7</v>
      </c>
      <c r="W115" s="67">
        <f t="shared" si="54"/>
        <v>5</v>
      </c>
      <c r="X115" s="66"/>
      <c r="Y115" s="66">
        <f t="shared" si="55"/>
        <v>0</v>
      </c>
      <c r="Z115" s="67">
        <f t="shared" si="56"/>
        <v>0.3</v>
      </c>
      <c r="AA115" s="66">
        <f t="shared" si="42"/>
        <v>15</v>
      </c>
      <c r="AB115" s="66">
        <f t="shared" si="57"/>
        <v>1</v>
      </c>
      <c r="AC115" s="66">
        <f t="shared" si="58"/>
        <v>1</v>
      </c>
      <c r="AD115" s="67">
        <f t="shared" si="59"/>
        <v>0.4</v>
      </c>
      <c r="AE115" s="66">
        <f t="shared" si="43"/>
        <v>20</v>
      </c>
      <c r="AF115" s="63">
        <v>2</v>
      </c>
      <c r="AG115" s="60"/>
      <c r="AH115" s="103">
        <f t="shared" si="60"/>
        <v>0</v>
      </c>
      <c r="AI115" s="352"/>
    </row>
    <row r="116" spans="1:35" s="33" customFormat="1" ht="47.25" x14ac:dyDescent="0.25">
      <c r="A116" s="60">
        <v>151</v>
      </c>
      <c r="B116" s="161" t="s">
        <v>534</v>
      </c>
      <c r="C116" s="161" t="s">
        <v>160</v>
      </c>
      <c r="D116" s="243">
        <v>349.38</v>
      </c>
      <c r="E116" s="303"/>
      <c r="F116" s="303">
        <v>256</v>
      </c>
      <c r="G116" s="67">
        <f t="shared" si="46"/>
        <v>0.73</v>
      </c>
      <c r="H116" s="63">
        <v>9</v>
      </c>
      <c r="I116" s="64" t="e">
        <f t="shared" si="47"/>
        <v>#DIV/0!</v>
      </c>
      <c r="J116" s="63"/>
      <c r="K116" s="63"/>
      <c r="L116" s="63"/>
      <c r="M116" s="25">
        <f t="shared" si="48"/>
        <v>8</v>
      </c>
      <c r="N116" s="63">
        <v>0</v>
      </c>
      <c r="O116" s="63">
        <v>6</v>
      </c>
      <c r="P116" s="63">
        <v>2</v>
      </c>
      <c r="Q116" s="63">
        <f t="shared" si="49"/>
        <v>89</v>
      </c>
      <c r="R116" s="65">
        <f t="shared" si="41"/>
        <v>5</v>
      </c>
      <c r="S116" s="66">
        <f t="shared" si="50"/>
        <v>12</v>
      </c>
      <c r="T116" s="67">
        <f t="shared" si="51"/>
        <v>12.8</v>
      </c>
      <c r="U116" s="165">
        <f t="shared" si="52"/>
        <v>12</v>
      </c>
      <c r="V116" s="67">
        <f t="shared" si="53"/>
        <v>12.8</v>
      </c>
      <c r="W116" s="67">
        <f t="shared" si="54"/>
        <v>5</v>
      </c>
      <c r="X116" s="66"/>
      <c r="Y116" s="66">
        <f t="shared" si="55"/>
        <v>1</v>
      </c>
      <c r="Z116" s="67">
        <f t="shared" si="56"/>
        <v>1.8</v>
      </c>
      <c r="AA116" s="66">
        <f t="shared" si="42"/>
        <v>15</v>
      </c>
      <c r="AB116" s="66">
        <f t="shared" si="57"/>
        <v>8</v>
      </c>
      <c r="AC116" s="66">
        <f t="shared" si="58"/>
        <v>3</v>
      </c>
      <c r="AD116" s="67">
        <f t="shared" si="59"/>
        <v>2.4</v>
      </c>
      <c r="AE116" s="66">
        <f t="shared" si="43"/>
        <v>20</v>
      </c>
      <c r="AF116" s="63">
        <v>12</v>
      </c>
      <c r="AG116" s="60"/>
      <c r="AH116" s="103">
        <f t="shared" si="60"/>
        <v>0</v>
      </c>
      <c r="AI116" s="352"/>
    </row>
    <row r="117" spans="1:35" s="33" customFormat="1" ht="47.25" x14ac:dyDescent="0.25">
      <c r="A117" s="60">
        <v>152</v>
      </c>
      <c r="B117" s="161" t="s">
        <v>535</v>
      </c>
      <c r="C117" s="161" t="s">
        <v>160</v>
      </c>
      <c r="D117" s="243">
        <v>22.375</v>
      </c>
      <c r="E117" s="303"/>
      <c r="F117" s="303">
        <v>104</v>
      </c>
      <c r="G117" s="67">
        <f t="shared" si="46"/>
        <v>4.6500000000000004</v>
      </c>
      <c r="H117" s="63">
        <v>7</v>
      </c>
      <c r="I117" s="64" t="e">
        <f t="shared" si="47"/>
        <v>#DIV/0!</v>
      </c>
      <c r="J117" s="63"/>
      <c r="K117" s="63"/>
      <c r="L117" s="63"/>
      <c r="M117" s="25">
        <f t="shared" si="48"/>
        <v>2</v>
      </c>
      <c r="N117" s="63">
        <v>0</v>
      </c>
      <c r="O117" s="63">
        <v>2</v>
      </c>
      <c r="P117" s="63">
        <v>0</v>
      </c>
      <c r="Q117" s="63">
        <f t="shared" si="49"/>
        <v>29</v>
      </c>
      <c r="R117" s="65">
        <f t="shared" si="41"/>
        <v>12</v>
      </c>
      <c r="S117" s="66">
        <f t="shared" si="50"/>
        <v>12</v>
      </c>
      <c r="T117" s="67">
        <f t="shared" si="51"/>
        <v>12.48</v>
      </c>
      <c r="U117" s="165">
        <f t="shared" si="52"/>
        <v>10</v>
      </c>
      <c r="V117" s="67">
        <f t="shared" si="53"/>
        <v>10.4</v>
      </c>
      <c r="W117" s="67">
        <v>10</v>
      </c>
      <c r="X117" s="66"/>
      <c r="Y117" s="66">
        <f t="shared" si="55"/>
        <v>1</v>
      </c>
      <c r="Z117" s="67">
        <f t="shared" si="56"/>
        <v>1.5</v>
      </c>
      <c r="AA117" s="66">
        <f t="shared" si="42"/>
        <v>15</v>
      </c>
      <c r="AB117" s="66">
        <f t="shared" si="57"/>
        <v>7</v>
      </c>
      <c r="AC117" s="66">
        <f t="shared" si="58"/>
        <v>2</v>
      </c>
      <c r="AD117" s="67">
        <f t="shared" si="59"/>
        <v>2</v>
      </c>
      <c r="AE117" s="66">
        <f t="shared" si="43"/>
        <v>20</v>
      </c>
      <c r="AF117" s="63">
        <v>10</v>
      </c>
      <c r="AG117" s="60"/>
      <c r="AH117" s="103">
        <f t="shared" si="60"/>
        <v>0</v>
      </c>
      <c r="AI117" s="352"/>
    </row>
    <row r="118" spans="1:35" s="33" customFormat="1" ht="47.25" x14ac:dyDescent="0.25">
      <c r="A118" s="60">
        <v>153</v>
      </c>
      <c r="B118" s="161" t="s">
        <v>536</v>
      </c>
      <c r="C118" s="161" t="s">
        <v>160</v>
      </c>
      <c r="D118" s="243">
        <v>31.161999999999999</v>
      </c>
      <c r="E118" s="303"/>
      <c r="F118" s="303">
        <v>86</v>
      </c>
      <c r="G118" s="67">
        <f t="shared" si="46"/>
        <v>2.76</v>
      </c>
      <c r="H118" s="63">
        <v>6</v>
      </c>
      <c r="I118" s="64" t="e">
        <f t="shared" si="47"/>
        <v>#DIV/0!</v>
      </c>
      <c r="J118" s="63"/>
      <c r="K118" s="63"/>
      <c r="L118" s="63"/>
      <c r="M118" s="25">
        <f t="shared" si="48"/>
        <v>1</v>
      </c>
      <c r="N118" s="63">
        <v>0</v>
      </c>
      <c r="O118" s="63">
        <v>1</v>
      </c>
      <c r="P118" s="63">
        <v>0</v>
      </c>
      <c r="Q118" s="63">
        <f t="shared" si="49"/>
        <v>17</v>
      </c>
      <c r="R118" s="65">
        <f t="shared" si="41"/>
        <v>8</v>
      </c>
      <c r="S118" s="66">
        <f t="shared" si="50"/>
        <v>6</v>
      </c>
      <c r="T118" s="67">
        <f t="shared" si="51"/>
        <v>6.88</v>
      </c>
      <c r="U118" s="165">
        <f t="shared" si="52"/>
        <v>6</v>
      </c>
      <c r="V118" s="67">
        <f t="shared" si="53"/>
        <v>6.88</v>
      </c>
      <c r="W118" s="67">
        <f t="shared" si="54"/>
        <v>8</v>
      </c>
      <c r="X118" s="66"/>
      <c r="Y118" s="66">
        <f t="shared" si="55"/>
        <v>0</v>
      </c>
      <c r="Z118" s="67">
        <f t="shared" si="56"/>
        <v>0.9</v>
      </c>
      <c r="AA118" s="66">
        <f t="shared" si="42"/>
        <v>15</v>
      </c>
      <c r="AB118" s="66">
        <f t="shared" si="57"/>
        <v>4</v>
      </c>
      <c r="AC118" s="66">
        <f t="shared" si="58"/>
        <v>2</v>
      </c>
      <c r="AD118" s="67">
        <f t="shared" si="59"/>
        <v>1.2</v>
      </c>
      <c r="AE118" s="66">
        <f t="shared" si="43"/>
        <v>20</v>
      </c>
      <c r="AF118" s="63">
        <v>6</v>
      </c>
      <c r="AG118" s="60"/>
      <c r="AH118" s="103">
        <f t="shared" si="60"/>
        <v>0</v>
      </c>
      <c r="AI118" s="352"/>
    </row>
    <row r="119" spans="1:35" s="33" customFormat="1" ht="47.25" x14ac:dyDescent="0.25">
      <c r="A119" s="60">
        <v>154</v>
      </c>
      <c r="B119" s="161" t="s">
        <v>537</v>
      </c>
      <c r="C119" s="161" t="s">
        <v>161</v>
      </c>
      <c r="D119" s="243">
        <v>165.233</v>
      </c>
      <c r="E119" s="303"/>
      <c r="F119" s="303">
        <v>261</v>
      </c>
      <c r="G119" s="67">
        <f t="shared" si="46"/>
        <v>1.58</v>
      </c>
      <c r="H119" s="63">
        <v>23</v>
      </c>
      <c r="I119" s="64" t="e">
        <f t="shared" si="47"/>
        <v>#DIV/0!</v>
      </c>
      <c r="J119" s="63"/>
      <c r="K119" s="63"/>
      <c r="L119" s="63"/>
      <c r="M119" s="25">
        <f t="shared" si="48"/>
        <v>14</v>
      </c>
      <c r="N119" s="63">
        <v>0</v>
      </c>
      <c r="O119" s="63">
        <v>11</v>
      </c>
      <c r="P119" s="63">
        <v>3</v>
      </c>
      <c r="Q119" s="63">
        <f t="shared" si="49"/>
        <v>61</v>
      </c>
      <c r="R119" s="65">
        <f t="shared" si="41"/>
        <v>8</v>
      </c>
      <c r="S119" s="66">
        <f t="shared" si="50"/>
        <v>20</v>
      </c>
      <c r="T119" s="67">
        <f t="shared" si="51"/>
        <v>20.88</v>
      </c>
      <c r="U119" s="165">
        <f t="shared" si="52"/>
        <v>20</v>
      </c>
      <c r="V119" s="67">
        <f t="shared" si="53"/>
        <v>20.88</v>
      </c>
      <c r="W119" s="67">
        <f t="shared" si="54"/>
        <v>8</v>
      </c>
      <c r="X119" s="66"/>
      <c r="Y119" s="66">
        <f t="shared" si="55"/>
        <v>3</v>
      </c>
      <c r="Z119" s="67">
        <f t="shared" si="56"/>
        <v>3</v>
      </c>
      <c r="AA119" s="66">
        <f t="shared" si="42"/>
        <v>15</v>
      </c>
      <c r="AB119" s="66">
        <f t="shared" si="57"/>
        <v>13</v>
      </c>
      <c r="AC119" s="66">
        <f t="shared" si="58"/>
        <v>4</v>
      </c>
      <c r="AD119" s="67">
        <f t="shared" si="59"/>
        <v>4</v>
      </c>
      <c r="AE119" s="66">
        <f t="shared" si="43"/>
        <v>20</v>
      </c>
      <c r="AF119" s="63">
        <v>20</v>
      </c>
      <c r="AG119" s="60"/>
      <c r="AH119" s="103">
        <f t="shared" si="60"/>
        <v>0</v>
      </c>
      <c r="AI119" s="352"/>
    </row>
    <row r="120" spans="1:35" s="33" customFormat="1" ht="31.5" x14ac:dyDescent="0.25">
      <c r="A120" s="60">
        <v>155</v>
      </c>
      <c r="B120" s="161" t="s">
        <v>538</v>
      </c>
      <c r="C120" s="161" t="s">
        <v>162</v>
      </c>
      <c r="D120" s="243">
        <v>270.54000000000002</v>
      </c>
      <c r="E120" s="303"/>
      <c r="F120" s="303">
        <v>138</v>
      </c>
      <c r="G120" s="67">
        <f t="shared" si="46"/>
        <v>0.51</v>
      </c>
      <c r="H120" s="63">
        <v>4</v>
      </c>
      <c r="I120" s="64" t="e">
        <f t="shared" si="47"/>
        <v>#DIV/0!</v>
      </c>
      <c r="J120" s="63"/>
      <c r="K120" s="63"/>
      <c r="L120" s="63"/>
      <c r="M120" s="25">
        <f t="shared" si="48"/>
        <v>0</v>
      </c>
      <c r="N120" s="63"/>
      <c r="O120" s="63">
        <v>0</v>
      </c>
      <c r="P120" s="63">
        <v>0</v>
      </c>
      <c r="Q120" s="63">
        <f t="shared" si="49"/>
        <v>0</v>
      </c>
      <c r="R120" s="65">
        <f t="shared" si="41"/>
        <v>5</v>
      </c>
      <c r="S120" s="66">
        <f t="shared" si="50"/>
        <v>6</v>
      </c>
      <c r="T120" s="67">
        <f t="shared" si="51"/>
        <v>6.9</v>
      </c>
      <c r="U120" s="165">
        <f t="shared" si="52"/>
        <v>6</v>
      </c>
      <c r="V120" s="67">
        <f t="shared" si="53"/>
        <v>6.9</v>
      </c>
      <c r="W120" s="67">
        <f t="shared" si="54"/>
        <v>5</v>
      </c>
      <c r="X120" s="66"/>
      <c r="Y120" s="66">
        <f t="shared" si="55"/>
        <v>0</v>
      </c>
      <c r="Z120" s="67">
        <f t="shared" si="56"/>
        <v>0.9</v>
      </c>
      <c r="AA120" s="66">
        <f t="shared" si="42"/>
        <v>15</v>
      </c>
      <c r="AB120" s="66">
        <f t="shared" si="57"/>
        <v>4</v>
      </c>
      <c r="AC120" s="66">
        <f t="shared" si="58"/>
        <v>2</v>
      </c>
      <c r="AD120" s="67">
        <f t="shared" si="59"/>
        <v>1.2</v>
      </c>
      <c r="AE120" s="66">
        <f t="shared" si="43"/>
        <v>20</v>
      </c>
      <c r="AF120" s="63"/>
      <c r="AG120" s="60"/>
      <c r="AH120" s="103"/>
      <c r="AI120" s="352"/>
    </row>
    <row r="121" spans="1:35" s="33" customFormat="1" ht="47.25" x14ac:dyDescent="0.25">
      <c r="A121" s="60">
        <v>156</v>
      </c>
      <c r="B121" s="161" t="s">
        <v>539</v>
      </c>
      <c r="C121" s="161" t="s">
        <v>162</v>
      </c>
      <c r="D121" s="243">
        <v>205.96799999999999</v>
      </c>
      <c r="E121" s="303"/>
      <c r="F121" s="303">
        <v>196</v>
      </c>
      <c r="G121" s="67">
        <f t="shared" si="46"/>
        <v>0.95</v>
      </c>
      <c r="H121" s="63">
        <v>11</v>
      </c>
      <c r="I121" s="64" t="e">
        <f t="shared" si="47"/>
        <v>#DIV/0!</v>
      </c>
      <c r="J121" s="63"/>
      <c r="K121" s="63"/>
      <c r="L121" s="63"/>
      <c r="M121" s="25">
        <f t="shared" si="48"/>
        <v>0</v>
      </c>
      <c r="N121" s="63">
        <v>0</v>
      </c>
      <c r="O121" s="63">
        <v>0</v>
      </c>
      <c r="P121" s="63">
        <v>0</v>
      </c>
      <c r="Q121" s="63">
        <f t="shared" si="49"/>
        <v>0</v>
      </c>
      <c r="R121" s="65">
        <f t="shared" si="41"/>
        <v>5</v>
      </c>
      <c r="S121" s="66">
        <f t="shared" si="50"/>
        <v>9</v>
      </c>
      <c r="T121" s="67">
        <f t="shared" si="51"/>
        <v>9.8000000000000007</v>
      </c>
      <c r="U121" s="165">
        <f t="shared" si="52"/>
        <v>7</v>
      </c>
      <c r="V121" s="67">
        <f t="shared" si="53"/>
        <v>7.84</v>
      </c>
      <c r="W121" s="67">
        <v>4</v>
      </c>
      <c r="X121" s="66"/>
      <c r="Y121" s="66">
        <f t="shared" si="55"/>
        <v>1</v>
      </c>
      <c r="Z121" s="67">
        <f t="shared" si="56"/>
        <v>1.05</v>
      </c>
      <c r="AA121" s="66">
        <f t="shared" si="42"/>
        <v>15</v>
      </c>
      <c r="AB121" s="66">
        <f t="shared" si="57"/>
        <v>4</v>
      </c>
      <c r="AC121" s="66">
        <f t="shared" si="58"/>
        <v>2</v>
      </c>
      <c r="AD121" s="67">
        <f t="shared" si="59"/>
        <v>1.4</v>
      </c>
      <c r="AE121" s="66">
        <f t="shared" si="43"/>
        <v>20</v>
      </c>
      <c r="AF121" s="63">
        <v>7</v>
      </c>
      <c r="AG121" s="60"/>
      <c r="AH121" s="103">
        <f t="shared" ref="AH121:AH129" si="61">U121-AF121</f>
        <v>0</v>
      </c>
      <c r="AI121" s="352"/>
    </row>
    <row r="122" spans="1:35" s="33" customFormat="1" ht="47.25" x14ac:dyDescent="0.25">
      <c r="A122" s="60">
        <v>157</v>
      </c>
      <c r="B122" s="161" t="s">
        <v>540</v>
      </c>
      <c r="C122" s="161" t="s">
        <v>162</v>
      </c>
      <c r="D122" s="243">
        <v>27.239000000000001</v>
      </c>
      <c r="E122" s="303"/>
      <c r="F122" s="303">
        <v>57</v>
      </c>
      <c r="G122" s="67">
        <f t="shared" si="46"/>
        <v>2.09</v>
      </c>
      <c r="H122" s="63">
        <v>4</v>
      </c>
      <c r="I122" s="64" t="e">
        <f t="shared" si="47"/>
        <v>#DIV/0!</v>
      </c>
      <c r="J122" s="63"/>
      <c r="K122" s="63"/>
      <c r="L122" s="63"/>
      <c r="M122" s="25">
        <f t="shared" si="48"/>
        <v>0</v>
      </c>
      <c r="N122" s="63">
        <v>0</v>
      </c>
      <c r="O122" s="63">
        <v>0</v>
      </c>
      <c r="P122" s="63">
        <v>0</v>
      </c>
      <c r="Q122" s="63">
        <f t="shared" si="49"/>
        <v>0</v>
      </c>
      <c r="R122" s="65">
        <f t="shared" si="41"/>
        <v>8</v>
      </c>
      <c r="S122" s="66">
        <f t="shared" si="50"/>
        <v>4</v>
      </c>
      <c r="T122" s="67">
        <f t="shared" si="51"/>
        <v>4.5599999999999996</v>
      </c>
      <c r="U122" s="165">
        <f t="shared" si="52"/>
        <v>4</v>
      </c>
      <c r="V122" s="67">
        <f t="shared" si="53"/>
        <v>4.5599999999999996</v>
      </c>
      <c r="W122" s="67">
        <f t="shared" si="54"/>
        <v>8</v>
      </c>
      <c r="X122" s="66"/>
      <c r="Y122" s="66">
        <f t="shared" si="55"/>
        <v>0</v>
      </c>
      <c r="Z122" s="67">
        <f t="shared" si="56"/>
        <v>0.6</v>
      </c>
      <c r="AA122" s="66">
        <f t="shared" si="42"/>
        <v>15</v>
      </c>
      <c r="AB122" s="66">
        <f t="shared" si="57"/>
        <v>3</v>
      </c>
      <c r="AC122" s="66">
        <f t="shared" si="58"/>
        <v>1</v>
      </c>
      <c r="AD122" s="67">
        <f t="shared" si="59"/>
        <v>0.8</v>
      </c>
      <c r="AE122" s="66">
        <f t="shared" si="43"/>
        <v>20</v>
      </c>
      <c r="AF122" s="63">
        <v>4</v>
      </c>
      <c r="AG122" s="60"/>
      <c r="AH122" s="103">
        <f t="shared" si="61"/>
        <v>0</v>
      </c>
      <c r="AI122" s="352"/>
    </row>
    <row r="123" spans="1:35" s="33" customFormat="1" ht="47.25" x14ac:dyDescent="0.25">
      <c r="A123" s="60">
        <v>158</v>
      </c>
      <c r="B123" s="161" t="s">
        <v>541</v>
      </c>
      <c r="C123" s="161" t="s">
        <v>162</v>
      </c>
      <c r="D123" s="243">
        <v>69.263999999999996</v>
      </c>
      <c r="E123" s="303"/>
      <c r="F123" s="303">
        <v>173</v>
      </c>
      <c r="G123" s="67">
        <f t="shared" si="46"/>
        <v>2.5</v>
      </c>
      <c r="H123" s="63">
        <v>10</v>
      </c>
      <c r="I123" s="64" t="e">
        <f t="shared" si="47"/>
        <v>#DIV/0!</v>
      </c>
      <c r="J123" s="63"/>
      <c r="K123" s="63"/>
      <c r="L123" s="63"/>
      <c r="M123" s="25">
        <f t="shared" si="48"/>
        <v>5</v>
      </c>
      <c r="N123" s="63">
        <v>0</v>
      </c>
      <c r="O123" s="63">
        <v>5</v>
      </c>
      <c r="P123" s="63">
        <v>0</v>
      </c>
      <c r="Q123" s="63">
        <f t="shared" si="49"/>
        <v>50</v>
      </c>
      <c r="R123" s="65">
        <f t="shared" si="41"/>
        <v>8</v>
      </c>
      <c r="S123" s="66">
        <f t="shared" si="50"/>
        <v>13</v>
      </c>
      <c r="T123" s="67">
        <f t="shared" si="51"/>
        <v>13.84</v>
      </c>
      <c r="U123" s="165">
        <f t="shared" si="52"/>
        <v>13</v>
      </c>
      <c r="V123" s="67">
        <f t="shared" si="53"/>
        <v>13.84</v>
      </c>
      <c r="W123" s="67">
        <f t="shared" si="54"/>
        <v>8</v>
      </c>
      <c r="X123" s="66"/>
      <c r="Y123" s="66">
        <f t="shared" si="55"/>
        <v>1</v>
      </c>
      <c r="Z123" s="67">
        <f t="shared" si="56"/>
        <v>1.95</v>
      </c>
      <c r="AA123" s="66">
        <f t="shared" si="42"/>
        <v>15</v>
      </c>
      <c r="AB123" s="66">
        <f t="shared" si="57"/>
        <v>9</v>
      </c>
      <c r="AC123" s="66">
        <f t="shared" si="58"/>
        <v>3</v>
      </c>
      <c r="AD123" s="67">
        <f t="shared" si="59"/>
        <v>2.6</v>
      </c>
      <c r="AE123" s="66">
        <f t="shared" si="43"/>
        <v>20</v>
      </c>
      <c r="AF123" s="63">
        <v>13</v>
      </c>
      <c r="AG123" s="60"/>
      <c r="AH123" s="103">
        <f t="shared" si="61"/>
        <v>0</v>
      </c>
      <c r="AI123" s="352"/>
    </row>
    <row r="124" spans="1:35" s="33" customFormat="1" ht="47.25" x14ac:dyDescent="0.25">
      <c r="A124" s="60">
        <v>159</v>
      </c>
      <c r="B124" s="161" t="s">
        <v>542</v>
      </c>
      <c r="C124" s="161" t="s">
        <v>162</v>
      </c>
      <c r="D124" s="243">
        <v>73.512</v>
      </c>
      <c r="E124" s="303"/>
      <c r="F124" s="303">
        <v>156</v>
      </c>
      <c r="G124" s="67">
        <f t="shared" si="46"/>
        <v>2.12</v>
      </c>
      <c r="H124" s="63">
        <v>12</v>
      </c>
      <c r="I124" s="64" t="e">
        <f t="shared" si="47"/>
        <v>#DIV/0!</v>
      </c>
      <c r="J124" s="63"/>
      <c r="K124" s="63"/>
      <c r="L124" s="63"/>
      <c r="M124" s="25">
        <f t="shared" si="48"/>
        <v>6</v>
      </c>
      <c r="N124" s="63">
        <v>1</v>
      </c>
      <c r="O124" s="63">
        <v>4</v>
      </c>
      <c r="P124" s="63">
        <v>1</v>
      </c>
      <c r="Q124" s="63">
        <f t="shared" si="49"/>
        <v>50</v>
      </c>
      <c r="R124" s="65">
        <f t="shared" si="41"/>
        <v>8</v>
      </c>
      <c r="S124" s="66">
        <f t="shared" si="50"/>
        <v>12</v>
      </c>
      <c r="T124" s="67">
        <f t="shared" si="51"/>
        <v>12.48</v>
      </c>
      <c r="U124" s="165">
        <f t="shared" si="52"/>
        <v>12</v>
      </c>
      <c r="V124" s="67">
        <f t="shared" si="53"/>
        <v>12.48</v>
      </c>
      <c r="W124" s="67">
        <f t="shared" si="54"/>
        <v>8</v>
      </c>
      <c r="X124" s="66"/>
      <c r="Y124" s="66">
        <f t="shared" si="55"/>
        <v>1</v>
      </c>
      <c r="Z124" s="67">
        <f t="shared" si="56"/>
        <v>1.8</v>
      </c>
      <c r="AA124" s="66">
        <f t="shared" si="42"/>
        <v>15</v>
      </c>
      <c r="AB124" s="66">
        <f t="shared" si="57"/>
        <v>8</v>
      </c>
      <c r="AC124" s="66">
        <f t="shared" si="58"/>
        <v>3</v>
      </c>
      <c r="AD124" s="67">
        <f t="shared" si="59"/>
        <v>2.4</v>
      </c>
      <c r="AE124" s="66">
        <f t="shared" si="43"/>
        <v>20</v>
      </c>
      <c r="AF124" s="63">
        <v>12</v>
      </c>
      <c r="AG124" s="60"/>
      <c r="AH124" s="103">
        <f t="shared" si="61"/>
        <v>0</v>
      </c>
      <c r="AI124" s="352"/>
    </row>
    <row r="125" spans="1:35" s="33" customFormat="1" ht="47.25" x14ac:dyDescent="0.25">
      <c r="A125" s="60">
        <v>160</v>
      </c>
      <c r="B125" s="161" t="s">
        <v>543</v>
      </c>
      <c r="C125" s="161" t="s">
        <v>162</v>
      </c>
      <c r="D125" s="243">
        <v>56.061</v>
      </c>
      <c r="E125" s="303"/>
      <c r="F125" s="303">
        <v>89</v>
      </c>
      <c r="G125" s="67">
        <f t="shared" si="46"/>
        <v>1.59</v>
      </c>
      <c r="H125" s="63">
        <v>7</v>
      </c>
      <c r="I125" s="64" t="e">
        <f t="shared" si="47"/>
        <v>#DIV/0!</v>
      </c>
      <c r="J125" s="63"/>
      <c r="K125" s="63"/>
      <c r="L125" s="63"/>
      <c r="M125" s="25">
        <f t="shared" si="48"/>
        <v>5</v>
      </c>
      <c r="N125" s="63">
        <v>1</v>
      </c>
      <c r="O125" s="63">
        <v>3</v>
      </c>
      <c r="P125" s="63">
        <v>1</v>
      </c>
      <c r="Q125" s="63">
        <f t="shared" si="49"/>
        <v>71</v>
      </c>
      <c r="R125" s="65">
        <f t="shared" si="41"/>
        <v>8</v>
      </c>
      <c r="S125" s="66">
        <f t="shared" si="50"/>
        <v>7</v>
      </c>
      <c r="T125" s="67">
        <f t="shared" si="51"/>
        <v>7.12</v>
      </c>
      <c r="U125" s="165">
        <f t="shared" si="52"/>
        <v>7</v>
      </c>
      <c r="V125" s="67">
        <f t="shared" si="53"/>
        <v>7.12</v>
      </c>
      <c r="W125" s="67">
        <f t="shared" si="54"/>
        <v>8</v>
      </c>
      <c r="X125" s="66"/>
      <c r="Y125" s="66">
        <f t="shared" si="55"/>
        <v>1</v>
      </c>
      <c r="Z125" s="67">
        <f t="shared" si="56"/>
        <v>1.05</v>
      </c>
      <c r="AA125" s="66">
        <f t="shared" si="42"/>
        <v>15</v>
      </c>
      <c r="AB125" s="66">
        <f t="shared" si="57"/>
        <v>4</v>
      </c>
      <c r="AC125" s="66">
        <f t="shared" si="58"/>
        <v>2</v>
      </c>
      <c r="AD125" s="67">
        <f t="shared" si="59"/>
        <v>1.4</v>
      </c>
      <c r="AE125" s="66">
        <f t="shared" si="43"/>
        <v>20</v>
      </c>
      <c r="AF125" s="63">
        <v>7</v>
      </c>
      <c r="AG125" s="60"/>
      <c r="AH125" s="103">
        <f t="shared" si="61"/>
        <v>0</v>
      </c>
      <c r="AI125" s="352"/>
    </row>
    <row r="126" spans="1:35" s="33" customFormat="1" ht="47.25" x14ac:dyDescent="0.25">
      <c r="A126" s="60">
        <v>161</v>
      </c>
      <c r="B126" s="161" t="s">
        <v>544</v>
      </c>
      <c r="C126" s="161" t="s">
        <v>162</v>
      </c>
      <c r="D126" s="243">
        <v>76.882999999999996</v>
      </c>
      <c r="E126" s="303"/>
      <c r="F126" s="303">
        <v>121</v>
      </c>
      <c r="G126" s="67">
        <f t="shared" si="46"/>
        <v>1.57</v>
      </c>
      <c r="H126" s="63">
        <v>9</v>
      </c>
      <c r="I126" s="64" t="e">
        <f t="shared" si="47"/>
        <v>#DIV/0!</v>
      </c>
      <c r="J126" s="63"/>
      <c r="K126" s="63"/>
      <c r="L126" s="63"/>
      <c r="M126" s="25">
        <f t="shared" si="48"/>
        <v>6</v>
      </c>
      <c r="N126" s="63">
        <v>0</v>
      </c>
      <c r="O126" s="63">
        <v>4</v>
      </c>
      <c r="P126" s="63">
        <v>2</v>
      </c>
      <c r="Q126" s="63">
        <f t="shared" si="49"/>
        <v>67</v>
      </c>
      <c r="R126" s="65">
        <f t="shared" si="41"/>
        <v>8</v>
      </c>
      <c r="S126" s="66">
        <f t="shared" si="50"/>
        <v>9</v>
      </c>
      <c r="T126" s="67">
        <f t="shared" si="51"/>
        <v>9.68</v>
      </c>
      <c r="U126" s="165">
        <f t="shared" si="52"/>
        <v>9</v>
      </c>
      <c r="V126" s="67">
        <f t="shared" si="53"/>
        <v>9.68</v>
      </c>
      <c r="W126" s="67">
        <f t="shared" si="54"/>
        <v>8</v>
      </c>
      <c r="X126" s="66"/>
      <c r="Y126" s="66">
        <f t="shared" si="55"/>
        <v>1</v>
      </c>
      <c r="Z126" s="67">
        <f t="shared" si="56"/>
        <v>1.35</v>
      </c>
      <c r="AA126" s="66">
        <f t="shared" si="42"/>
        <v>15</v>
      </c>
      <c r="AB126" s="66">
        <f t="shared" si="57"/>
        <v>6</v>
      </c>
      <c r="AC126" s="66">
        <f t="shared" si="58"/>
        <v>2</v>
      </c>
      <c r="AD126" s="67">
        <f t="shared" si="59"/>
        <v>1.8</v>
      </c>
      <c r="AE126" s="66">
        <f t="shared" si="43"/>
        <v>20</v>
      </c>
      <c r="AF126" s="63">
        <v>9</v>
      </c>
      <c r="AG126" s="60"/>
      <c r="AH126" s="103">
        <f t="shared" si="61"/>
        <v>0</v>
      </c>
      <c r="AI126" s="352"/>
    </row>
    <row r="127" spans="1:35" s="33" customFormat="1" ht="47.25" x14ac:dyDescent="0.25">
      <c r="A127" s="60">
        <v>162</v>
      </c>
      <c r="B127" s="161" t="s">
        <v>545</v>
      </c>
      <c r="C127" s="161" t="s">
        <v>162</v>
      </c>
      <c r="D127" s="243">
        <v>68.709999999999994</v>
      </c>
      <c r="E127" s="303"/>
      <c r="F127" s="303">
        <v>140</v>
      </c>
      <c r="G127" s="67">
        <f t="shared" si="46"/>
        <v>2.04</v>
      </c>
      <c r="H127" s="63">
        <v>11</v>
      </c>
      <c r="I127" s="64" t="e">
        <f t="shared" si="47"/>
        <v>#DIV/0!</v>
      </c>
      <c r="J127" s="63"/>
      <c r="K127" s="63"/>
      <c r="L127" s="63"/>
      <c r="M127" s="25">
        <f t="shared" si="48"/>
        <v>6</v>
      </c>
      <c r="N127" s="63">
        <v>1</v>
      </c>
      <c r="O127" s="63">
        <v>5</v>
      </c>
      <c r="P127" s="63">
        <v>0</v>
      </c>
      <c r="Q127" s="63">
        <f t="shared" si="49"/>
        <v>55</v>
      </c>
      <c r="R127" s="65">
        <f t="shared" si="41"/>
        <v>8</v>
      </c>
      <c r="S127" s="66">
        <f t="shared" si="50"/>
        <v>11</v>
      </c>
      <c r="T127" s="67">
        <f t="shared" si="51"/>
        <v>11.2</v>
      </c>
      <c r="U127" s="165">
        <f t="shared" si="52"/>
        <v>11</v>
      </c>
      <c r="V127" s="67">
        <f t="shared" si="53"/>
        <v>11.2</v>
      </c>
      <c r="W127" s="67">
        <f t="shared" si="54"/>
        <v>8</v>
      </c>
      <c r="X127" s="66"/>
      <c r="Y127" s="66">
        <f t="shared" si="55"/>
        <v>1</v>
      </c>
      <c r="Z127" s="67">
        <f t="shared" si="56"/>
        <v>1.65</v>
      </c>
      <c r="AA127" s="66">
        <f t="shared" si="42"/>
        <v>15</v>
      </c>
      <c r="AB127" s="66">
        <f t="shared" si="57"/>
        <v>7</v>
      </c>
      <c r="AC127" s="66">
        <f t="shared" si="58"/>
        <v>3</v>
      </c>
      <c r="AD127" s="67">
        <f t="shared" si="59"/>
        <v>2.2000000000000002</v>
      </c>
      <c r="AE127" s="66">
        <f t="shared" si="43"/>
        <v>20</v>
      </c>
      <c r="AF127" s="63">
        <v>11</v>
      </c>
      <c r="AG127" s="60"/>
      <c r="AH127" s="103">
        <f t="shared" si="61"/>
        <v>0</v>
      </c>
      <c r="AI127" s="352"/>
    </row>
    <row r="128" spans="1:35" s="33" customFormat="1" ht="47.25" x14ac:dyDescent="0.25">
      <c r="A128" s="60">
        <v>163</v>
      </c>
      <c r="B128" s="161" t="s">
        <v>546</v>
      </c>
      <c r="C128" s="161" t="s">
        <v>162</v>
      </c>
      <c r="D128" s="243">
        <v>66.501000000000005</v>
      </c>
      <c r="E128" s="303"/>
      <c r="F128" s="303">
        <v>102</v>
      </c>
      <c r="G128" s="67">
        <f t="shared" si="46"/>
        <v>1.53</v>
      </c>
      <c r="H128" s="63">
        <v>9</v>
      </c>
      <c r="I128" s="64" t="e">
        <f t="shared" si="47"/>
        <v>#DIV/0!</v>
      </c>
      <c r="J128" s="63"/>
      <c r="K128" s="63"/>
      <c r="L128" s="63"/>
      <c r="M128" s="25">
        <f t="shared" si="48"/>
        <v>7</v>
      </c>
      <c r="N128" s="63">
        <v>0</v>
      </c>
      <c r="O128" s="63">
        <v>5</v>
      </c>
      <c r="P128" s="63">
        <v>2</v>
      </c>
      <c r="Q128" s="63">
        <f t="shared" si="49"/>
        <v>78</v>
      </c>
      <c r="R128" s="65">
        <f t="shared" si="41"/>
        <v>8</v>
      </c>
      <c r="S128" s="66">
        <f t="shared" si="50"/>
        <v>8</v>
      </c>
      <c r="T128" s="67">
        <f t="shared" si="51"/>
        <v>8.16</v>
      </c>
      <c r="U128" s="165">
        <f t="shared" si="52"/>
        <v>8</v>
      </c>
      <c r="V128" s="67">
        <f t="shared" si="53"/>
        <v>8.16</v>
      </c>
      <c r="W128" s="67">
        <f t="shared" si="54"/>
        <v>8</v>
      </c>
      <c r="X128" s="66"/>
      <c r="Y128" s="66">
        <f t="shared" si="55"/>
        <v>1</v>
      </c>
      <c r="Z128" s="67">
        <f t="shared" si="56"/>
        <v>1.2</v>
      </c>
      <c r="AA128" s="66">
        <f t="shared" si="42"/>
        <v>15</v>
      </c>
      <c r="AB128" s="66">
        <f t="shared" si="57"/>
        <v>5</v>
      </c>
      <c r="AC128" s="66">
        <f t="shared" si="58"/>
        <v>2</v>
      </c>
      <c r="AD128" s="67">
        <f t="shared" si="59"/>
        <v>1.6</v>
      </c>
      <c r="AE128" s="66">
        <f t="shared" si="43"/>
        <v>20</v>
      </c>
      <c r="AF128" s="63">
        <v>8</v>
      </c>
      <c r="AG128" s="60"/>
      <c r="AH128" s="103">
        <f t="shared" si="61"/>
        <v>0</v>
      </c>
      <c r="AI128" s="352"/>
    </row>
    <row r="129" spans="1:35" s="33" customFormat="1" ht="47.25" x14ac:dyDescent="0.25">
      <c r="A129" s="60">
        <v>164</v>
      </c>
      <c r="B129" s="161" t="s">
        <v>547</v>
      </c>
      <c r="C129" s="161" t="s">
        <v>162</v>
      </c>
      <c r="D129" s="243">
        <v>73.858999999999995</v>
      </c>
      <c r="E129" s="303"/>
      <c r="F129" s="303">
        <v>146</v>
      </c>
      <c r="G129" s="67">
        <f t="shared" si="46"/>
        <v>1.98</v>
      </c>
      <c r="H129" s="63">
        <v>10</v>
      </c>
      <c r="I129" s="64" t="e">
        <f t="shared" si="47"/>
        <v>#DIV/0!</v>
      </c>
      <c r="J129" s="63"/>
      <c r="K129" s="63"/>
      <c r="L129" s="63"/>
      <c r="M129" s="25">
        <f t="shared" si="48"/>
        <v>5</v>
      </c>
      <c r="N129" s="63">
        <v>0</v>
      </c>
      <c r="O129" s="63">
        <v>4</v>
      </c>
      <c r="P129" s="63">
        <v>1</v>
      </c>
      <c r="Q129" s="63">
        <f t="shared" si="49"/>
        <v>50</v>
      </c>
      <c r="R129" s="65">
        <f t="shared" si="41"/>
        <v>8</v>
      </c>
      <c r="S129" s="66">
        <f t="shared" si="50"/>
        <v>11</v>
      </c>
      <c r="T129" s="67">
        <f t="shared" si="51"/>
        <v>11.68</v>
      </c>
      <c r="U129" s="165">
        <f t="shared" si="52"/>
        <v>10</v>
      </c>
      <c r="V129" s="67">
        <f t="shared" si="53"/>
        <v>10.220000000000001</v>
      </c>
      <c r="W129" s="67">
        <v>7</v>
      </c>
      <c r="X129" s="66"/>
      <c r="Y129" s="66">
        <f t="shared" si="55"/>
        <v>1</v>
      </c>
      <c r="Z129" s="67">
        <f t="shared" si="56"/>
        <v>1.5</v>
      </c>
      <c r="AA129" s="66">
        <f t="shared" si="42"/>
        <v>15</v>
      </c>
      <c r="AB129" s="66">
        <f t="shared" si="57"/>
        <v>7</v>
      </c>
      <c r="AC129" s="66">
        <f t="shared" si="58"/>
        <v>2</v>
      </c>
      <c r="AD129" s="67">
        <f t="shared" si="59"/>
        <v>2</v>
      </c>
      <c r="AE129" s="66">
        <f t="shared" si="43"/>
        <v>20</v>
      </c>
      <c r="AF129" s="63">
        <v>10</v>
      </c>
      <c r="AG129" s="60"/>
      <c r="AH129" s="103">
        <f t="shared" si="61"/>
        <v>0</v>
      </c>
      <c r="AI129" s="352"/>
    </row>
    <row r="130" spans="1:35" s="33" customFormat="1" ht="31.5" x14ac:dyDescent="0.25">
      <c r="A130" s="60">
        <v>166</v>
      </c>
      <c r="B130" s="161" t="s">
        <v>548</v>
      </c>
      <c r="C130" s="161" t="s">
        <v>163</v>
      </c>
      <c r="D130" s="243">
        <v>40.088999999999999</v>
      </c>
      <c r="E130" s="303"/>
      <c r="F130" s="303">
        <v>37</v>
      </c>
      <c r="G130" s="67">
        <f t="shared" si="46"/>
        <v>0.92</v>
      </c>
      <c r="H130" s="63">
        <v>1</v>
      </c>
      <c r="I130" s="64" t="e">
        <f t="shared" si="47"/>
        <v>#DIV/0!</v>
      </c>
      <c r="J130" s="63"/>
      <c r="K130" s="63"/>
      <c r="L130" s="63"/>
      <c r="M130" s="25">
        <f t="shared" si="48"/>
        <v>0</v>
      </c>
      <c r="N130" s="63"/>
      <c r="O130" s="63">
        <v>0</v>
      </c>
      <c r="P130" s="63">
        <v>0</v>
      </c>
      <c r="Q130" s="63">
        <f t="shared" si="49"/>
        <v>0</v>
      </c>
      <c r="R130" s="65">
        <f t="shared" si="41"/>
        <v>5</v>
      </c>
      <c r="S130" s="66">
        <f t="shared" si="50"/>
        <v>1</v>
      </c>
      <c r="T130" s="67">
        <f t="shared" si="51"/>
        <v>1.85</v>
      </c>
      <c r="U130" s="165">
        <f t="shared" si="52"/>
        <v>1</v>
      </c>
      <c r="V130" s="67">
        <f t="shared" si="53"/>
        <v>1.85</v>
      </c>
      <c r="W130" s="67">
        <f t="shared" si="54"/>
        <v>5</v>
      </c>
      <c r="X130" s="66"/>
      <c r="Y130" s="66">
        <f t="shared" si="55"/>
        <v>0</v>
      </c>
      <c r="Z130" s="67">
        <f t="shared" si="56"/>
        <v>0.15</v>
      </c>
      <c r="AA130" s="66">
        <f t="shared" si="42"/>
        <v>15</v>
      </c>
      <c r="AB130" s="66">
        <f t="shared" si="57"/>
        <v>0</v>
      </c>
      <c r="AC130" s="66">
        <f t="shared" si="58"/>
        <v>1</v>
      </c>
      <c r="AD130" s="67">
        <f t="shared" si="59"/>
        <v>0.2</v>
      </c>
      <c r="AE130" s="66">
        <f t="shared" si="43"/>
        <v>20</v>
      </c>
      <c r="AF130" s="63"/>
      <c r="AG130" s="60"/>
      <c r="AH130" s="103"/>
      <c r="AI130" s="352"/>
    </row>
    <row r="131" spans="1:35" s="33" customFormat="1" ht="47.25" x14ac:dyDescent="0.25">
      <c r="A131" s="60">
        <v>170</v>
      </c>
      <c r="B131" s="161" t="s">
        <v>552</v>
      </c>
      <c r="C131" s="161" t="s">
        <v>163</v>
      </c>
      <c r="D131" s="243">
        <v>70.534000000000006</v>
      </c>
      <c r="E131" s="303"/>
      <c r="F131" s="303">
        <v>113</v>
      </c>
      <c r="G131" s="67">
        <f t="shared" si="46"/>
        <v>1.6</v>
      </c>
      <c r="H131" s="63">
        <v>16</v>
      </c>
      <c r="I131" s="64" t="e">
        <f t="shared" si="47"/>
        <v>#DIV/0!</v>
      </c>
      <c r="J131" s="63"/>
      <c r="K131" s="63"/>
      <c r="L131" s="63"/>
      <c r="M131" s="25">
        <f t="shared" si="48"/>
        <v>9</v>
      </c>
      <c r="N131" s="63">
        <v>2</v>
      </c>
      <c r="O131" s="63">
        <v>5</v>
      </c>
      <c r="P131" s="63">
        <v>2</v>
      </c>
      <c r="Q131" s="63">
        <f t="shared" si="49"/>
        <v>56</v>
      </c>
      <c r="R131" s="65">
        <f t="shared" si="41"/>
        <v>8</v>
      </c>
      <c r="S131" s="66">
        <f t="shared" si="50"/>
        <v>9</v>
      </c>
      <c r="T131" s="67">
        <f t="shared" si="51"/>
        <v>9.0399999999999991</v>
      </c>
      <c r="U131" s="165">
        <f t="shared" si="52"/>
        <v>9</v>
      </c>
      <c r="V131" s="67">
        <f t="shared" si="53"/>
        <v>9.0399999999999991</v>
      </c>
      <c r="W131" s="67">
        <f t="shared" si="54"/>
        <v>8</v>
      </c>
      <c r="X131" s="66"/>
      <c r="Y131" s="66">
        <f t="shared" si="55"/>
        <v>1</v>
      </c>
      <c r="Z131" s="67">
        <f t="shared" si="56"/>
        <v>1.35</v>
      </c>
      <c r="AA131" s="66">
        <f t="shared" si="42"/>
        <v>15</v>
      </c>
      <c r="AB131" s="66">
        <f t="shared" si="57"/>
        <v>6</v>
      </c>
      <c r="AC131" s="66">
        <f t="shared" si="58"/>
        <v>2</v>
      </c>
      <c r="AD131" s="67">
        <f t="shared" si="59"/>
        <v>1.8</v>
      </c>
      <c r="AE131" s="66">
        <f t="shared" si="43"/>
        <v>20</v>
      </c>
      <c r="AF131" s="63">
        <v>9</v>
      </c>
      <c r="AG131" s="60"/>
      <c r="AH131" s="103">
        <f t="shared" ref="AH131:AH136" si="62">U131-AF131</f>
        <v>0</v>
      </c>
      <c r="AI131" s="352"/>
    </row>
    <row r="132" spans="1:35" s="33" customFormat="1" ht="63" x14ac:dyDescent="0.25">
      <c r="A132" s="60">
        <v>171</v>
      </c>
      <c r="B132" s="161" t="s">
        <v>553</v>
      </c>
      <c r="C132" s="161" t="s">
        <v>163</v>
      </c>
      <c r="D132" s="243">
        <v>55.276000000000003</v>
      </c>
      <c r="E132" s="303"/>
      <c r="F132" s="303">
        <v>64</v>
      </c>
      <c r="G132" s="67">
        <f t="shared" si="46"/>
        <v>1.1599999999999999</v>
      </c>
      <c r="H132" s="63">
        <v>5</v>
      </c>
      <c r="I132" s="64" t="e">
        <f t="shared" si="47"/>
        <v>#DIV/0!</v>
      </c>
      <c r="J132" s="63"/>
      <c r="K132" s="63"/>
      <c r="L132" s="63"/>
      <c r="M132" s="25">
        <f t="shared" si="48"/>
        <v>5</v>
      </c>
      <c r="N132" s="63">
        <v>0</v>
      </c>
      <c r="O132" s="63">
        <v>4</v>
      </c>
      <c r="P132" s="63">
        <v>1</v>
      </c>
      <c r="Q132" s="63">
        <f t="shared" si="49"/>
        <v>100</v>
      </c>
      <c r="R132" s="65">
        <f t="shared" si="41"/>
        <v>8</v>
      </c>
      <c r="S132" s="66">
        <f t="shared" si="50"/>
        <v>5</v>
      </c>
      <c r="T132" s="67">
        <f t="shared" si="51"/>
        <v>5.12</v>
      </c>
      <c r="U132" s="165">
        <f t="shared" si="52"/>
        <v>5</v>
      </c>
      <c r="V132" s="67">
        <f t="shared" si="53"/>
        <v>5.12</v>
      </c>
      <c r="W132" s="67">
        <f t="shared" si="54"/>
        <v>8</v>
      </c>
      <c r="X132" s="66"/>
      <c r="Y132" s="66">
        <f t="shared" si="55"/>
        <v>0</v>
      </c>
      <c r="Z132" s="67">
        <f t="shared" si="56"/>
        <v>0.75</v>
      </c>
      <c r="AA132" s="66">
        <f t="shared" si="42"/>
        <v>15</v>
      </c>
      <c r="AB132" s="66">
        <f t="shared" si="57"/>
        <v>4</v>
      </c>
      <c r="AC132" s="66">
        <f t="shared" si="58"/>
        <v>1</v>
      </c>
      <c r="AD132" s="67">
        <f t="shared" si="59"/>
        <v>1</v>
      </c>
      <c r="AE132" s="66">
        <f t="shared" si="43"/>
        <v>20</v>
      </c>
      <c r="AF132" s="63">
        <v>5</v>
      </c>
      <c r="AG132" s="60"/>
      <c r="AH132" s="103">
        <f t="shared" si="62"/>
        <v>0</v>
      </c>
      <c r="AI132" s="352"/>
    </row>
    <row r="133" spans="1:35" s="33" customFormat="1" ht="47.25" x14ac:dyDescent="0.25">
      <c r="A133" s="60">
        <v>172</v>
      </c>
      <c r="B133" s="161" t="s">
        <v>554</v>
      </c>
      <c r="C133" s="161" t="s">
        <v>163</v>
      </c>
      <c r="D133" s="243">
        <v>56.82</v>
      </c>
      <c r="E133" s="303"/>
      <c r="F133" s="303">
        <v>71</v>
      </c>
      <c r="G133" s="67">
        <f t="shared" si="46"/>
        <v>1.25</v>
      </c>
      <c r="H133" s="63">
        <v>5</v>
      </c>
      <c r="I133" s="64" t="e">
        <f t="shared" si="47"/>
        <v>#DIV/0!</v>
      </c>
      <c r="J133" s="63"/>
      <c r="K133" s="63"/>
      <c r="L133" s="63"/>
      <c r="M133" s="25">
        <f t="shared" si="48"/>
        <v>2</v>
      </c>
      <c r="N133" s="63">
        <v>0</v>
      </c>
      <c r="O133" s="63">
        <v>2</v>
      </c>
      <c r="P133" s="63">
        <v>0</v>
      </c>
      <c r="Q133" s="63">
        <f t="shared" si="49"/>
        <v>40</v>
      </c>
      <c r="R133" s="65">
        <f t="shared" si="41"/>
        <v>8</v>
      </c>
      <c r="S133" s="66">
        <f t="shared" si="50"/>
        <v>5</v>
      </c>
      <c r="T133" s="67">
        <f t="shared" si="51"/>
        <v>5.68</v>
      </c>
      <c r="U133" s="165">
        <f t="shared" si="52"/>
        <v>5</v>
      </c>
      <c r="V133" s="67">
        <f t="shared" si="53"/>
        <v>5.68</v>
      </c>
      <c r="W133" s="67">
        <f t="shared" si="54"/>
        <v>8</v>
      </c>
      <c r="X133" s="66"/>
      <c r="Y133" s="66">
        <f t="shared" si="55"/>
        <v>0</v>
      </c>
      <c r="Z133" s="67">
        <f t="shared" si="56"/>
        <v>0.75</v>
      </c>
      <c r="AA133" s="66">
        <f t="shared" si="42"/>
        <v>15</v>
      </c>
      <c r="AB133" s="66">
        <f t="shared" si="57"/>
        <v>4</v>
      </c>
      <c r="AC133" s="66">
        <f t="shared" si="58"/>
        <v>1</v>
      </c>
      <c r="AD133" s="67">
        <f t="shared" si="59"/>
        <v>1</v>
      </c>
      <c r="AE133" s="66">
        <f t="shared" si="43"/>
        <v>20</v>
      </c>
      <c r="AF133" s="63">
        <v>5</v>
      </c>
      <c r="AG133" s="60"/>
      <c r="AH133" s="103">
        <f t="shared" si="62"/>
        <v>0</v>
      </c>
      <c r="AI133" s="352"/>
    </row>
    <row r="134" spans="1:35" s="33" customFormat="1" ht="63" x14ac:dyDescent="0.25">
      <c r="A134" s="60">
        <v>173</v>
      </c>
      <c r="B134" s="161" t="s">
        <v>821</v>
      </c>
      <c r="C134" s="161" t="s">
        <v>163</v>
      </c>
      <c r="D134" s="243">
        <v>251.715</v>
      </c>
      <c r="E134" s="303"/>
      <c r="F134" s="303">
        <v>254</v>
      </c>
      <c r="G134" s="67">
        <f t="shared" si="46"/>
        <v>1.01</v>
      </c>
      <c r="H134" s="63">
        <v>12</v>
      </c>
      <c r="I134" s="64" t="e">
        <f t="shared" si="47"/>
        <v>#DIV/0!</v>
      </c>
      <c r="J134" s="63"/>
      <c r="K134" s="63"/>
      <c r="L134" s="63"/>
      <c r="M134" s="25">
        <f t="shared" si="48"/>
        <v>11</v>
      </c>
      <c r="N134" s="63">
        <v>0</v>
      </c>
      <c r="O134" s="63">
        <v>9</v>
      </c>
      <c r="P134" s="63">
        <v>2</v>
      </c>
      <c r="Q134" s="63">
        <f t="shared" si="49"/>
        <v>92</v>
      </c>
      <c r="R134" s="65">
        <f t="shared" si="41"/>
        <v>8</v>
      </c>
      <c r="S134" s="66">
        <f t="shared" si="50"/>
        <v>20</v>
      </c>
      <c r="T134" s="67">
        <f t="shared" si="51"/>
        <v>20.32</v>
      </c>
      <c r="U134" s="165">
        <f t="shared" si="52"/>
        <v>20</v>
      </c>
      <c r="V134" s="67">
        <f t="shared" si="53"/>
        <v>20.32</v>
      </c>
      <c r="W134" s="67">
        <f t="shared" si="54"/>
        <v>8</v>
      </c>
      <c r="X134" s="66"/>
      <c r="Y134" s="66">
        <f t="shared" si="55"/>
        <v>3</v>
      </c>
      <c r="Z134" s="67">
        <f t="shared" si="56"/>
        <v>3</v>
      </c>
      <c r="AA134" s="66">
        <f t="shared" si="42"/>
        <v>15</v>
      </c>
      <c r="AB134" s="66">
        <f t="shared" si="57"/>
        <v>13</v>
      </c>
      <c r="AC134" s="66">
        <f t="shared" si="58"/>
        <v>4</v>
      </c>
      <c r="AD134" s="67">
        <f t="shared" si="59"/>
        <v>4</v>
      </c>
      <c r="AE134" s="66">
        <f t="shared" si="43"/>
        <v>20</v>
      </c>
      <c r="AF134" s="63">
        <v>20</v>
      </c>
      <c r="AG134" s="60"/>
      <c r="AH134" s="103">
        <f t="shared" si="62"/>
        <v>0</v>
      </c>
      <c r="AI134" s="352"/>
    </row>
    <row r="135" spans="1:35" s="33" customFormat="1" ht="47.25" x14ac:dyDescent="0.25">
      <c r="A135" s="60">
        <v>175</v>
      </c>
      <c r="B135" s="161" t="s">
        <v>555</v>
      </c>
      <c r="C135" s="161" t="s">
        <v>164</v>
      </c>
      <c r="D135" s="243">
        <v>152.07</v>
      </c>
      <c r="E135" s="303"/>
      <c r="F135" s="303">
        <v>259</v>
      </c>
      <c r="G135" s="67">
        <f t="shared" si="46"/>
        <v>1.7</v>
      </c>
      <c r="H135" s="63">
        <v>10</v>
      </c>
      <c r="I135" s="64" t="e">
        <f t="shared" si="47"/>
        <v>#DIV/0!</v>
      </c>
      <c r="J135" s="63"/>
      <c r="K135" s="63"/>
      <c r="L135" s="63"/>
      <c r="M135" s="25">
        <f t="shared" si="48"/>
        <v>7</v>
      </c>
      <c r="N135" s="63">
        <v>1</v>
      </c>
      <c r="O135" s="63">
        <v>4</v>
      </c>
      <c r="P135" s="63">
        <v>2</v>
      </c>
      <c r="Q135" s="63">
        <f t="shared" si="49"/>
        <v>70</v>
      </c>
      <c r="R135" s="65">
        <f t="shared" si="41"/>
        <v>8</v>
      </c>
      <c r="S135" s="66">
        <f t="shared" si="50"/>
        <v>20</v>
      </c>
      <c r="T135" s="67">
        <f t="shared" si="51"/>
        <v>20.72</v>
      </c>
      <c r="U135" s="165">
        <f t="shared" si="52"/>
        <v>13</v>
      </c>
      <c r="V135" s="67">
        <f t="shared" si="53"/>
        <v>13.47</v>
      </c>
      <c r="W135" s="67">
        <v>5.2</v>
      </c>
      <c r="X135" s="66"/>
      <c r="Y135" s="66">
        <f t="shared" si="55"/>
        <v>1</v>
      </c>
      <c r="Z135" s="67">
        <f t="shared" si="56"/>
        <v>1.95</v>
      </c>
      <c r="AA135" s="66">
        <f t="shared" si="42"/>
        <v>15</v>
      </c>
      <c r="AB135" s="66">
        <f t="shared" si="57"/>
        <v>9</v>
      </c>
      <c r="AC135" s="66">
        <f t="shared" si="58"/>
        <v>3</v>
      </c>
      <c r="AD135" s="67">
        <f t="shared" si="59"/>
        <v>2.6</v>
      </c>
      <c r="AE135" s="66">
        <f t="shared" si="43"/>
        <v>20</v>
      </c>
      <c r="AF135" s="63">
        <v>13</v>
      </c>
      <c r="AG135" s="60"/>
      <c r="AH135" s="103">
        <f t="shared" si="62"/>
        <v>0</v>
      </c>
      <c r="AI135" s="352"/>
    </row>
    <row r="136" spans="1:35" s="33" customFormat="1" ht="47.25" x14ac:dyDescent="0.25">
      <c r="A136" s="60">
        <v>177</v>
      </c>
      <c r="B136" s="161" t="s">
        <v>556</v>
      </c>
      <c r="C136" s="161" t="s">
        <v>164</v>
      </c>
      <c r="D136" s="243">
        <v>76.739999999999995</v>
      </c>
      <c r="E136" s="303"/>
      <c r="F136" s="303">
        <v>145</v>
      </c>
      <c r="G136" s="67">
        <f t="shared" si="46"/>
        <v>1.89</v>
      </c>
      <c r="H136" s="63">
        <v>8</v>
      </c>
      <c r="I136" s="64" t="e">
        <f t="shared" si="47"/>
        <v>#DIV/0!</v>
      </c>
      <c r="J136" s="63"/>
      <c r="K136" s="63"/>
      <c r="L136" s="63"/>
      <c r="M136" s="25">
        <f t="shared" si="48"/>
        <v>8</v>
      </c>
      <c r="N136" s="63">
        <v>0</v>
      </c>
      <c r="O136" s="63">
        <v>6</v>
      </c>
      <c r="P136" s="63">
        <v>2</v>
      </c>
      <c r="Q136" s="63">
        <f t="shared" si="49"/>
        <v>100</v>
      </c>
      <c r="R136" s="65">
        <f t="shared" si="41"/>
        <v>8</v>
      </c>
      <c r="S136" s="66">
        <f t="shared" si="50"/>
        <v>11</v>
      </c>
      <c r="T136" s="67">
        <f t="shared" si="51"/>
        <v>11.6</v>
      </c>
      <c r="U136" s="165">
        <f t="shared" si="52"/>
        <v>8</v>
      </c>
      <c r="V136" s="67">
        <f t="shared" si="53"/>
        <v>8.6999999999999993</v>
      </c>
      <c r="W136" s="67">
        <v>6</v>
      </c>
      <c r="X136" s="66"/>
      <c r="Y136" s="66">
        <f t="shared" si="55"/>
        <v>1</v>
      </c>
      <c r="Z136" s="67">
        <f t="shared" si="56"/>
        <v>1.2</v>
      </c>
      <c r="AA136" s="66">
        <f t="shared" si="42"/>
        <v>15</v>
      </c>
      <c r="AB136" s="66">
        <f t="shared" si="57"/>
        <v>5</v>
      </c>
      <c r="AC136" s="66">
        <f t="shared" si="58"/>
        <v>2</v>
      </c>
      <c r="AD136" s="67">
        <f t="shared" si="59"/>
        <v>1.6</v>
      </c>
      <c r="AE136" s="66">
        <f t="shared" si="43"/>
        <v>20</v>
      </c>
      <c r="AF136" s="63">
        <v>8</v>
      </c>
      <c r="AG136" s="60"/>
      <c r="AH136" s="103">
        <f t="shared" si="62"/>
        <v>0</v>
      </c>
      <c r="AI136" s="352"/>
    </row>
    <row r="137" spans="1:35" s="33" customFormat="1" ht="31.5" x14ac:dyDescent="0.25">
      <c r="A137" s="60">
        <v>178</v>
      </c>
      <c r="B137" s="161" t="s">
        <v>557</v>
      </c>
      <c r="C137" s="161" t="s">
        <v>165</v>
      </c>
      <c r="D137" s="243">
        <v>86.04</v>
      </c>
      <c r="E137" s="303"/>
      <c r="F137" s="303">
        <v>37</v>
      </c>
      <c r="G137" s="67">
        <f t="shared" si="46"/>
        <v>0.43</v>
      </c>
      <c r="H137" s="63">
        <v>3</v>
      </c>
      <c r="I137" s="64" t="e">
        <f t="shared" si="47"/>
        <v>#DIV/0!</v>
      </c>
      <c r="J137" s="63"/>
      <c r="K137" s="63"/>
      <c r="L137" s="63"/>
      <c r="M137" s="25">
        <f t="shared" si="48"/>
        <v>2</v>
      </c>
      <c r="N137" s="63"/>
      <c r="O137" s="63">
        <v>1</v>
      </c>
      <c r="P137" s="63">
        <v>1</v>
      </c>
      <c r="Q137" s="63">
        <f t="shared" si="49"/>
        <v>67</v>
      </c>
      <c r="R137" s="65">
        <f t="shared" si="41"/>
        <v>5</v>
      </c>
      <c r="S137" s="66">
        <f t="shared" si="50"/>
        <v>1</v>
      </c>
      <c r="T137" s="67">
        <f t="shared" si="51"/>
        <v>1.85</v>
      </c>
      <c r="U137" s="165">
        <f t="shared" si="52"/>
        <v>1</v>
      </c>
      <c r="V137" s="67">
        <f t="shared" si="53"/>
        <v>1.85</v>
      </c>
      <c r="W137" s="67">
        <f t="shared" si="54"/>
        <v>5</v>
      </c>
      <c r="X137" s="66"/>
      <c r="Y137" s="66">
        <f t="shared" si="55"/>
        <v>0</v>
      </c>
      <c r="Z137" s="67">
        <f t="shared" si="56"/>
        <v>0.15</v>
      </c>
      <c r="AA137" s="66">
        <f t="shared" si="42"/>
        <v>15</v>
      </c>
      <c r="AB137" s="66">
        <f t="shared" si="57"/>
        <v>0</v>
      </c>
      <c r="AC137" s="66">
        <f t="shared" si="58"/>
        <v>1</v>
      </c>
      <c r="AD137" s="67">
        <f t="shared" si="59"/>
        <v>0.2</v>
      </c>
      <c r="AE137" s="66">
        <f t="shared" si="43"/>
        <v>20</v>
      </c>
      <c r="AF137" s="63"/>
      <c r="AG137" s="60"/>
      <c r="AH137" s="103"/>
      <c r="AI137" s="352"/>
    </row>
    <row r="138" spans="1:35" s="33" customFormat="1" ht="31.5" x14ac:dyDescent="0.25">
      <c r="A138" s="60">
        <v>179</v>
      </c>
      <c r="B138" s="161" t="s">
        <v>558</v>
      </c>
      <c r="C138" s="161" t="s">
        <v>165</v>
      </c>
      <c r="D138" s="243">
        <v>75.61</v>
      </c>
      <c r="E138" s="303"/>
      <c r="F138" s="303">
        <v>25</v>
      </c>
      <c r="G138" s="67">
        <f t="shared" si="46"/>
        <v>0.33</v>
      </c>
      <c r="H138" s="63"/>
      <c r="I138" s="64" t="e">
        <f t="shared" si="47"/>
        <v>#DIV/0!</v>
      </c>
      <c r="J138" s="63"/>
      <c r="K138" s="63"/>
      <c r="L138" s="63"/>
      <c r="M138" s="25">
        <f t="shared" si="48"/>
        <v>0</v>
      </c>
      <c r="N138" s="63"/>
      <c r="O138" s="63"/>
      <c r="P138" s="63"/>
      <c r="Q138" s="63" t="e">
        <f t="shared" si="49"/>
        <v>#DIV/0!</v>
      </c>
      <c r="R138" s="65">
        <f t="shared" si="41"/>
        <v>5</v>
      </c>
      <c r="S138" s="66">
        <f t="shared" si="50"/>
        <v>1</v>
      </c>
      <c r="T138" s="67">
        <f t="shared" si="51"/>
        <v>1.25</v>
      </c>
      <c r="U138" s="165">
        <f t="shared" si="52"/>
        <v>1</v>
      </c>
      <c r="V138" s="67">
        <f t="shared" si="53"/>
        <v>1.25</v>
      </c>
      <c r="W138" s="67">
        <f t="shared" si="54"/>
        <v>5</v>
      </c>
      <c r="X138" s="66"/>
      <c r="Y138" s="66">
        <f t="shared" si="55"/>
        <v>0</v>
      </c>
      <c r="Z138" s="67">
        <f t="shared" si="56"/>
        <v>0.15</v>
      </c>
      <c r="AA138" s="66">
        <f t="shared" si="42"/>
        <v>15</v>
      </c>
      <c r="AB138" s="66">
        <f t="shared" si="57"/>
        <v>0</v>
      </c>
      <c r="AC138" s="66">
        <f t="shared" si="58"/>
        <v>1</v>
      </c>
      <c r="AD138" s="67">
        <f t="shared" si="59"/>
        <v>0.2</v>
      </c>
      <c r="AE138" s="66">
        <f t="shared" si="43"/>
        <v>20</v>
      </c>
      <c r="AF138" s="63"/>
      <c r="AG138" s="60"/>
      <c r="AH138" s="103"/>
      <c r="AI138" s="352"/>
    </row>
    <row r="139" spans="1:35" s="33" customFormat="1" ht="47.25" x14ac:dyDescent="0.25">
      <c r="A139" s="60">
        <v>180</v>
      </c>
      <c r="B139" s="161" t="s">
        <v>559</v>
      </c>
      <c r="C139" s="161" t="s">
        <v>165</v>
      </c>
      <c r="D139" s="243">
        <v>147.81100000000001</v>
      </c>
      <c r="E139" s="303"/>
      <c r="F139" s="303">
        <v>270</v>
      </c>
      <c r="G139" s="67">
        <f t="shared" si="46"/>
        <v>1.83</v>
      </c>
      <c r="H139" s="63">
        <v>21</v>
      </c>
      <c r="I139" s="64" t="e">
        <f t="shared" si="47"/>
        <v>#DIV/0!</v>
      </c>
      <c r="J139" s="63"/>
      <c r="K139" s="63"/>
      <c r="L139" s="63"/>
      <c r="M139" s="25">
        <f t="shared" si="48"/>
        <v>21</v>
      </c>
      <c r="N139" s="63">
        <v>3</v>
      </c>
      <c r="O139" s="63">
        <v>14</v>
      </c>
      <c r="P139" s="63">
        <v>4</v>
      </c>
      <c r="Q139" s="63">
        <f t="shared" si="49"/>
        <v>100</v>
      </c>
      <c r="R139" s="65">
        <f t="shared" si="41"/>
        <v>8</v>
      </c>
      <c r="S139" s="66">
        <f t="shared" si="50"/>
        <v>21</v>
      </c>
      <c r="T139" s="67">
        <f t="shared" si="51"/>
        <v>21.6</v>
      </c>
      <c r="U139" s="165">
        <f t="shared" si="52"/>
        <v>21</v>
      </c>
      <c r="V139" s="67">
        <f t="shared" si="53"/>
        <v>21.6</v>
      </c>
      <c r="W139" s="67">
        <f t="shared" si="54"/>
        <v>8</v>
      </c>
      <c r="X139" s="66"/>
      <c r="Y139" s="66">
        <f t="shared" si="55"/>
        <v>3</v>
      </c>
      <c r="Z139" s="67">
        <f t="shared" si="56"/>
        <v>3.15</v>
      </c>
      <c r="AA139" s="66">
        <f t="shared" si="42"/>
        <v>15</v>
      </c>
      <c r="AB139" s="66">
        <f t="shared" si="57"/>
        <v>13</v>
      </c>
      <c r="AC139" s="66">
        <f t="shared" si="58"/>
        <v>5</v>
      </c>
      <c r="AD139" s="67">
        <f t="shared" si="59"/>
        <v>4.2</v>
      </c>
      <c r="AE139" s="66">
        <f t="shared" si="43"/>
        <v>20</v>
      </c>
      <c r="AF139" s="63">
        <v>21</v>
      </c>
      <c r="AG139" s="60"/>
      <c r="AH139" s="103">
        <f t="shared" ref="AH139:AH142" si="63">U139-AF139</f>
        <v>0</v>
      </c>
      <c r="AI139" s="352"/>
    </row>
    <row r="140" spans="1:35" s="33" customFormat="1" ht="47.25" x14ac:dyDescent="0.25">
      <c r="A140" s="60">
        <v>181</v>
      </c>
      <c r="B140" s="161" t="s">
        <v>560</v>
      </c>
      <c r="C140" s="161" t="s">
        <v>165</v>
      </c>
      <c r="D140" s="243">
        <v>337.30900000000003</v>
      </c>
      <c r="E140" s="303"/>
      <c r="F140" s="303">
        <v>138</v>
      </c>
      <c r="G140" s="67">
        <f t="shared" si="46"/>
        <v>0.41</v>
      </c>
      <c r="H140" s="63">
        <v>6</v>
      </c>
      <c r="I140" s="64" t="e">
        <f t="shared" si="47"/>
        <v>#DIV/0!</v>
      </c>
      <c r="J140" s="63"/>
      <c r="K140" s="63"/>
      <c r="L140" s="63"/>
      <c r="M140" s="25">
        <f t="shared" si="48"/>
        <v>6</v>
      </c>
      <c r="N140" s="63">
        <v>0</v>
      </c>
      <c r="O140" s="63">
        <v>5</v>
      </c>
      <c r="P140" s="63">
        <v>1</v>
      </c>
      <c r="Q140" s="63">
        <f t="shared" si="49"/>
        <v>100</v>
      </c>
      <c r="R140" s="65">
        <f t="shared" si="41"/>
        <v>5</v>
      </c>
      <c r="S140" s="66">
        <f t="shared" si="50"/>
        <v>6</v>
      </c>
      <c r="T140" s="67">
        <f t="shared" si="51"/>
        <v>6.9</v>
      </c>
      <c r="U140" s="165">
        <f t="shared" si="52"/>
        <v>6</v>
      </c>
      <c r="V140" s="67">
        <f t="shared" si="53"/>
        <v>6.9</v>
      </c>
      <c r="W140" s="67">
        <f t="shared" si="54"/>
        <v>5</v>
      </c>
      <c r="X140" s="66"/>
      <c r="Y140" s="66">
        <f t="shared" si="55"/>
        <v>0</v>
      </c>
      <c r="Z140" s="67">
        <f t="shared" si="56"/>
        <v>0.9</v>
      </c>
      <c r="AA140" s="66">
        <f t="shared" si="42"/>
        <v>15</v>
      </c>
      <c r="AB140" s="66">
        <f t="shared" si="57"/>
        <v>4</v>
      </c>
      <c r="AC140" s="66">
        <f t="shared" si="58"/>
        <v>2</v>
      </c>
      <c r="AD140" s="67">
        <f t="shared" si="59"/>
        <v>1.2</v>
      </c>
      <c r="AE140" s="66">
        <f t="shared" si="43"/>
        <v>20</v>
      </c>
      <c r="AF140" s="63">
        <v>6</v>
      </c>
      <c r="AG140" s="60"/>
      <c r="AH140" s="103">
        <f t="shared" si="63"/>
        <v>0</v>
      </c>
      <c r="AI140" s="269"/>
    </row>
    <row r="141" spans="1:35" s="33" customFormat="1" ht="47.25" x14ac:dyDescent="0.25">
      <c r="A141" s="60">
        <v>182</v>
      </c>
      <c r="B141" s="161" t="s">
        <v>561</v>
      </c>
      <c r="C141" s="161" t="s">
        <v>165</v>
      </c>
      <c r="D141" s="243">
        <v>227.88</v>
      </c>
      <c r="E141" s="303"/>
      <c r="F141" s="303">
        <v>509</v>
      </c>
      <c r="G141" s="67">
        <f t="shared" si="46"/>
        <v>2.23</v>
      </c>
      <c r="H141" s="63">
        <v>35</v>
      </c>
      <c r="I141" s="64" t="e">
        <f t="shared" si="47"/>
        <v>#DIV/0!</v>
      </c>
      <c r="J141" s="63"/>
      <c r="K141" s="63"/>
      <c r="L141" s="63"/>
      <c r="M141" s="25">
        <f t="shared" si="48"/>
        <v>35</v>
      </c>
      <c r="N141" s="63">
        <v>4</v>
      </c>
      <c r="O141" s="63">
        <v>24</v>
      </c>
      <c r="P141" s="63">
        <v>7</v>
      </c>
      <c r="Q141" s="63">
        <f t="shared" si="49"/>
        <v>100</v>
      </c>
      <c r="R141" s="65">
        <f t="shared" ref="R141:R204" si="64">IF(F141&lt;VLOOKUP(G141,$M$430:$Q$436,2),0,VLOOKUP(G141,$M$430:$Q$436,3))</f>
        <v>8</v>
      </c>
      <c r="S141" s="66">
        <f t="shared" si="50"/>
        <v>40</v>
      </c>
      <c r="T141" s="67">
        <f t="shared" si="51"/>
        <v>40.72</v>
      </c>
      <c r="U141" s="165">
        <f t="shared" si="52"/>
        <v>40</v>
      </c>
      <c r="V141" s="67">
        <f t="shared" si="53"/>
        <v>40.72</v>
      </c>
      <c r="W141" s="67">
        <f t="shared" si="54"/>
        <v>8</v>
      </c>
      <c r="X141" s="66"/>
      <c r="Y141" s="66">
        <f t="shared" si="55"/>
        <v>6</v>
      </c>
      <c r="Z141" s="67">
        <f t="shared" si="56"/>
        <v>6</v>
      </c>
      <c r="AA141" s="66">
        <f t="shared" ref="AA141:AA204" si="65">IF(F141&lt;VLOOKUP(G141,$M$430:$Q$436,2),0,VLOOKUP(G141,$M$430:$Q$436,4))</f>
        <v>15</v>
      </c>
      <c r="AB141" s="66">
        <f t="shared" si="57"/>
        <v>26</v>
      </c>
      <c r="AC141" s="66">
        <f t="shared" si="58"/>
        <v>8</v>
      </c>
      <c r="AD141" s="67">
        <f t="shared" si="59"/>
        <v>8</v>
      </c>
      <c r="AE141" s="66">
        <f t="shared" ref="AE141:AE204" si="66">IF(F141&lt;VLOOKUP(G141,$M$430:$Q$436,2),0,VLOOKUP(G141,$M$430:$Q$436,5))</f>
        <v>20</v>
      </c>
      <c r="AF141" s="63">
        <v>40</v>
      </c>
      <c r="AG141" s="60"/>
      <c r="AH141" s="103">
        <f t="shared" si="63"/>
        <v>0</v>
      </c>
      <c r="AI141" s="352"/>
    </row>
    <row r="142" spans="1:35" s="33" customFormat="1" ht="47.25" x14ac:dyDescent="0.25">
      <c r="A142" s="60">
        <v>183</v>
      </c>
      <c r="B142" s="161" t="s">
        <v>562</v>
      </c>
      <c r="C142" s="161" t="s">
        <v>165</v>
      </c>
      <c r="D142" s="243">
        <v>61.555999999999997</v>
      </c>
      <c r="E142" s="303"/>
      <c r="F142" s="303">
        <v>281</v>
      </c>
      <c r="G142" s="67">
        <f t="shared" si="46"/>
        <v>4.5599999999999996</v>
      </c>
      <c r="H142" s="63">
        <v>33</v>
      </c>
      <c r="I142" s="64" t="e">
        <f t="shared" si="47"/>
        <v>#DIV/0!</v>
      </c>
      <c r="J142" s="63"/>
      <c r="K142" s="63"/>
      <c r="L142" s="63"/>
      <c r="M142" s="25">
        <f t="shared" si="48"/>
        <v>12</v>
      </c>
      <c r="N142" s="63">
        <v>0</v>
      </c>
      <c r="O142" s="63">
        <v>9</v>
      </c>
      <c r="P142" s="63">
        <v>3</v>
      </c>
      <c r="Q142" s="63">
        <f t="shared" si="49"/>
        <v>36</v>
      </c>
      <c r="R142" s="65">
        <f t="shared" si="64"/>
        <v>12</v>
      </c>
      <c r="S142" s="66">
        <f t="shared" si="50"/>
        <v>33</v>
      </c>
      <c r="T142" s="67">
        <f t="shared" si="51"/>
        <v>33.72</v>
      </c>
      <c r="U142" s="165">
        <f t="shared" si="52"/>
        <v>33</v>
      </c>
      <c r="V142" s="67">
        <f t="shared" si="53"/>
        <v>33.72</v>
      </c>
      <c r="W142" s="67">
        <f t="shared" si="54"/>
        <v>12</v>
      </c>
      <c r="X142" s="66"/>
      <c r="Y142" s="66">
        <f t="shared" si="55"/>
        <v>4</v>
      </c>
      <c r="Z142" s="67">
        <f t="shared" si="56"/>
        <v>4.95</v>
      </c>
      <c r="AA142" s="66">
        <f t="shared" si="65"/>
        <v>15</v>
      </c>
      <c r="AB142" s="66">
        <f t="shared" si="57"/>
        <v>22</v>
      </c>
      <c r="AC142" s="66">
        <f t="shared" si="58"/>
        <v>7</v>
      </c>
      <c r="AD142" s="67">
        <f t="shared" si="59"/>
        <v>6.6</v>
      </c>
      <c r="AE142" s="66">
        <f t="shared" si="66"/>
        <v>20</v>
      </c>
      <c r="AF142" s="63">
        <v>33</v>
      </c>
      <c r="AG142" s="60"/>
      <c r="AH142" s="103">
        <f t="shared" si="63"/>
        <v>0</v>
      </c>
      <c r="AI142" s="352"/>
    </row>
    <row r="143" spans="1:35" s="33" customFormat="1" ht="31.5" x14ac:dyDescent="0.25">
      <c r="A143" s="60">
        <v>185</v>
      </c>
      <c r="B143" s="161" t="s">
        <v>564</v>
      </c>
      <c r="C143" s="161" t="s">
        <v>563</v>
      </c>
      <c r="D143" s="243">
        <v>338.8</v>
      </c>
      <c r="E143" s="303"/>
      <c r="F143" s="303">
        <v>274</v>
      </c>
      <c r="G143" s="67">
        <f t="shared" si="46"/>
        <v>0.81</v>
      </c>
      <c r="H143" s="63">
        <v>16</v>
      </c>
      <c r="I143" s="64" t="e">
        <f t="shared" si="47"/>
        <v>#DIV/0!</v>
      </c>
      <c r="J143" s="63"/>
      <c r="K143" s="63"/>
      <c r="L143" s="63"/>
      <c r="M143" s="25">
        <f t="shared" si="48"/>
        <v>11</v>
      </c>
      <c r="N143" s="63"/>
      <c r="O143" s="63">
        <v>9</v>
      </c>
      <c r="P143" s="63">
        <v>2</v>
      </c>
      <c r="Q143" s="63">
        <f t="shared" si="49"/>
        <v>69</v>
      </c>
      <c r="R143" s="65">
        <f t="shared" si="64"/>
        <v>5</v>
      </c>
      <c r="S143" s="66">
        <f t="shared" si="50"/>
        <v>13</v>
      </c>
      <c r="T143" s="67">
        <f t="shared" si="51"/>
        <v>13.7</v>
      </c>
      <c r="U143" s="165">
        <f t="shared" si="52"/>
        <v>13</v>
      </c>
      <c r="V143" s="67">
        <f t="shared" si="53"/>
        <v>13.7</v>
      </c>
      <c r="W143" s="67">
        <f t="shared" si="54"/>
        <v>5</v>
      </c>
      <c r="X143" s="66"/>
      <c r="Y143" s="66">
        <f t="shared" si="55"/>
        <v>1</v>
      </c>
      <c r="Z143" s="67">
        <f t="shared" si="56"/>
        <v>1.95</v>
      </c>
      <c r="AA143" s="66">
        <f t="shared" si="65"/>
        <v>15</v>
      </c>
      <c r="AB143" s="66">
        <f t="shared" si="57"/>
        <v>9</v>
      </c>
      <c r="AC143" s="66">
        <f t="shared" si="58"/>
        <v>3</v>
      </c>
      <c r="AD143" s="67">
        <f t="shared" si="59"/>
        <v>2.6</v>
      </c>
      <c r="AE143" s="66">
        <f t="shared" si="66"/>
        <v>20</v>
      </c>
      <c r="AF143" s="63"/>
      <c r="AG143" s="60"/>
      <c r="AH143" s="103"/>
      <c r="AI143" s="352"/>
    </row>
    <row r="144" spans="1:35" s="33" customFormat="1" ht="31.5" x14ac:dyDescent="0.25">
      <c r="A144" s="60">
        <v>186</v>
      </c>
      <c r="B144" s="161" t="s">
        <v>565</v>
      </c>
      <c r="C144" s="161" t="s">
        <v>563</v>
      </c>
      <c r="D144" s="243">
        <v>74.209999999999994</v>
      </c>
      <c r="E144" s="303"/>
      <c r="F144" s="303">
        <v>55</v>
      </c>
      <c r="G144" s="67">
        <f t="shared" si="46"/>
        <v>0.74</v>
      </c>
      <c r="H144" s="63"/>
      <c r="I144" s="64" t="e">
        <f t="shared" si="47"/>
        <v>#DIV/0!</v>
      </c>
      <c r="J144" s="63"/>
      <c r="K144" s="63"/>
      <c r="L144" s="63"/>
      <c r="M144" s="25">
        <f t="shared" si="48"/>
        <v>0</v>
      </c>
      <c r="N144" s="63"/>
      <c r="O144" s="63"/>
      <c r="P144" s="63"/>
      <c r="Q144" s="63" t="e">
        <f t="shared" si="49"/>
        <v>#DIV/0!</v>
      </c>
      <c r="R144" s="65">
        <f t="shared" si="64"/>
        <v>5</v>
      </c>
      <c r="S144" s="66">
        <f t="shared" si="50"/>
        <v>2</v>
      </c>
      <c r="T144" s="67">
        <f t="shared" si="51"/>
        <v>2.75</v>
      </c>
      <c r="U144" s="165">
        <f t="shared" si="52"/>
        <v>2</v>
      </c>
      <c r="V144" s="67">
        <f t="shared" si="53"/>
        <v>2.75</v>
      </c>
      <c r="W144" s="67">
        <f t="shared" si="54"/>
        <v>5</v>
      </c>
      <c r="X144" s="66"/>
      <c r="Y144" s="66">
        <f t="shared" si="55"/>
        <v>0</v>
      </c>
      <c r="Z144" s="67">
        <f t="shared" si="56"/>
        <v>0.3</v>
      </c>
      <c r="AA144" s="66">
        <f t="shared" si="65"/>
        <v>15</v>
      </c>
      <c r="AB144" s="66">
        <f t="shared" si="57"/>
        <v>1</v>
      </c>
      <c r="AC144" s="66">
        <f t="shared" si="58"/>
        <v>1</v>
      </c>
      <c r="AD144" s="67">
        <f t="shared" si="59"/>
        <v>0.4</v>
      </c>
      <c r="AE144" s="66">
        <f t="shared" si="66"/>
        <v>20</v>
      </c>
      <c r="AF144" s="63"/>
      <c r="AG144" s="60"/>
      <c r="AH144" s="103"/>
      <c r="AI144" s="352"/>
    </row>
    <row r="145" spans="1:35" s="33" customFormat="1" ht="47.25" x14ac:dyDescent="0.25">
      <c r="A145" s="60">
        <v>187</v>
      </c>
      <c r="B145" s="161" t="s">
        <v>566</v>
      </c>
      <c r="C145" s="161" t="s">
        <v>563</v>
      </c>
      <c r="D145" s="243">
        <v>817.69</v>
      </c>
      <c r="E145" s="303"/>
      <c r="F145" s="303">
        <v>867</v>
      </c>
      <c r="G145" s="67">
        <f t="shared" si="46"/>
        <v>1.06</v>
      </c>
      <c r="H145" s="63">
        <v>61</v>
      </c>
      <c r="I145" s="64" t="e">
        <f t="shared" si="47"/>
        <v>#DIV/0!</v>
      </c>
      <c r="J145" s="63"/>
      <c r="K145" s="63"/>
      <c r="L145" s="63"/>
      <c r="M145" s="25">
        <f t="shared" si="48"/>
        <v>31</v>
      </c>
      <c r="N145" s="63">
        <v>0</v>
      </c>
      <c r="O145" s="63">
        <v>24</v>
      </c>
      <c r="P145" s="63">
        <v>7</v>
      </c>
      <c r="Q145" s="63">
        <f t="shared" si="49"/>
        <v>51</v>
      </c>
      <c r="R145" s="65">
        <f t="shared" si="64"/>
        <v>8</v>
      </c>
      <c r="S145" s="66">
        <f t="shared" si="50"/>
        <v>69</v>
      </c>
      <c r="T145" s="67">
        <f t="shared" si="51"/>
        <v>69.36</v>
      </c>
      <c r="U145" s="165">
        <f t="shared" si="52"/>
        <v>69</v>
      </c>
      <c r="V145" s="67">
        <f t="shared" si="53"/>
        <v>69.36</v>
      </c>
      <c r="W145" s="67">
        <f t="shared" si="54"/>
        <v>8</v>
      </c>
      <c r="X145" s="66"/>
      <c r="Y145" s="66">
        <f t="shared" si="55"/>
        <v>10</v>
      </c>
      <c r="Z145" s="67">
        <f t="shared" si="56"/>
        <v>10.35</v>
      </c>
      <c r="AA145" s="66">
        <f t="shared" si="65"/>
        <v>15</v>
      </c>
      <c r="AB145" s="66">
        <f t="shared" si="57"/>
        <v>45</v>
      </c>
      <c r="AC145" s="66">
        <f t="shared" si="58"/>
        <v>14</v>
      </c>
      <c r="AD145" s="67">
        <f t="shared" si="59"/>
        <v>13.8</v>
      </c>
      <c r="AE145" s="66">
        <f t="shared" si="66"/>
        <v>20</v>
      </c>
      <c r="AF145" s="63">
        <v>69</v>
      </c>
      <c r="AG145" s="60"/>
      <c r="AH145" s="103">
        <f t="shared" ref="AH145:AH146" si="67">U145-AF145</f>
        <v>0</v>
      </c>
      <c r="AI145" s="352"/>
    </row>
    <row r="146" spans="1:35" s="33" customFormat="1" ht="47.25" x14ac:dyDescent="0.25">
      <c r="A146" s="60">
        <v>188</v>
      </c>
      <c r="B146" s="161" t="s">
        <v>567</v>
      </c>
      <c r="C146" s="161" t="s">
        <v>563</v>
      </c>
      <c r="D146" s="243">
        <v>1700.165</v>
      </c>
      <c r="E146" s="303"/>
      <c r="F146" s="303">
        <v>1629</v>
      </c>
      <c r="G146" s="67">
        <f t="shared" si="46"/>
        <v>0.96</v>
      </c>
      <c r="H146" s="63">
        <v>79</v>
      </c>
      <c r="I146" s="64" t="e">
        <f t="shared" si="47"/>
        <v>#DIV/0!</v>
      </c>
      <c r="J146" s="63"/>
      <c r="K146" s="63"/>
      <c r="L146" s="63"/>
      <c r="M146" s="25">
        <f t="shared" si="48"/>
        <v>49</v>
      </c>
      <c r="N146" s="63">
        <v>8</v>
      </c>
      <c r="O146" s="63">
        <v>35</v>
      </c>
      <c r="P146" s="63">
        <v>6</v>
      </c>
      <c r="Q146" s="63">
        <f t="shared" si="49"/>
        <v>62</v>
      </c>
      <c r="R146" s="65">
        <f t="shared" si="64"/>
        <v>5</v>
      </c>
      <c r="S146" s="66">
        <f t="shared" si="50"/>
        <v>81</v>
      </c>
      <c r="T146" s="67">
        <f t="shared" si="51"/>
        <v>81.45</v>
      </c>
      <c r="U146" s="165">
        <f t="shared" si="52"/>
        <v>81</v>
      </c>
      <c r="V146" s="67">
        <f t="shared" si="53"/>
        <v>81.45</v>
      </c>
      <c r="W146" s="67">
        <f t="shared" si="54"/>
        <v>5</v>
      </c>
      <c r="X146" s="66"/>
      <c r="Y146" s="66">
        <f t="shared" si="55"/>
        <v>12</v>
      </c>
      <c r="Z146" s="67">
        <f t="shared" si="56"/>
        <v>12.15</v>
      </c>
      <c r="AA146" s="66">
        <f t="shared" si="65"/>
        <v>15</v>
      </c>
      <c r="AB146" s="66">
        <f t="shared" si="57"/>
        <v>52</v>
      </c>
      <c r="AC146" s="66">
        <f t="shared" si="58"/>
        <v>17</v>
      </c>
      <c r="AD146" s="67">
        <f t="shared" si="59"/>
        <v>16.2</v>
      </c>
      <c r="AE146" s="66">
        <f t="shared" si="66"/>
        <v>20</v>
      </c>
      <c r="AF146" s="63">
        <v>81</v>
      </c>
      <c r="AG146" s="60"/>
      <c r="AH146" s="103">
        <f t="shared" si="67"/>
        <v>0</v>
      </c>
      <c r="AI146" s="352"/>
    </row>
    <row r="147" spans="1:35" s="33" customFormat="1" ht="31.5" x14ac:dyDescent="0.25">
      <c r="A147" s="60">
        <v>190</v>
      </c>
      <c r="B147" s="161" t="s">
        <v>568</v>
      </c>
      <c r="C147" s="161" t="s">
        <v>166</v>
      </c>
      <c r="D147" s="243">
        <v>30.82</v>
      </c>
      <c r="E147" s="303"/>
      <c r="F147" s="303">
        <v>29</v>
      </c>
      <c r="G147" s="67">
        <f t="shared" si="46"/>
        <v>0.94</v>
      </c>
      <c r="H147" s="63">
        <v>2</v>
      </c>
      <c r="I147" s="64" t="e">
        <f t="shared" si="47"/>
        <v>#DIV/0!</v>
      </c>
      <c r="J147" s="63"/>
      <c r="K147" s="63"/>
      <c r="L147" s="63"/>
      <c r="M147" s="25">
        <f t="shared" si="48"/>
        <v>1</v>
      </c>
      <c r="N147" s="63"/>
      <c r="O147" s="63">
        <v>1</v>
      </c>
      <c r="P147" s="63">
        <v>0</v>
      </c>
      <c r="Q147" s="63">
        <f t="shared" si="49"/>
        <v>50</v>
      </c>
      <c r="R147" s="65">
        <f t="shared" si="64"/>
        <v>5</v>
      </c>
      <c r="S147" s="66">
        <f t="shared" si="50"/>
        <v>1</v>
      </c>
      <c r="T147" s="67">
        <f t="shared" si="51"/>
        <v>1.45</v>
      </c>
      <c r="U147" s="165">
        <f t="shared" si="52"/>
        <v>1</v>
      </c>
      <c r="V147" s="67">
        <f t="shared" si="53"/>
        <v>1.45</v>
      </c>
      <c r="W147" s="67">
        <f t="shared" si="54"/>
        <v>5</v>
      </c>
      <c r="X147" s="66"/>
      <c r="Y147" s="66">
        <f t="shared" si="55"/>
        <v>0</v>
      </c>
      <c r="Z147" s="67">
        <f t="shared" si="56"/>
        <v>0.15</v>
      </c>
      <c r="AA147" s="66">
        <f t="shared" si="65"/>
        <v>15</v>
      </c>
      <c r="AB147" s="66">
        <f t="shared" si="57"/>
        <v>0</v>
      </c>
      <c r="AC147" s="66">
        <f t="shared" si="58"/>
        <v>1</v>
      </c>
      <c r="AD147" s="67">
        <f t="shared" si="59"/>
        <v>0.2</v>
      </c>
      <c r="AE147" s="66">
        <f t="shared" si="66"/>
        <v>20</v>
      </c>
      <c r="AF147" s="63"/>
      <c r="AG147" s="60"/>
      <c r="AH147" s="103"/>
      <c r="AI147" s="352"/>
    </row>
    <row r="148" spans="1:35" s="33" customFormat="1" ht="47.25" x14ac:dyDescent="0.25">
      <c r="A148" s="60">
        <v>192</v>
      </c>
      <c r="B148" s="161" t="s">
        <v>570</v>
      </c>
      <c r="C148" s="161" t="s">
        <v>166</v>
      </c>
      <c r="D148" s="243">
        <v>297.57</v>
      </c>
      <c r="E148" s="303"/>
      <c r="F148" s="303">
        <v>510</v>
      </c>
      <c r="G148" s="67">
        <f t="shared" si="46"/>
        <v>1.71</v>
      </c>
      <c r="H148" s="63">
        <v>29</v>
      </c>
      <c r="I148" s="64" t="e">
        <f t="shared" si="47"/>
        <v>#DIV/0!</v>
      </c>
      <c r="J148" s="63"/>
      <c r="K148" s="63"/>
      <c r="L148" s="63"/>
      <c r="M148" s="25">
        <f t="shared" si="48"/>
        <v>20</v>
      </c>
      <c r="N148" s="63">
        <v>0</v>
      </c>
      <c r="O148" s="63">
        <v>15</v>
      </c>
      <c r="P148" s="63">
        <v>5</v>
      </c>
      <c r="Q148" s="63">
        <f t="shared" si="49"/>
        <v>69</v>
      </c>
      <c r="R148" s="65">
        <f t="shared" si="64"/>
        <v>8</v>
      </c>
      <c r="S148" s="66">
        <f t="shared" si="50"/>
        <v>40</v>
      </c>
      <c r="T148" s="67">
        <f t="shared" si="51"/>
        <v>40.799999999999997</v>
      </c>
      <c r="U148" s="165">
        <f t="shared" si="52"/>
        <v>35</v>
      </c>
      <c r="V148" s="67">
        <f t="shared" si="53"/>
        <v>35.700000000000003</v>
      </c>
      <c r="W148" s="67">
        <v>7</v>
      </c>
      <c r="X148" s="66"/>
      <c r="Y148" s="66">
        <f t="shared" si="55"/>
        <v>5</v>
      </c>
      <c r="Z148" s="67">
        <f t="shared" si="56"/>
        <v>5.25</v>
      </c>
      <c r="AA148" s="66">
        <f t="shared" si="65"/>
        <v>15</v>
      </c>
      <c r="AB148" s="66">
        <f t="shared" si="57"/>
        <v>23</v>
      </c>
      <c r="AC148" s="66">
        <f t="shared" si="58"/>
        <v>7</v>
      </c>
      <c r="AD148" s="67">
        <f t="shared" si="59"/>
        <v>7</v>
      </c>
      <c r="AE148" s="66">
        <f t="shared" si="66"/>
        <v>20</v>
      </c>
      <c r="AF148" s="63">
        <v>35</v>
      </c>
      <c r="AG148" s="60"/>
      <c r="AH148" s="103">
        <f t="shared" ref="AH148:AH155" si="68">U148-AF148</f>
        <v>0</v>
      </c>
      <c r="AI148" s="352"/>
    </row>
    <row r="149" spans="1:35" s="33" customFormat="1" ht="47.25" x14ac:dyDescent="0.25">
      <c r="A149" s="60">
        <v>193</v>
      </c>
      <c r="B149" s="161" t="s">
        <v>571</v>
      </c>
      <c r="C149" s="161" t="s">
        <v>166</v>
      </c>
      <c r="D149" s="243">
        <v>60.77</v>
      </c>
      <c r="E149" s="303"/>
      <c r="F149" s="303">
        <v>250</v>
      </c>
      <c r="G149" s="67">
        <f t="shared" si="46"/>
        <v>4.1100000000000003</v>
      </c>
      <c r="H149" s="63">
        <v>30</v>
      </c>
      <c r="I149" s="64" t="e">
        <f t="shared" si="47"/>
        <v>#DIV/0!</v>
      </c>
      <c r="J149" s="63"/>
      <c r="K149" s="63"/>
      <c r="L149" s="63"/>
      <c r="M149" s="25">
        <f t="shared" si="48"/>
        <v>4</v>
      </c>
      <c r="N149" s="63">
        <v>1</v>
      </c>
      <c r="O149" s="63">
        <v>2</v>
      </c>
      <c r="P149" s="63">
        <v>1</v>
      </c>
      <c r="Q149" s="63">
        <f t="shared" si="49"/>
        <v>13</v>
      </c>
      <c r="R149" s="65">
        <f t="shared" si="64"/>
        <v>12</v>
      </c>
      <c r="S149" s="66">
        <f t="shared" si="50"/>
        <v>30</v>
      </c>
      <c r="T149" s="67">
        <f t="shared" si="51"/>
        <v>30</v>
      </c>
      <c r="U149" s="165">
        <f t="shared" si="52"/>
        <v>30</v>
      </c>
      <c r="V149" s="67">
        <f t="shared" si="53"/>
        <v>30</v>
      </c>
      <c r="W149" s="67">
        <f t="shared" si="54"/>
        <v>12</v>
      </c>
      <c r="X149" s="66"/>
      <c r="Y149" s="66">
        <f t="shared" si="55"/>
        <v>4</v>
      </c>
      <c r="Z149" s="67">
        <f t="shared" si="56"/>
        <v>4.5</v>
      </c>
      <c r="AA149" s="66">
        <f t="shared" si="65"/>
        <v>15</v>
      </c>
      <c r="AB149" s="66">
        <f t="shared" si="57"/>
        <v>20</v>
      </c>
      <c r="AC149" s="66">
        <f t="shared" si="58"/>
        <v>6</v>
      </c>
      <c r="AD149" s="67">
        <f t="shared" si="59"/>
        <v>6</v>
      </c>
      <c r="AE149" s="66">
        <f t="shared" si="66"/>
        <v>20</v>
      </c>
      <c r="AF149" s="63">
        <v>30</v>
      </c>
      <c r="AG149" s="60"/>
      <c r="AH149" s="103">
        <f t="shared" si="68"/>
        <v>0</v>
      </c>
      <c r="AI149" s="352"/>
    </row>
    <row r="150" spans="1:35" s="33" customFormat="1" ht="47.25" x14ac:dyDescent="0.25">
      <c r="A150" s="60">
        <v>194</v>
      </c>
      <c r="B150" s="161" t="s">
        <v>572</v>
      </c>
      <c r="C150" s="161" t="s">
        <v>166</v>
      </c>
      <c r="D150" s="243">
        <v>17.855</v>
      </c>
      <c r="E150" s="303"/>
      <c r="F150" s="303">
        <v>44</v>
      </c>
      <c r="G150" s="67">
        <f t="shared" si="46"/>
        <v>2.46</v>
      </c>
      <c r="H150" s="63">
        <v>3</v>
      </c>
      <c r="I150" s="64" t="e">
        <f t="shared" si="47"/>
        <v>#DIV/0!</v>
      </c>
      <c r="J150" s="63"/>
      <c r="K150" s="63"/>
      <c r="L150" s="63"/>
      <c r="M150" s="25">
        <f t="shared" si="48"/>
        <v>0</v>
      </c>
      <c r="N150" s="63">
        <v>0</v>
      </c>
      <c r="O150" s="63">
        <v>0</v>
      </c>
      <c r="P150" s="63">
        <v>0</v>
      </c>
      <c r="Q150" s="63">
        <f t="shared" si="49"/>
        <v>0</v>
      </c>
      <c r="R150" s="65">
        <f t="shared" si="64"/>
        <v>8</v>
      </c>
      <c r="S150" s="66">
        <f t="shared" si="50"/>
        <v>3</v>
      </c>
      <c r="T150" s="67">
        <f t="shared" si="51"/>
        <v>3.52</v>
      </c>
      <c r="U150" s="165">
        <f t="shared" si="52"/>
        <v>3</v>
      </c>
      <c r="V150" s="67">
        <f t="shared" si="53"/>
        <v>3.52</v>
      </c>
      <c r="W150" s="67">
        <f t="shared" si="54"/>
        <v>8</v>
      </c>
      <c r="X150" s="66"/>
      <c r="Y150" s="66">
        <f t="shared" si="55"/>
        <v>0</v>
      </c>
      <c r="Z150" s="67">
        <f t="shared" si="56"/>
        <v>0.45</v>
      </c>
      <c r="AA150" s="66">
        <f t="shared" si="65"/>
        <v>15</v>
      </c>
      <c r="AB150" s="66">
        <f t="shared" si="57"/>
        <v>2</v>
      </c>
      <c r="AC150" s="66">
        <f t="shared" si="58"/>
        <v>1</v>
      </c>
      <c r="AD150" s="67">
        <f t="shared" si="59"/>
        <v>0.6</v>
      </c>
      <c r="AE150" s="66">
        <f t="shared" si="66"/>
        <v>20</v>
      </c>
      <c r="AF150" s="63">
        <v>3</v>
      </c>
      <c r="AG150" s="60"/>
      <c r="AH150" s="103">
        <f t="shared" si="68"/>
        <v>0</v>
      </c>
      <c r="AI150" s="352"/>
    </row>
    <row r="151" spans="1:35" s="33" customFormat="1" ht="47.25" x14ac:dyDescent="0.25">
      <c r="A151" s="60">
        <v>197</v>
      </c>
      <c r="B151" s="161" t="s">
        <v>574</v>
      </c>
      <c r="C151" s="161" t="s">
        <v>167</v>
      </c>
      <c r="D151" s="243">
        <v>20.38</v>
      </c>
      <c r="E151" s="303"/>
      <c r="F151" s="303">
        <v>38</v>
      </c>
      <c r="G151" s="67">
        <f t="shared" ref="G151:G188" si="69">F151/D151</f>
        <v>1.86</v>
      </c>
      <c r="H151" s="63">
        <v>3</v>
      </c>
      <c r="I151" s="64" t="e">
        <f t="shared" ref="I151:I188" si="70">H151*100/E151</f>
        <v>#DIV/0!</v>
      </c>
      <c r="J151" s="63"/>
      <c r="K151" s="63"/>
      <c r="L151" s="63"/>
      <c r="M151" s="25">
        <f t="shared" ref="M151:M188" si="71">N151+O151+P151</f>
        <v>2</v>
      </c>
      <c r="N151" s="63">
        <v>0</v>
      </c>
      <c r="O151" s="63">
        <v>1</v>
      </c>
      <c r="P151" s="63">
        <v>1</v>
      </c>
      <c r="Q151" s="63">
        <f t="shared" ref="Q151:Q188" si="72">M151*100/H151</f>
        <v>67</v>
      </c>
      <c r="R151" s="65">
        <f t="shared" si="64"/>
        <v>8</v>
      </c>
      <c r="S151" s="66">
        <f t="shared" ref="S151:S188" si="73">ROUNDDOWN(T151,0)</f>
        <v>3</v>
      </c>
      <c r="T151" s="67">
        <f t="shared" ref="T151:T188" si="74">F151*R151/100</f>
        <v>3.04</v>
      </c>
      <c r="U151" s="165">
        <f t="shared" ref="U151:U188" si="75">ROUNDDOWN(V151,0)</f>
        <v>3</v>
      </c>
      <c r="V151" s="67">
        <f t="shared" ref="V151:V188" si="76">F151*W151/100</f>
        <v>3.04</v>
      </c>
      <c r="W151" s="67">
        <f t="shared" ref="W151:W188" si="77">R151</f>
        <v>8</v>
      </c>
      <c r="X151" s="66"/>
      <c r="Y151" s="66">
        <f t="shared" ref="Y151:Y188" si="78">ROUNDDOWN(Z151,0)</f>
        <v>0</v>
      </c>
      <c r="Z151" s="67">
        <f t="shared" ref="Z151:Z188" si="79">U151*AA151/100</f>
        <v>0.45</v>
      </c>
      <c r="AA151" s="66">
        <f t="shared" si="65"/>
        <v>15</v>
      </c>
      <c r="AB151" s="66">
        <f t="shared" ref="AB151:AB188" si="80">U151-Y151-AC151</f>
        <v>2</v>
      </c>
      <c r="AC151" s="66">
        <f t="shared" ref="AC151:AC188" si="81">_xlfn.CEILING.MATH(AD151,1)</f>
        <v>1</v>
      </c>
      <c r="AD151" s="67">
        <f t="shared" ref="AD151:AD188" si="82">U151*AE151/100</f>
        <v>0.6</v>
      </c>
      <c r="AE151" s="66">
        <f t="shared" si="66"/>
        <v>20</v>
      </c>
      <c r="AF151" s="63">
        <v>3</v>
      </c>
      <c r="AG151" s="60"/>
      <c r="AH151" s="103">
        <f t="shared" si="68"/>
        <v>0</v>
      </c>
      <c r="AI151" s="352"/>
    </row>
    <row r="152" spans="1:35" s="33" customFormat="1" ht="47.25" x14ac:dyDescent="0.25">
      <c r="A152" s="60">
        <v>203</v>
      </c>
      <c r="B152" s="161" t="s">
        <v>870</v>
      </c>
      <c r="C152" s="161" t="s">
        <v>168</v>
      </c>
      <c r="D152" s="243">
        <v>96.33</v>
      </c>
      <c r="E152" s="303"/>
      <c r="F152" s="303">
        <v>20</v>
      </c>
      <c r="G152" s="67">
        <f t="shared" si="69"/>
        <v>0.21</v>
      </c>
      <c r="H152" s="63">
        <v>1</v>
      </c>
      <c r="I152" s="64" t="e">
        <f t="shared" si="70"/>
        <v>#DIV/0!</v>
      </c>
      <c r="J152" s="63"/>
      <c r="K152" s="63"/>
      <c r="L152" s="63"/>
      <c r="M152" s="25">
        <f t="shared" si="71"/>
        <v>1</v>
      </c>
      <c r="N152" s="63">
        <v>0</v>
      </c>
      <c r="O152" s="63">
        <v>0</v>
      </c>
      <c r="P152" s="63">
        <v>1</v>
      </c>
      <c r="Q152" s="63">
        <f t="shared" si="72"/>
        <v>100</v>
      </c>
      <c r="R152" s="65">
        <f t="shared" si="64"/>
        <v>5</v>
      </c>
      <c r="S152" s="66">
        <f t="shared" si="73"/>
        <v>1</v>
      </c>
      <c r="T152" s="67">
        <f t="shared" si="74"/>
        <v>1</v>
      </c>
      <c r="U152" s="165">
        <f t="shared" si="75"/>
        <v>1</v>
      </c>
      <c r="V152" s="67">
        <f t="shared" si="76"/>
        <v>1</v>
      </c>
      <c r="W152" s="67">
        <f t="shared" si="77"/>
        <v>5</v>
      </c>
      <c r="X152" s="66"/>
      <c r="Y152" s="66">
        <f t="shared" si="78"/>
        <v>0</v>
      </c>
      <c r="Z152" s="67">
        <f t="shared" si="79"/>
        <v>0.15</v>
      </c>
      <c r="AA152" s="66">
        <f t="shared" si="65"/>
        <v>15</v>
      </c>
      <c r="AB152" s="66">
        <f t="shared" si="80"/>
        <v>0</v>
      </c>
      <c r="AC152" s="66">
        <f t="shared" si="81"/>
        <v>1</v>
      </c>
      <c r="AD152" s="67">
        <f t="shared" si="82"/>
        <v>0.2</v>
      </c>
      <c r="AE152" s="66">
        <f t="shared" si="66"/>
        <v>20</v>
      </c>
      <c r="AF152" s="63">
        <v>1</v>
      </c>
      <c r="AG152" s="60"/>
      <c r="AH152" s="103">
        <f t="shared" si="68"/>
        <v>0</v>
      </c>
      <c r="AI152" s="352"/>
    </row>
    <row r="153" spans="1:35" s="33" customFormat="1" ht="47.25" x14ac:dyDescent="0.25">
      <c r="A153" s="60">
        <v>204</v>
      </c>
      <c r="B153" s="161" t="s">
        <v>871</v>
      </c>
      <c r="C153" s="161" t="s">
        <v>168</v>
      </c>
      <c r="D153" s="243">
        <v>331.92399999999998</v>
      </c>
      <c r="E153" s="303"/>
      <c r="F153" s="303">
        <v>212</v>
      </c>
      <c r="G153" s="67">
        <f t="shared" si="69"/>
        <v>0.64</v>
      </c>
      <c r="H153" s="63">
        <v>9</v>
      </c>
      <c r="I153" s="64" t="e">
        <f t="shared" si="70"/>
        <v>#DIV/0!</v>
      </c>
      <c r="J153" s="63"/>
      <c r="K153" s="63"/>
      <c r="L153" s="63"/>
      <c r="M153" s="25">
        <f t="shared" si="71"/>
        <v>9</v>
      </c>
      <c r="N153" s="63">
        <v>1</v>
      </c>
      <c r="O153" s="63">
        <v>6</v>
      </c>
      <c r="P153" s="63">
        <v>2</v>
      </c>
      <c r="Q153" s="63">
        <f t="shared" si="72"/>
        <v>100</v>
      </c>
      <c r="R153" s="65">
        <f t="shared" si="64"/>
        <v>5</v>
      </c>
      <c r="S153" s="66">
        <f t="shared" si="73"/>
        <v>10</v>
      </c>
      <c r="T153" s="67">
        <f t="shared" si="74"/>
        <v>10.6</v>
      </c>
      <c r="U153" s="165">
        <f t="shared" si="75"/>
        <v>10</v>
      </c>
      <c r="V153" s="67">
        <f t="shared" si="76"/>
        <v>10.6</v>
      </c>
      <c r="W153" s="67">
        <f t="shared" si="77"/>
        <v>5</v>
      </c>
      <c r="X153" s="66"/>
      <c r="Y153" s="66">
        <f t="shared" si="78"/>
        <v>1</v>
      </c>
      <c r="Z153" s="67">
        <f t="shared" si="79"/>
        <v>1.5</v>
      </c>
      <c r="AA153" s="66">
        <f t="shared" si="65"/>
        <v>15</v>
      </c>
      <c r="AB153" s="66">
        <f t="shared" si="80"/>
        <v>7</v>
      </c>
      <c r="AC153" s="66">
        <f t="shared" si="81"/>
        <v>2</v>
      </c>
      <c r="AD153" s="67">
        <f t="shared" si="82"/>
        <v>2</v>
      </c>
      <c r="AE153" s="66">
        <f t="shared" si="66"/>
        <v>20</v>
      </c>
      <c r="AF153" s="63">
        <v>10</v>
      </c>
      <c r="AG153" s="60"/>
      <c r="AH153" s="103">
        <f t="shared" si="68"/>
        <v>0</v>
      </c>
      <c r="AI153" s="352"/>
    </row>
    <row r="154" spans="1:35" s="33" customFormat="1" ht="47.25" x14ac:dyDescent="0.25">
      <c r="A154" s="60">
        <v>210</v>
      </c>
      <c r="B154" s="161" t="s">
        <v>580</v>
      </c>
      <c r="C154" s="161" t="s">
        <v>168</v>
      </c>
      <c r="D154" s="243">
        <v>1322.47</v>
      </c>
      <c r="E154" s="303"/>
      <c r="F154" s="303">
        <v>1363</v>
      </c>
      <c r="G154" s="67">
        <f t="shared" si="69"/>
        <v>1.03</v>
      </c>
      <c r="H154" s="63">
        <v>81</v>
      </c>
      <c r="I154" s="64" t="e">
        <f t="shared" si="70"/>
        <v>#DIV/0!</v>
      </c>
      <c r="J154" s="63"/>
      <c r="K154" s="63"/>
      <c r="L154" s="63"/>
      <c r="M154" s="25">
        <f t="shared" si="71"/>
        <v>36</v>
      </c>
      <c r="N154" s="63">
        <v>0</v>
      </c>
      <c r="O154" s="63">
        <v>36</v>
      </c>
      <c r="P154" s="63">
        <v>0</v>
      </c>
      <c r="Q154" s="63">
        <f t="shared" si="72"/>
        <v>44</v>
      </c>
      <c r="R154" s="65">
        <f t="shared" si="64"/>
        <v>8</v>
      </c>
      <c r="S154" s="66">
        <f t="shared" si="73"/>
        <v>109</v>
      </c>
      <c r="T154" s="67">
        <f t="shared" si="74"/>
        <v>109.04</v>
      </c>
      <c r="U154" s="165">
        <f t="shared" si="75"/>
        <v>68</v>
      </c>
      <c r="V154" s="67">
        <f t="shared" si="76"/>
        <v>68.150000000000006</v>
      </c>
      <c r="W154" s="67">
        <v>5</v>
      </c>
      <c r="X154" s="66"/>
      <c r="Y154" s="66">
        <f t="shared" si="78"/>
        <v>10</v>
      </c>
      <c r="Z154" s="67">
        <f t="shared" si="79"/>
        <v>10.199999999999999</v>
      </c>
      <c r="AA154" s="66">
        <f t="shared" si="65"/>
        <v>15</v>
      </c>
      <c r="AB154" s="66">
        <f t="shared" si="80"/>
        <v>44</v>
      </c>
      <c r="AC154" s="66">
        <f t="shared" si="81"/>
        <v>14</v>
      </c>
      <c r="AD154" s="67">
        <f t="shared" si="82"/>
        <v>13.6</v>
      </c>
      <c r="AE154" s="66">
        <f t="shared" si="66"/>
        <v>20</v>
      </c>
      <c r="AF154" s="63">
        <v>68</v>
      </c>
      <c r="AG154" s="60"/>
      <c r="AH154" s="103">
        <f t="shared" si="68"/>
        <v>0</v>
      </c>
      <c r="AI154" s="352"/>
    </row>
    <row r="155" spans="1:35" s="33" customFormat="1" ht="47.25" x14ac:dyDescent="0.25">
      <c r="A155" s="60">
        <v>211</v>
      </c>
      <c r="B155" s="161" t="s">
        <v>581</v>
      </c>
      <c r="C155" s="161" t="s">
        <v>168</v>
      </c>
      <c r="D155" s="243">
        <v>499.32799999999997</v>
      </c>
      <c r="E155" s="303"/>
      <c r="F155" s="303">
        <v>107</v>
      </c>
      <c r="G155" s="67">
        <f t="shared" si="69"/>
        <v>0.21</v>
      </c>
      <c r="H155" s="63">
        <v>5</v>
      </c>
      <c r="I155" s="64" t="e">
        <f t="shared" si="70"/>
        <v>#DIV/0!</v>
      </c>
      <c r="J155" s="63"/>
      <c r="K155" s="63"/>
      <c r="L155" s="63"/>
      <c r="M155" s="25">
        <f t="shared" si="71"/>
        <v>2</v>
      </c>
      <c r="N155" s="63">
        <v>0</v>
      </c>
      <c r="O155" s="63">
        <v>2</v>
      </c>
      <c r="P155" s="63">
        <v>0</v>
      </c>
      <c r="Q155" s="63">
        <f t="shared" si="72"/>
        <v>40</v>
      </c>
      <c r="R155" s="65">
        <f t="shared" si="64"/>
        <v>5</v>
      </c>
      <c r="S155" s="66">
        <f t="shared" si="73"/>
        <v>5</v>
      </c>
      <c r="T155" s="67">
        <f t="shared" si="74"/>
        <v>5.35</v>
      </c>
      <c r="U155" s="165">
        <f t="shared" si="75"/>
        <v>5</v>
      </c>
      <c r="V155" s="67">
        <f t="shared" si="76"/>
        <v>5.35</v>
      </c>
      <c r="W155" s="67">
        <f t="shared" si="77"/>
        <v>5</v>
      </c>
      <c r="X155" s="66"/>
      <c r="Y155" s="66">
        <f t="shared" si="78"/>
        <v>0</v>
      </c>
      <c r="Z155" s="67">
        <f t="shared" si="79"/>
        <v>0.75</v>
      </c>
      <c r="AA155" s="66">
        <f t="shared" si="65"/>
        <v>15</v>
      </c>
      <c r="AB155" s="66">
        <f t="shared" si="80"/>
        <v>4</v>
      </c>
      <c r="AC155" s="66">
        <f t="shared" si="81"/>
        <v>1</v>
      </c>
      <c r="AD155" s="67">
        <f t="shared" si="82"/>
        <v>1</v>
      </c>
      <c r="AE155" s="66">
        <f t="shared" si="66"/>
        <v>20</v>
      </c>
      <c r="AF155" s="63">
        <v>5</v>
      </c>
      <c r="AG155" s="60"/>
      <c r="AH155" s="103">
        <f t="shared" si="68"/>
        <v>0</v>
      </c>
      <c r="AI155" s="352"/>
    </row>
    <row r="156" spans="1:35" s="33" customFormat="1" ht="31.5" x14ac:dyDescent="0.25">
      <c r="A156" s="60">
        <v>212</v>
      </c>
      <c r="B156" s="161" t="s">
        <v>582</v>
      </c>
      <c r="C156" s="161" t="s">
        <v>169</v>
      </c>
      <c r="D156" s="243">
        <v>144.89500000000001</v>
      </c>
      <c r="E156" s="303"/>
      <c r="F156" s="303">
        <v>38</v>
      </c>
      <c r="G156" s="67">
        <f t="shared" si="69"/>
        <v>0.26</v>
      </c>
      <c r="H156" s="63">
        <v>1</v>
      </c>
      <c r="I156" s="64" t="e">
        <f t="shared" si="70"/>
        <v>#DIV/0!</v>
      </c>
      <c r="J156" s="63"/>
      <c r="K156" s="63"/>
      <c r="L156" s="63"/>
      <c r="M156" s="25">
        <f t="shared" si="71"/>
        <v>1</v>
      </c>
      <c r="N156" s="63"/>
      <c r="O156" s="63">
        <v>0</v>
      </c>
      <c r="P156" s="63">
        <v>1</v>
      </c>
      <c r="Q156" s="63">
        <f t="shared" si="72"/>
        <v>100</v>
      </c>
      <c r="R156" s="65">
        <f t="shared" si="64"/>
        <v>5</v>
      </c>
      <c r="S156" s="66">
        <f t="shared" si="73"/>
        <v>1</v>
      </c>
      <c r="T156" s="67">
        <f t="shared" si="74"/>
        <v>1.9</v>
      </c>
      <c r="U156" s="165">
        <f t="shared" si="75"/>
        <v>1</v>
      </c>
      <c r="V156" s="67">
        <f t="shared" si="76"/>
        <v>1.9</v>
      </c>
      <c r="W156" s="67">
        <f t="shared" si="77"/>
        <v>5</v>
      </c>
      <c r="X156" s="66"/>
      <c r="Y156" s="66">
        <f t="shared" si="78"/>
        <v>0</v>
      </c>
      <c r="Z156" s="67">
        <f t="shared" si="79"/>
        <v>0.15</v>
      </c>
      <c r="AA156" s="66">
        <f t="shared" si="65"/>
        <v>15</v>
      </c>
      <c r="AB156" s="66">
        <f t="shared" si="80"/>
        <v>0</v>
      </c>
      <c r="AC156" s="66">
        <f t="shared" si="81"/>
        <v>1</v>
      </c>
      <c r="AD156" s="67">
        <f t="shared" si="82"/>
        <v>0.2</v>
      </c>
      <c r="AE156" s="66">
        <f t="shared" si="66"/>
        <v>20</v>
      </c>
      <c r="AF156" s="63"/>
      <c r="AG156" s="60"/>
      <c r="AH156" s="103"/>
      <c r="AI156" s="352"/>
    </row>
    <row r="157" spans="1:35" s="33" customFormat="1" ht="47.25" x14ac:dyDescent="0.25">
      <c r="A157" s="60">
        <v>213</v>
      </c>
      <c r="B157" s="161" t="s">
        <v>583</v>
      </c>
      <c r="C157" s="161" t="s">
        <v>169</v>
      </c>
      <c r="D157" s="243">
        <v>19.318999999999999</v>
      </c>
      <c r="E157" s="303"/>
      <c r="F157" s="303">
        <v>38</v>
      </c>
      <c r="G157" s="67">
        <f t="shared" si="69"/>
        <v>1.97</v>
      </c>
      <c r="H157" s="63">
        <v>2</v>
      </c>
      <c r="I157" s="64" t="e">
        <f t="shared" si="70"/>
        <v>#DIV/0!</v>
      </c>
      <c r="J157" s="63"/>
      <c r="K157" s="63"/>
      <c r="L157" s="63"/>
      <c r="M157" s="25">
        <f t="shared" si="71"/>
        <v>0</v>
      </c>
      <c r="N157" s="63">
        <v>0</v>
      </c>
      <c r="O157" s="63">
        <v>0</v>
      </c>
      <c r="P157" s="63">
        <v>0</v>
      </c>
      <c r="Q157" s="63">
        <f t="shared" si="72"/>
        <v>0</v>
      </c>
      <c r="R157" s="65">
        <f t="shared" si="64"/>
        <v>8</v>
      </c>
      <c r="S157" s="66">
        <f t="shared" si="73"/>
        <v>3</v>
      </c>
      <c r="T157" s="67">
        <f t="shared" si="74"/>
        <v>3.04</v>
      </c>
      <c r="U157" s="165">
        <f t="shared" si="75"/>
        <v>3</v>
      </c>
      <c r="V157" s="67">
        <f t="shared" si="76"/>
        <v>3.04</v>
      </c>
      <c r="W157" s="67">
        <f t="shared" si="77"/>
        <v>8</v>
      </c>
      <c r="X157" s="66"/>
      <c r="Y157" s="66">
        <f t="shared" si="78"/>
        <v>0</v>
      </c>
      <c r="Z157" s="67">
        <f t="shared" si="79"/>
        <v>0.45</v>
      </c>
      <c r="AA157" s="66">
        <f t="shared" si="65"/>
        <v>15</v>
      </c>
      <c r="AB157" s="66">
        <f t="shared" si="80"/>
        <v>2</v>
      </c>
      <c r="AC157" s="66">
        <f t="shared" si="81"/>
        <v>1</v>
      </c>
      <c r="AD157" s="67">
        <f t="shared" si="82"/>
        <v>0.6</v>
      </c>
      <c r="AE157" s="66">
        <f t="shared" si="66"/>
        <v>20</v>
      </c>
      <c r="AF157" s="63">
        <v>3</v>
      </c>
      <c r="AG157" s="60"/>
      <c r="AH157" s="103">
        <f t="shared" ref="AH157:AH159" si="83">U157-AF157</f>
        <v>0</v>
      </c>
      <c r="AI157" s="352"/>
    </row>
    <row r="158" spans="1:35" s="33" customFormat="1" ht="47.25" x14ac:dyDescent="0.25">
      <c r="A158" s="60">
        <v>214</v>
      </c>
      <c r="B158" s="161" t="s">
        <v>584</v>
      </c>
      <c r="C158" s="161" t="s">
        <v>169</v>
      </c>
      <c r="D158" s="243">
        <v>245.29</v>
      </c>
      <c r="E158" s="303"/>
      <c r="F158" s="303">
        <v>241</v>
      </c>
      <c r="G158" s="67">
        <f t="shared" si="69"/>
        <v>0.98</v>
      </c>
      <c r="H158" s="63">
        <v>11</v>
      </c>
      <c r="I158" s="64" t="e">
        <f t="shared" si="70"/>
        <v>#DIV/0!</v>
      </c>
      <c r="J158" s="63"/>
      <c r="K158" s="63"/>
      <c r="L158" s="63"/>
      <c r="M158" s="25">
        <f t="shared" si="71"/>
        <v>9</v>
      </c>
      <c r="N158" s="63">
        <v>0</v>
      </c>
      <c r="O158" s="63">
        <v>6</v>
      </c>
      <c r="P158" s="63">
        <v>3</v>
      </c>
      <c r="Q158" s="63">
        <f t="shared" si="72"/>
        <v>82</v>
      </c>
      <c r="R158" s="65">
        <f t="shared" si="64"/>
        <v>5</v>
      </c>
      <c r="S158" s="66">
        <f t="shared" si="73"/>
        <v>12</v>
      </c>
      <c r="T158" s="67">
        <f t="shared" si="74"/>
        <v>12.05</v>
      </c>
      <c r="U158" s="165">
        <f t="shared" si="75"/>
        <v>12</v>
      </c>
      <c r="V158" s="67">
        <f t="shared" si="76"/>
        <v>12.05</v>
      </c>
      <c r="W158" s="67">
        <f t="shared" si="77"/>
        <v>5</v>
      </c>
      <c r="X158" s="66"/>
      <c r="Y158" s="66">
        <f t="shared" si="78"/>
        <v>1</v>
      </c>
      <c r="Z158" s="67">
        <f t="shared" si="79"/>
        <v>1.8</v>
      </c>
      <c r="AA158" s="66">
        <f t="shared" si="65"/>
        <v>15</v>
      </c>
      <c r="AB158" s="66">
        <f t="shared" si="80"/>
        <v>8</v>
      </c>
      <c r="AC158" s="66">
        <f t="shared" si="81"/>
        <v>3</v>
      </c>
      <c r="AD158" s="67">
        <f t="shared" si="82"/>
        <v>2.4</v>
      </c>
      <c r="AE158" s="66">
        <f t="shared" si="66"/>
        <v>20</v>
      </c>
      <c r="AF158" s="63">
        <v>12</v>
      </c>
      <c r="AG158" s="60"/>
      <c r="AH158" s="103">
        <f t="shared" si="83"/>
        <v>0</v>
      </c>
      <c r="AI158" s="352"/>
    </row>
    <row r="159" spans="1:35" s="33" customFormat="1" ht="47.25" x14ac:dyDescent="0.25">
      <c r="A159" s="60">
        <v>215</v>
      </c>
      <c r="B159" s="161" t="s">
        <v>585</v>
      </c>
      <c r="C159" s="161" t="s">
        <v>169</v>
      </c>
      <c r="D159" s="243">
        <v>139.08699999999999</v>
      </c>
      <c r="E159" s="303"/>
      <c r="F159" s="303">
        <v>158</v>
      </c>
      <c r="G159" s="67">
        <f t="shared" si="69"/>
        <v>1.1399999999999999</v>
      </c>
      <c r="H159" s="63">
        <v>6</v>
      </c>
      <c r="I159" s="64" t="e">
        <f t="shared" si="70"/>
        <v>#DIV/0!</v>
      </c>
      <c r="J159" s="63"/>
      <c r="K159" s="63"/>
      <c r="L159" s="63"/>
      <c r="M159" s="25">
        <f t="shared" si="71"/>
        <v>4</v>
      </c>
      <c r="N159" s="63">
        <v>0</v>
      </c>
      <c r="O159" s="63">
        <v>2</v>
      </c>
      <c r="P159" s="63">
        <v>2</v>
      </c>
      <c r="Q159" s="63">
        <f t="shared" si="72"/>
        <v>67</v>
      </c>
      <c r="R159" s="65">
        <f t="shared" si="64"/>
        <v>8</v>
      </c>
      <c r="S159" s="66">
        <f t="shared" si="73"/>
        <v>12</v>
      </c>
      <c r="T159" s="67">
        <f t="shared" si="74"/>
        <v>12.64</v>
      </c>
      <c r="U159" s="165">
        <f t="shared" si="75"/>
        <v>12</v>
      </c>
      <c r="V159" s="67">
        <f t="shared" si="76"/>
        <v>12.64</v>
      </c>
      <c r="W159" s="67">
        <f t="shared" si="77"/>
        <v>8</v>
      </c>
      <c r="X159" s="66"/>
      <c r="Y159" s="66">
        <f t="shared" si="78"/>
        <v>1</v>
      </c>
      <c r="Z159" s="67">
        <f t="shared" si="79"/>
        <v>1.8</v>
      </c>
      <c r="AA159" s="66">
        <f t="shared" si="65"/>
        <v>15</v>
      </c>
      <c r="AB159" s="66">
        <f t="shared" si="80"/>
        <v>8</v>
      </c>
      <c r="AC159" s="66">
        <f t="shared" si="81"/>
        <v>3</v>
      </c>
      <c r="AD159" s="67">
        <f t="shared" si="82"/>
        <v>2.4</v>
      </c>
      <c r="AE159" s="66">
        <f t="shared" si="66"/>
        <v>20</v>
      </c>
      <c r="AF159" s="63">
        <v>12</v>
      </c>
      <c r="AG159" s="60"/>
      <c r="AH159" s="103">
        <f t="shared" si="83"/>
        <v>0</v>
      </c>
      <c r="AI159" s="269"/>
    </row>
    <row r="160" spans="1:35" s="33" customFormat="1" ht="31.5" x14ac:dyDescent="0.25">
      <c r="A160" s="60">
        <v>217</v>
      </c>
      <c r="B160" s="161" t="s">
        <v>587</v>
      </c>
      <c r="C160" s="161" t="s">
        <v>80</v>
      </c>
      <c r="D160" s="243">
        <v>61.12</v>
      </c>
      <c r="E160" s="303"/>
      <c r="F160" s="303">
        <v>76</v>
      </c>
      <c r="G160" s="67">
        <f t="shared" si="69"/>
        <v>1.24</v>
      </c>
      <c r="H160" s="63"/>
      <c r="I160" s="64" t="e">
        <f t="shared" si="70"/>
        <v>#DIV/0!</v>
      </c>
      <c r="J160" s="63"/>
      <c r="K160" s="63"/>
      <c r="L160" s="63"/>
      <c r="M160" s="25">
        <f t="shared" si="71"/>
        <v>0</v>
      </c>
      <c r="N160" s="63"/>
      <c r="O160" s="63"/>
      <c r="P160" s="63"/>
      <c r="Q160" s="63" t="e">
        <f t="shared" si="72"/>
        <v>#DIV/0!</v>
      </c>
      <c r="R160" s="65">
        <f t="shared" si="64"/>
        <v>8</v>
      </c>
      <c r="S160" s="66">
        <f t="shared" si="73"/>
        <v>6</v>
      </c>
      <c r="T160" s="67">
        <f t="shared" si="74"/>
        <v>6.08</v>
      </c>
      <c r="U160" s="165">
        <f t="shared" si="75"/>
        <v>6</v>
      </c>
      <c r="V160" s="67">
        <f t="shared" si="76"/>
        <v>6.08</v>
      </c>
      <c r="W160" s="67">
        <f t="shared" si="77"/>
        <v>8</v>
      </c>
      <c r="X160" s="66"/>
      <c r="Y160" s="66">
        <f t="shared" si="78"/>
        <v>0</v>
      </c>
      <c r="Z160" s="67">
        <f t="shared" si="79"/>
        <v>0.9</v>
      </c>
      <c r="AA160" s="66">
        <f t="shared" si="65"/>
        <v>15</v>
      </c>
      <c r="AB160" s="66">
        <f t="shared" si="80"/>
        <v>4</v>
      </c>
      <c r="AC160" s="66">
        <f t="shared" si="81"/>
        <v>2</v>
      </c>
      <c r="AD160" s="67">
        <f t="shared" si="82"/>
        <v>1.2</v>
      </c>
      <c r="AE160" s="66">
        <f t="shared" si="66"/>
        <v>20</v>
      </c>
      <c r="AF160" s="63"/>
      <c r="AG160" s="60"/>
      <c r="AH160" s="103"/>
      <c r="AI160" s="352"/>
    </row>
    <row r="161" spans="1:35" s="33" customFormat="1" ht="31.5" x14ac:dyDescent="0.25">
      <c r="A161" s="60">
        <v>218</v>
      </c>
      <c r="B161" s="161" t="s">
        <v>588</v>
      </c>
      <c r="C161" s="161" t="s">
        <v>80</v>
      </c>
      <c r="D161" s="243">
        <v>351.63</v>
      </c>
      <c r="E161" s="303"/>
      <c r="F161" s="303">
        <v>464</v>
      </c>
      <c r="G161" s="67">
        <f t="shared" si="69"/>
        <v>1.32</v>
      </c>
      <c r="H161" s="63">
        <v>41</v>
      </c>
      <c r="I161" s="64" t="e">
        <f t="shared" si="70"/>
        <v>#DIV/0!</v>
      </c>
      <c r="J161" s="63"/>
      <c r="K161" s="63"/>
      <c r="L161" s="63"/>
      <c r="M161" s="25">
        <f t="shared" si="71"/>
        <v>15</v>
      </c>
      <c r="N161" s="63"/>
      <c r="O161" s="63">
        <v>13</v>
      </c>
      <c r="P161" s="63">
        <v>2</v>
      </c>
      <c r="Q161" s="63">
        <f t="shared" si="72"/>
        <v>37</v>
      </c>
      <c r="R161" s="65">
        <f t="shared" si="64"/>
        <v>8</v>
      </c>
      <c r="S161" s="66">
        <f t="shared" si="73"/>
        <v>37</v>
      </c>
      <c r="T161" s="67">
        <f t="shared" si="74"/>
        <v>37.119999999999997</v>
      </c>
      <c r="U161" s="165">
        <f t="shared" si="75"/>
        <v>37</v>
      </c>
      <c r="V161" s="67">
        <f t="shared" si="76"/>
        <v>37.119999999999997</v>
      </c>
      <c r="W161" s="67">
        <f t="shared" si="77"/>
        <v>8</v>
      </c>
      <c r="X161" s="66"/>
      <c r="Y161" s="66">
        <f t="shared" si="78"/>
        <v>5</v>
      </c>
      <c r="Z161" s="67">
        <f t="shared" si="79"/>
        <v>5.55</v>
      </c>
      <c r="AA161" s="66">
        <f t="shared" si="65"/>
        <v>15</v>
      </c>
      <c r="AB161" s="66">
        <f t="shared" si="80"/>
        <v>24</v>
      </c>
      <c r="AC161" s="66">
        <f t="shared" si="81"/>
        <v>8</v>
      </c>
      <c r="AD161" s="67">
        <f t="shared" si="82"/>
        <v>7.4</v>
      </c>
      <c r="AE161" s="66">
        <f t="shared" si="66"/>
        <v>20</v>
      </c>
      <c r="AF161" s="63"/>
      <c r="AG161" s="60"/>
      <c r="AH161" s="103"/>
      <c r="AI161" s="352"/>
    </row>
    <row r="162" spans="1:35" s="33" customFormat="1" ht="47.25" x14ac:dyDescent="0.25">
      <c r="A162" s="60">
        <v>219</v>
      </c>
      <c r="B162" s="161" t="s">
        <v>589</v>
      </c>
      <c r="C162" s="161" t="s">
        <v>80</v>
      </c>
      <c r="D162" s="243">
        <v>70.197999999999993</v>
      </c>
      <c r="E162" s="303"/>
      <c r="F162" s="303">
        <v>143</v>
      </c>
      <c r="G162" s="67">
        <f t="shared" si="69"/>
        <v>2.04</v>
      </c>
      <c r="H162" s="63">
        <v>9</v>
      </c>
      <c r="I162" s="64" t="e">
        <f t="shared" si="70"/>
        <v>#DIV/0!</v>
      </c>
      <c r="J162" s="63"/>
      <c r="K162" s="63"/>
      <c r="L162" s="63"/>
      <c r="M162" s="25">
        <f t="shared" si="71"/>
        <v>6</v>
      </c>
      <c r="N162" s="63">
        <v>0</v>
      </c>
      <c r="O162" s="63">
        <v>6</v>
      </c>
      <c r="P162" s="63">
        <v>0</v>
      </c>
      <c r="Q162" s="63">
        <f t="shared" si="72"/>
        <v>67</v>
      </c>
      <c r="R162" s="65">
        <f t="shared" si="64"/>
        <v>8</v>
      </c>
      <c r="S162" s="66">
        <f t="shared" si="73"/>
        <v>11</v>
      </c>
      <c r="T162" s="67">
        <f t="shared" si="74"/>
        <v>11.44</v>
      </c>
      <c r="U162" s="165">
        <f t="shared" si="75"/>
        <v>11</v>
      </c>
      <c r="V162" s="67">
        <f t="shared" si="76"/>
        <v>11.44</v>
      </c>
      <c r="W162" s="67">
        <f t="shared" si="77"/>
        <v>8</v>
      </c>
      <c r="X162" s="66"/>
      <c r="Y162" s="66">
        <f t="shared" si="78"/>
        <v>1</v>
      </c>
      <c r="Z162" s="67">
        <f t="shared" si="79"/>
        <v>1.65</v>
      </c>
      <c r="AA162" s="66">
        <f t="shared" si="65"/>
        <v>15</v>
      </c>
      <c r="AB162" s="66">
        <f t="shared" si="80"/>
        <v>7</v>
      </c>
      <c r="AC162" s="66">
        <f t="shared" si="81"/>
        <v>3</v>
      </c>
      <c r="AD162" s="67">
        <f t="shared" si="82"/>
        <v>2.2000000000000002</v>
      </c>
      <c r="AE162" s="66">
        <f t="shared" si="66"/>
        <v>20</v>
      </c>
      <c r="AF162" s="63">
        <v>11</v>
      </c>
      <c r="AG162" s="60"/>
      <c r="AH162" s="103">
        <f t="shared" ref="AH162:AH206" si="84">U162-AF162</f>
        <v>0</v>
      </c>
      <c r="AI162" s="352"/>
    </row>
    <row r="163" spans="1:35" s="33" customFormat="1" ht="47.25" x14ac:dyDescent="0.25">
      <c r="A163" s="60">
        <v>220</v>
      </c>
      <c r="B163" s="161" t="s">
        <v>590</v>
      </c>
      <c r="C163" s="161" t="s">
        <v>80</v>
      </c>
      <c r="D163" s="243">
        <v>40.343000000000004</v>
      </c>
      <c r="E163" s="303"/>
      <c r="F163" s="303">
        <v>79</v>
      </c>
      <c r="G163" s="67">
        <f t="shared" si="69"/>
        <v>1.96</v>
      </c>
      <c r="H163" s="63">
        <v>5</v>
      </c>
      <c r="I163" s="64" t="e">
        <f t="shared" si="70"/>
        <v>#DIV/0!</v>
      </c>
      <c r="J163" s="63"/>
      <c r="K163" s="63"/>
      <c r="L163" s="63"/>
      <c r="M163" s="25">
        <f t="shared" si="71"/>
        <v>4</v>
      </c>
      <c r="N163" s="63">
        <v>0</v>
      </c>
      <c r="O163" s="63">
        <v>4</v>
      </c>
      <c r="P163" s="63">
        <v>0</v>
      </c>
      <c r="Q163" s="63">
        <f t="shared" si="72"/>
        <v>80</v>
      </c>
      <c r="R163" s="65">
        <f t="shared" si="64"/>
        <v>8</v>
      </c>
      <c r="S163" s="66">
        <f t="shared" si="73"/>
        <v>6</v>
      </c>
      <c r="T163" s="67">
        <f t="shared" si="74"/>
        <v>6.32</v>
      </c>
      <c r="U163" s="165">
        <f t="shared" si="75"/>
        <v>6</v>
      </c>
      <c r="V163" s="67">
        <f t="shared" si="76"/>
        <v>6.32</v>
      </c>
      <c r="W163" s="67">
        <f t="shared" si="77"/>
        <v>8</v>
      </c>
      <c r="X163" s="66"/>
      <c r="Y163" s="66">
        <f t="shared" si="78"/>
        <v>0</v>
      </c>
      <c r="Z163" s="67">
        <f t="shared" si="79"/>
        <v>0.9</v>
      </c>
      <c r="AA163" s="66">
        <f t="shared" si="65"/>
        <v>15</v>
      </c>
      <c r="AB163" s="66">
        <f t="shared" si="80"/>
        <v>4</v>
      </c>
      <c r="AC163" s="66">
        <f t="shared" si="81"/>
        <v>2</v>
      </c>
      <c r="AD163" s="67">
        <f t="shared" si="82"/>
        <v>1.2</v>
      </c>
      <c r="AE163" s="66">
        <f t="shared" si="66"/>
        <v>20</v>
      </c>
      <c r="AF163" s="63">
        <v>6</v>
      </c>
      <c r="AG163" s="60"/>
      <c r="AH163" s="103">
        <f t="shared" si="84"/>
        <v>0</v>
      </c>
      <c r="AI163" s="352"/>
    </row>
    <row r="164" spans="1:35" s="33" customFormat="1" ht="47.25" x14ac:dyDescent="0.25">
      <c r="A164" s="60">
        <v>221</v>
      </c>
      <c r="B164" s="161" t="s">
        <v>890</v>
      </c>
      <c r="C164" s="161" t="s">
        <v>80</v>
      </c>
      <c r="D164" s="243">
        <v>153.40799999999999</v>
      </c>
      <c r="E164" s="303"/>
      <c r="F164" s="303">
        <v>214</v>
      </c>
      <c r="G164" s="67">
        <f t="shared" si="69"/>
        <v>1.39</v>
      </c>
      <c r="H164" s="63">
        <v>13</v>
      </c>
      <c r="I164" s="64" t="e">
        <f t="shared" si="70"/>
        <v>#DIV/0!</v>
      </c>
      <c r="J164" s="63"/>
      <c r="K164" s="63"/>
      <c r="L164" s="63"/>
      <c r="M164" s="25">
        <f t="shared" si="71"/>
        <v>5</v>
      </c>
      <c r="N164" s="63">
        <v>0</v>
      </c>
      <c r="O164" s="63">
        <v>4</v>
      </c>
      <c r="P164" s="63">
        <v>1</v>
      </c>
      <c r="Q164" s="63">
        <f t="shared" si="72"/>
        <v>38</v>
      </c>
      <c r="R164" s="65">
        <f t="shared" si="64"/>
        <v>8</v>
      </c>
      <c r="S164" s="66">
        <f t="shared" si="73"/>
        <v>17</v>
      </c>
      <c r="T164" s="67">
        <f t="shared" si="74"/>
        <v>17.12</v>
      </c>
      <c r="U164" s="165">
        <f t="shared" si="75"/>
        <v>15</v>
      </c>
      <c r="V164" s="67">
        <f t="shared" si="76"/>
        <v>15.62</v>
      </c>
      <c r="W164" s="67">
        <v>7.3</v>
      </c>
      <c r="X164" s="66"/>
      <c r="Y164" s="66">
        <f t="shared" si="78"/>
        <v>2</v>
      </c>
      <c r="Z164" s="67">
        <f t="shared" si="79"/>
        <v>2.25</v>
      </c>
      <c r="AA164" s="66">
        <f t="shared" si="65"/>
        <v>15</v>
      </c>
      <c r="AB164" s="66">
        <f t="shared" si="80"/>
        <v>10</v>
      </c>
      <c r="AC164" s="66">
        <f t="shared" si="81"/>
        <v>3</v>
      </c>
      <c r="AD164" s="67">
        <f t="shared" si="82"/>
        <v>3</v>
      </c>
      <c r="AE164" s="66">
        <f t="shared" si="66"/>
        <v>20</v>
      </c>
      <c r="AF164" s="63">
        <v>15</v>
      </c>
      <c r="AG164" s="60"/>
      <c r="AH164" s="103">
        <f t="shared" si="84"/>
        <v>0</v>
      </c>
      <c r="AI164" s="269"/>
    </row>
    <row r="165" spans="1:35" s="33" customFormat="1" ht="47.25" x14ac:dyDescent="0.25">
      <c r="A165" s="60">
        <v>225</v>
      </c>
      <c r="B165" s="161" t="s">
        <v>591</v>
      </c>
      <c r="C165" s="161" t="s">
        <v>80</v>
      </c>
      <c r="D165" s="243">
        <v>87.748000000000005</v>
      </c>
      <c r="E165" s="303"/>
      <c r="F165" s="303">
        <v>88</v>
      </c>
      <c r="G165" s="67">
        <f t="shared" si="69"/>
        <v>1</v>
      </c>
      <c r="H165" s="63">
        <v>4</v>
      </c>
      <c r="I165" s="64" t="e">
        <f t="shared" si="70"/>
        <v>#DIV/0!</v>
      </c>
      <c r="J165" s="63"/>
      <c r="K165" s="63"/>
      <c r="L165" s="63"/>
      <c r="M165" s="25">
        <f t="shared" si="71"/>
        <v>1</v>
      </c>
      <c r="N165" s="63">
        <v>0</v>
      </c>
      <c r="O165" s="63">
        <v>0</v>
      </c>
      <c r="P165" s="63">
        <v>1</v>
      </c>
      <c r="Q165" s="63">
        <f t="shared" si="72"/>
        <v>25</v>
      </c>
      <c r="R165" s="65">
        <f t="shared" si="64"/>
        <v>5</v>
      </c>
      <c r="S165" s="66">
        <f t="shared" si="73"/>
        <v>4</v>
      </c>
      <c r="T165" s="67">
        <f t="shared" si="74"/>
        <v>4.4000000000000004</v>
      </c>
      <c r="U165" s="165">
        <f t="shared" si="75"/>
        <v>4</v>
      </c>
      <c r="V165" s="67">
        <f t="shared" si="76"/>
        <v>4.4000000000000004</v>
      </c>
      <c r="W165" s="67">
        <f t="shared" si="77"/>
        <v>5</v>
      </c>
      <c r="X165" s="66"/>
      <c r="Y165" s="66">
        <f t="shared" si="78"/>
        <v>0</v>
      </c>
      <c r="Z165" s="67">
        <f t="shared" si="79"/>
        <v>0.6</v>
      </c>
      <c r="AA165" s="66">
        <f t="shared" si="65"/>
        <v>15</v>
      </c>
      <c r="AB165" s="66">
        <f t="shared" si="80"/>
        <v>3</v>
      </c>
      <c r="AC165" s="66">
        <f t="shared" si="81"/>
        <v>1</v>
      </c>
      <c r="AD165" s="67">
        <f t="shared" si="82"/>
        <v>0.8</v>
      </c>
      <c r="AE165" s="66">
        <f t="shared" si="66"/>
        <v>20</v>
      </c>
      <c r="AF165" s="63">
        <v>4</v>
      </c>
      <c r="AG165" s="60"/>
      <c r="AH165" s="103">
        <f t="shared" si="84"/>
        <v>0</v>
      </c>
      <c r="AI165" s="352"/>
    </row>
    <row r="166" spans="1:35" s="33" customFormat="1" ht="47.25" x14ac:dyDescent="0.25">
      <c r="A166" s="60">
        <v>226</v>
      </c>
      <c r="B166" s="161" t="s">
        <v>592</v>
      </c>
      <c r="C166" s="161" t="s">
        <v>80</v>
      </c>
      <c r="D166" s="243">
        <v>144.858</v>
      </c>
      <c r="E166" s="303"/>
      <c r="F166" s="303">
        <v>145</v>
      </c>
      <c r="G166" s="67">
        <f t="shared" si="69"/>
        <v>1</v>
      </c>
      <c r="H166" s="63">
        <v>5</v>
      </c>
      <c r="I166" s="64" t="e">
        <f t="shared" si="70"/>
        <v>#DIV/0!</v>
      </c>
      <c r="J166" s="63"/>
      <c r="K166" s="63"/>
      <c r="L166" s="63"/>
      <c r="M166" s="25">
        <f t="shared" si="71"/>
        <v>2</v>
      </c>
      <c r="N166" s="63">
        <v>0</v>
      </c>
      <c r="O166" s="63">
        <v>2</v>
      </c>
      <c r="P166" s="63">
        <v>0</v>
      </c>
      <c r="Q166" s="63">
        <f t="shared" si="72"/>
        <v>40</v>
      </c>
      <c r="R166" s="65">
        <f t="shared" si="64"/>
        <v>5</v>
      </c>
      <c r="S166" s="66">
        <f t="shared" si="73"/>
        <v>7</v>
      </c>
      <c r="T166" s="67">
        <f t="shared" si="74"/>
        <v>7.25</v>
      </c>
      <c r="U166" s="165">
        <f t="shared" si="75"/>
        <v>5</v>
      </c>
      <c r="V166" s="67">
        <f t="shared" si="76"/>
        <v>5.8</v>
      </c>
      <c r="W166" s="67">
        <v>4</v>
      </c>
      <c r="X166" s="66"/>
      <c r="Y166" s="66">
        <f t="shared" si="78"/>
        <v>0</v>
      </c>
      <c r="Z166" s="67">
        <f t="shared" si="79"/>
        <v>0.75</v>
      </c>
      <c r="AA166" s="66">
        <f t="shared" si="65"/>
        <v>15</v>
      </c>
      <c r="AB166" s="66">
        <f t="shared" si="80"/>
        <v>4</v>
      </c>
      <c r="AC166" s="66">
        <f t="shared" si="81"/>
        <v>1</v>
      </c>
      <c r="AD166" s="67">
        <f t="shared" si="82"/>
        <v>1</v>
      </c>
      <c r="AE166" s="66">
        <f t="shared" si="66"/>
        <v>20</v>
      </c>
      <c r="AF166" s="63">
        <v>5</v>
      </c>
      <c r="AG166" s="60"/>
      <c r="AH166" s="103">
        <f t="shared" si="84"/>
        <v>0</v>
      </c>
      <c r="AI166" s="352"/>
    </row>
    <row r="167" spans="1:35" s="33" customFormat="1" ht="47.25" x14ac:dyDescent="0.25">
      <c r="A167" s="60">
        <v>227</v>
      </c>
      <c r="B167" s="161" t="s">
        <v>593</v>
      </c>
      <c r="C167" s="161" t="s">
        <v>80</v>
      </c>
      <c r="D167" s="243">
        <v>148.09200000000001</v>
      </c>
      <c r="E167" s="303"/>
      <c r="F167" s="303">
        <v>152</v>
      </c>
      <c r="G167" s="67">
        <f t="shared" si="69"/>
        <v>1.03</v>
      </c>
      <c r="H167" s="63">
        <v>5</v>
      </c>
      <c r="I167" s="64" t="e">
        <f t="shared" si="70"/>
        <v>#DIV/0!</v>
      </c>
      <c r="J167" s="63"/>
      <c r="K167" s="63"/>
      <c r="L167" s="63"/>
      <c r="M167" s="25">
        <f t="shared" si="71"/>
        <v>0</v>
      </c>
      <c r="N167" s="63">
        <v>0</v>
      </c>
      <c r="O167" s="63">
        <v>0</v>
      </c>
      <c r="P167" s="63">
        <v>0</v>
      </c>
      <c r="Q167" s="63">
        <f t="shared" si="72"/>
        <v>0</v>
      </c>
      <c r="R167" s="65">
        <f t="shared" si="64"/>
        <v>8</v>
      </c>
      <c r="S167" s="66">
        <f t="shared" si="73"/>
        <v>12</v>
      </c>
      <c r="T167" s="67">
        <f t="shared" si="74"/>
        <v>12.16</v>
      </c>
      <c r="U167" s="165">
        <f t="shared" si="75"/>
        <v>5</v>
      </c>
      <c r="V167" s="67">
        <f t="shared" si="76"/>
        <v>5.32</v>
      </c>
      <c r="W167" s="67">
        <v>3.5</v>
      </c>
      <c r="X167" s="66"/>
      <c r="Y167" s="66">
        <f t="shared" si="78"/>
        <v>0</v>
      </c>
      <c r="Z167" s="67">
        <f t="shared" si="79"/>
        <v>0.75</v>
      </c>
      <c r="AA167" s="66">
        <f t="shared" si="65"/>
        <v>15</v>
      </c>
      <c r="AB167" s="66">
        <f t="shared" si="80"/>
        <v>4</v>
      </c>
      <c r="AC167" s="66">
        <f t="shared" si="81"/>
        <v>1</v>
      </c>
      <c r="AD167" s="67">
        <f t="shared" si="82"/>
        <v>1</v>
      </c>
      <c r="AE167" s="66">
        <f t="shared" si="66"/>
        <v>20</v>
      </c>
      <c r="AF167" s="63">
        <v>5</v>
      </c>
      <c r="AG167" s="60"/>
      <c r="AH167" s="103">
        <f t="shared" si="84"/>
        <v>0</v>
      </c>
      <c r="AI167" s="352"/>
    </row>
    <row r="168" spans="1:35" s="33" customFormat="1" ht="47.25" x14ac:dyDescent="0.25">
      <c r="A168" s="60">
        <v>228</v>
      </c>
      <c r="B168" s="161" t="s">
        <v>594</v>
      </c>
      <c r="C168" s="161" t="s">
        <v>80</v>
      </c>
      <c r="D168" s="243">
        <v>76.988</v>
      </c>
      <c r="E168" s="303"/>
      <c r="F168" s="303">
        <v>87</v>
      </c>
      <c r="G168" s="67">
        <f t="shared" si="69"/>
        <v>1.1299999999999999</v>
      </c>
      <c r="H168" s="63">
        <v>6</v>
      </c>
      <c r="I168" s="64" t="e">
        <f t="shared" si="70"/>
        <v>#DIV/0!</v>
      </c>
      <c r="J168" s="63"/>
      <c r="K168" s="63"/>
      <c r="L168" s="63"/>
      <c r="M168" s="25">
        <f t="shared" si="71"/>
        <v>0</v>
      </c>
      <c r="N168" s="63">
        <v>0</v>
      </c>
      <c r="O168" s="63">
        <v>0</v>
      </c>
      <c r="P168" s="63">
        <v>0</v>
      </c>
      <c r="Q168" s="63">
        <f t="shared" si="72"/>
        <v>0</v>
      </c>
      <c r="R168" s="65">
        <f t="shared" si="64"/>
        <v>8</v>
      </c>
      <c r="S168" s="66">
        <f t="shared" si="73"/>
        <v>6</v>
      </c>
      <c r="T168" s="67">
        <f t="shared" si="74"/>
        <v>6.96</v>
      </c>
      <c r="U168" s="165">
        <f t="shared" si="75"/>
        <v>6</v>
      </c>
      <c r="V168" s="67">
        <f t="shared" si="76"/>
        <v>6.96</v>
      </c>
      <c r="W168" s="67">
        <f t="shared" si="77"/>
        <v>8</v>
      </c>
      <c r="X168" s="66"/>
      <c r="Y168" s="66">
        <f t="shared" si="78"/>
        <v>0</v>
      </c>
      <c r="Z168" s="67">
        <f t="shared" si="79"/>
        <v>0.9</v>
      </c>
      <c r="AA168" s="66">
        <f t="shared" si="65"/>
        <v>15</v>
      </c>
      <c r="AB168" s="66">
        <f t="shared" si="80"/>
        <v>4</v>
      </c>
      <c r="AC168" s="66">
        <f t="shared" si="81"/>
        <v>2</v>
      </c>
      <c r="AD168" s="67">
        <f t="shared" si="82"/>
        <v>1.2</v>
      </c>
      <c r="AE168" s="66">
        <f t="shared" si="66"/>
        <v>20</v>
      </c>
      <c r="AF168" s="63">
        <v>6</v>
      </c>
      <c r="AG168" s="60"/>
      <c r="AH168" s="103">
        <f t="shared" si="84"/>
        <v>0</v>
      </c>
      <c r="AI168" s="352"/>
    </row>
    <row r="169" spans="1:35" s="33" customFormat="1" ht="47.25" x14ac:dyDescent="0.25">
      <c r="A169" s="60">
        <v>229</v>
      </c>
      <c r="B169" s="161" t="s">
        <v>595</v>
      </c>
      <c r="C169" s="161" t="s">
        <v>80</v>
      </c>
      <c r="D169" s="243">
        <v>131.751</v>
      </c>
      <c r="E169" s="303"/>
      <c r="F169" s="303">
        <v>171</v>
      </c>
      <c r="G169" s="67">
        <f t="shared" si="69"/>
        <v>1.3</v>
      </c>
      <c r="H169" s="63">
        <v>12</v>
      </c>
      <c r="I169" s="64" t="e">
        <f t="shared" si="70"/>
        <v>#DIV/0!</v>
      </c>
      <c r="J169" s="63"/>
      <c r="K169" s="63"/>
      <c r="L169" s="63"/>
      <c r="M169" s="25">
        <f t="shared" si="71"/>
        <v>8</v>
      </c>
      <c r="N169" s="63">
        <v>0</v>
      </c>
      <c r="O169" s="63">
        <v>6</v>
      </c>
      <c r="P169" s="63">
        <v>2</v>
      </c>
      <c r="Q169" s="63">
        <f t="shared" si="72"/>
        <v>67</v>
      </c>
      <c r="R169" s="65">
        <f t="shared" si="64"/>
        <v>8</v>
      </c>
      <c r="S169" s="66">
        <f t="shared" si="73"/>
        <v>13</v>
      </c>
      <c r="T169" s="67">
        <f t="shared" si="74"/>
        <v>13.68</v>
      </c>
      <c r="U169" s="165">
        <f t="shared" si="75"/>
        <v>13</v>
      </c>
      <c r="V169" s="67">
        <f t="shared" si="76"/>
        <v>13.68</v>
      </c>
      <c r="W169" s="67">
        <f t="shared" si="77"/>
        <v>8</v>
      </c>
      <c r="X169" s="66"/>
      <c r="Y169" s="66">
        <f t="shared" si="78"/>
        <v>1</v>
      </c>
      <c r="Z169" s="67">
        <f t="shared" si="79"/>
        <v>1.95</v>
      </c>
      <c r="AA169" s="66">
        <f t="shared" si="65"/>
        <v>15</v>
      </c>
      <c r="AB169" s="66">
        <f t="shared" si="80"/>
        <v>9</v>
      </c>
      <c r="AC169" s="66">
        <f t="shared" si="81"/>
        <v>3</v>
      </c>
      <c r="AD169" s="67">
        <f t="shared" si="82"/>
        <v>2.6</v>
      </c>
      <c r="AE169" s="66">
        <f t="shared" si="66"/>
        <v>20</v>
      </c>
      <c r="AF169" s="63">
        <v>13</v>
      </c>
      <c r="AG169" s="60"/>
      <c r="AH169" s="103">
        <f t="shared" si="84"/>
        <v>0</v>
      </c>
      <c r="AI169" s="352"/>
    </row>
    <row r="170" spans="1:35" s="33" customFormat="1" ht="47.25" x14ac:dyDescent="0.25">
      <c r="A170" s="60">
        <v>230</v>
      </c>
      <c r="B170" s="161" t="s">
        <v>596</v>
      </c>
      <c r="C170" s="161" t="s">
        <v>80</v>
      </c>
      <c r="D170" s="243">
        <v>148.83000000000001</v>
      </c>
      <c r="E170" s="303"/>
      <c r="F170" s="303">
        <v>186</v>
      </c>
      <c r="G170" s="67">
        <f t="shared" si="69"/>
        <v>1.25</v>
      </c>
      <c r="H170" s="63">
        <v>14</v>
      </c>
      <c r="I170" s="64" t="e">
        <f t="shared" si="70"/>
        <v>#DIV/0!</v>
      </c>
      <c r="J170" s="63"/>
      <c r="K170" s="63"/>
      <c r="L170" s="63"/>
      <c r="M170" s="25">
        <f t="shared" si="71"/>
        <v>11</v>
      </c>
      <c r="N170" s="63">
        <v>1</v>
      </c>
      <c r="O170" s="63">
        <v>8</v>
      </c>
      <c r="P170" s="63">
        <v>2</v>
      </c>
      <c r="Q170" s="63">
        <f t="shared" si="72"/>
        <v>79</v>
      </c>
      <c r="R170" s="65">
        <f t="shared" si="64"/>
        <v>8</v>
      </c>
      <c r="S170" s="66">
        <f t="shared" si="73"/>
        <v>14</v>
      </c>
      <c r="T170" s="67">
        <f t="shared" si="74"/>
        <v>14.88</v>
      </c>
      <c r="U170" s="165">
        <f t="shared" si="75"/>
        <v>14</v>
      </c>
      <c r="V170" s="67">
        <f t="shared" si="76"/>
        <v>14.88</v>
      </c>
      <c r="W170" s="67">
        <f t="shared" si="77"/>
        <v>8</v>
      </c>
      <c r="X170" s="66"/>
      <c r="Y170" s="66">
        <f t="shared" si="78"/>
        <v>2</v>
      </c>
      <c r="Z170" s="67">
        <f t="shared" si="79"/>
        <v>2.1</v>
      </c>
      <c r="AA170" s="66">
        <f t="shared" si="65"/>
        <v>15</v>
      </c>
      <c r="AB170" s="66">
        <f t="shared" si="80"/>
        <v>9</v>
      </c>
      <c r="AC170" s="66">
        <f t="shared" si="81"/>
        <v>3</v>
      </c>
      <c r="AD170" s="67">
        <f t="shared" si="82"/>
        <v>2.8</v>
      </c>
      <c r="AE170" s="66">
        <f t="shared" si="66"/>
        <v>20</v>
      </c>
      <c r="AF170" s="63">
        <v>14</v>
      </c>
      <c r="AG170" s="60"/>
      <c r="AH170" s="103">
        <f t="shared" si="84"/>
        <v>0</v>
      </c>
      <c r="AI170" s="352"/>
    </row>
    <row r="171" spans="1:35" s="33" customFormat="1" ht="47.25" x14ac:dyDescent="0.25">
      <c r="A171" s="60">
        <v>231</v>
      </c>
      <c r="B171" s="161" t="s">
        <v>597</v>
      </c>
      <c r="C171" s="161" t="s">
        <v>80</v>
      </c>
      <c r="D171" s="243">
        <v>10.736000000000001</v>
      </c>
      <c r="E171" s="303"/>
      <c r="F171" s="303">
        <v>40</v>
      </c>
      <c r="G171" s="67">
        <f t="shared" si="69"/>
        <v>3.73</v>
      </c>
      <c r="H171" s="63">
        <v>5</v>
      </c>
      <c r="I171" s="64" t="e">
        <f t="shared" si="70"/>
        <v>#DIV/0!</v>
      </c>
      <c r="J171" s="63"/>
      <c r="K171" s="63"/>
      <c r="L171" s="63"/>
      <c r="M171" s="25">
        <f t="shared" si="71"/>
        <v>1</v>
      </c>
      <c r="N171" s="63">
        <v>0</v>
      </c>
      <c r="O171" s="63">
        <v>1</v>
      </c>
      <c r="P171" s="63">
        <v>0</v>
      </c>
      <c r="Q171" s="63">
        <f t="shared" si="72"/>
        <v>20</v>
      </c>
      <c r="R171" s="65">
        <f t="shared" si="64"/>
        <v>12</v>
      </c>
      <c r="S171" s="66">
        <f t="shared" si="73"/>
        <v>4</v>
      </c>
      <c r="T171" s="67">
        <f t="shared" si="74"/>
        <v>4.8</v>
      </c>
      <c r="U171" s="165">
        <f t="shared" si="75"/>
        <v>4</v>
      </c>
      <c r="V171" s="67">
        <f t="shared" si="76"/>
        <v>4.8</v>
      </c>
      <c r="W171" s="67">
        <f t="shared" si="77"/>
        <v>12</v>
      </c>
      <c r="X171" s="66"/>
      <c r="Y171" s="66">
        <f t="shared" si="78"/>
        <v>0</v>
      </c>
      <c r="Z171" s="67">
        <f t="shared" si="79"/>
        <v>0.6</v>
      </c>
      <c r="AA171" s="66">
        <f t="shared" si="65"/>
        <v>15</v>
      </c>
      <c r="AB171" s="66">
        <f t="shared" si="80"/>
        <v>3</v>
      </c>
      <c r="AC171" s="66">
        <f t="shared" si="81"/>
        <v>1</v>
      </c>
      <c r="AD171" s="67">
        <f t="shared" si="82"/>
        <v>0.8</v>
      </c>
      <c r="AE171" s="66">
        <f t="shared" si="66"/>
        <v>20</v>
      </c>
      <c r="AF171" s="63">
        <v>4</v>
      </c>
      <c r="AG171" s="60"/>
      <c r="AH171" s="103">
        <f t="shared" si="84"/>
        <v>0</v>
      </c>
      <c r="AI171" s="352"/>
    </row>
    <row r="172" spans="1:35" s="33" customFormat="1" ht="47.25" x14ac:dyDescent="0.25">
      <c r="A172" s="60">
        <v>232</v>
      </c>
      <c r="B172" s="161" t="s">
        <v>598</v>
      </c>
      <c r="C172" s="161" t="s">
        <v>80</v>
      </c>
      <c r="D172" s="243">
        <v>50.83</v>
      </c>
      <c r="E172" s="303"/>
      <c r="F172" s="303">
        <v>79</v>
      </c>
      <c r="G172" s="67">
        <f t="shared" si="69"/>
        <v>1.55</v>
      </c>
      <c r="H172" s="63">
        <v>5</v>
      </c>
      <c r="I172" s="64" t="e">
        <f t="shared" si="70"/>
        <v>#DIV/0!</v>
      </c>
      <c r="J172" s="63"/>
      <c r="K172" s="63"/>
      <c r="L172" s="63"/>
      <c r="M172" s="25">
        <f t="shared" si="71"/>
        <v>1</v>
      </c>
      <c r="N172" s="63">
        <v>0</v>
      </c>
      <c r="O172" s="63">
        <v>1</v>
      </c>
      <c r="P172" s="63">
        <v>0</v>
      </c>
      <c r="Q172" s="63">
        <f t="shared" si="72"/>
        <v>20</v>
      </c>
      <c r="R172" s="65">
        <f t="shared" si="64"/>
        <v>8</v>
      </c>
      <c r="S172" s="66">
        <f t="shared" si="73"/>
        <v>6</v>
      </c>
      <c r="T172" s="67">
        <f t="shared" si="74"/>
        <v>6.32</v>
      </c>
      <c r="U172" s="165">
        <f t="shared" si="75"/>
        <v>6</v>
      </c>
      <c r="V172" s="67">
        <f t="shared" si="76"/>
        <v>6.32</v>
      </c>
      <c r="W172" s="67">
        <f t="shared" si="77"/>
        <v>8</v>
      </c>
      <c r="X172" s="66"/>
      <c r="Y172" s="66">
        <f t="shared" si="78"/>
        <v>0</v>
      </c>
      <c r="Z172" s="67">
        <f t="shared" si="79"/>
        <v>0.9</v>
      </c>
      <c r="AA172" s="66">
        <f t="shared" si="65"/>
        <v>15</v>
      </c>
      <c r="AB172" s="66">
        <f t="shared" si="80"/>
        <v>4</v>
      </c>
      <c r="AC172" s="66">
        <f t="shared" si="81"/>
        <v>2</v>
      </c>
      <c r="AD172" s="67">
        <f t="shared" si="82"/>
        <v>1.2</v>
      </c>
      <c r="AE172" s="66">
        <f t="shared" si="66"/>
        <v>20</v>
      </c>
      <c r="AF172" s="63">
        <v>6</v>
      </c>
      <c r="AG172" s="60"/>
      <c r="AH172" s="103">
        <f t="shared" si="84"/>
        <v>0</v>
      </c>
      <c r="AI172" s="352"/>
    </row>
    <row r="173" spans="1:35" s="33" customFormat="1" ht="47.25" x14ac:dyDescent="0.25">
      <c r="A173" s="60">
        <v>241</v>
      </c>
      <c r="B173" s="161" t="s">
        <v>883</v>
      </c>
      <c r="C173" s="161" t="s">
        <v>170</v>
      </c>
      <c r="D173" s="243">
        <v>48.942999999999998</v>
      </c>
      <c r="E173" s="303"/>
      <c r="F173" s="303">
        <v>153</v>
      </c>
      <c r="G173" s="67">
        <f t="shared" si="69"/>
        <v>3.13</v>
      </c>
      <c r="H173" s="63">
        <v>12</v>
      </c>
      <c r="I173" s="64" t="e">
        <f t="shared" si="70"/>
        <v>#DIV/0!</v>
      </c>
      <c r="J173" s="63"/>
      <c r="K173" s="63"/>
      <c r="L173" s="63"/>
      <c r="M173" s="25">
        <f t="shared" si="71"/>
        <v>11</v>
      </c>
      <c r="N173" s="63"/>
      <c r="O173" s="63">
        <v>8</v>
      </c>
      <c r="P173" s="63">
        <v>3</v>
      </c>
      <c r="Q173" s="63">
        <f t="shared" si="72"/>
        <v>92</v>
      </c>
      <c r="R173" s="65">
        <f t="shared" si="64"/>
        <v>12</v>
      </c>
      <c r="S173" s="66">
        <f t="shared" si="73"/>
        <v>18</v>
      </c>
      <c r="T173" s="67">
        <f t="shared" si="74"/>
        <v>18.36</v>
      </c>
      <c r="U173" s="165">
        <f t="shared" si="75"/>
        <v>18</v>
      </c>
      <c r="V173" s="67">
        <f t="shared" si="76"/>
        <v>18.36</v>
      </c>
      <c r="W173" s="67">
        <f t="shared" si="77"/>
        <v>12</v>
      </c>
      <c r="X173" s="66"/>
      <c r="Y173" s="66">
        <f t="shared" si="78"/>
        <v>2</v>
      </c>
      <c r="Z173" s="67">
        <f t="shared" si="79"/>
        <v>2.7</v>
      </c>
      <c r="AA173" s="66">
        <f t="shared" si="65"/>
        <v>15</v>
      </c>
      <c r="AB173" s="66">
        <f t="shared" si="80"/>
        <v>12</v>
      </c>
      <c r="AC173" s="66">
        <f t="shared" si="81"/>
        <v>4</v>
      </c>
      <c r="AD173" s="67">
        <f t="shared" si="82"/>
        <v>3.6</v>
      </c>
      <c r="AE173" s="66">
        <f t="shared" si="66"/>
        <v>20</v>
      </c>
      <c r="AF173" s="63">
        <v>18</v>
      </c>
      <c r="AG173" s="60"/>
      <c r="AH173" s="103">
        <f t="shared" si="84"/>
        <v>0</v>
      </c>
      <c r="AI173" s="352"/>
    </row>
    <row r="174" spans="1:35" s="33" customFormat="1" ht="47.25" x14ac:dyDescent="0.25">
      <c r="A174" s="60">
        <v>242</v>
      </c>
      <c r="B174" s="161" t="s">
        <v>604</v>
      </c>
      <c r="C174" s="161" t="s">
        <v>170</v>
      </c>
      <c r="D174" s="243">
        <v>48.158000000000001</v>
      </c>
      <c r="E174" s="303"/>
      <c r="F174" s="303">
        <v>145</v>
      </c>
      <c r="G174" s="67">
        <f t="shared" si="69"/>
        <v>3.01</v>
      </c>
      <c r="H174" s="63">
        <v>11</v>
      </c>
      <c r="I174" s="64" t="e">
        <f t="shared" si="70"/>
        <v>#DIV/0!</v>
      </c>
      <c r="J174" s="63"/>
      <c r="K174" s="63"/>
      <c r="L174" s="63"/>
      <c r="M174" s="25">
        <f t="shared" si="71"/>
        <v>10</v>
      </c>
      <c r="N174" s="63"/>
      <c r="O174" s="63">
        <v>8</v>
      </c>
      <c r="P174" s="63">
        <v>2</v>
      </c>
      <c r="Q174" s="63">
        <f t="shared" si="72"/>
        <v>91</v>
      </c>
      <c r="R174" s="65">
        <f t="shared" si="64"/>
        <v>12</v>
      </c>
      <c r="S174" s="66">
        <f t="shared" si="73"/>
        <v>17</v>
      </c>
      <c r="T174" s="67">
        <f t="shared" si="74"/>
        <v>17.399999999999999</v>
      </c>
      <c r="U174" s="165">
        <f t="shared" si="75"/>
        <v>11</v>
      </c>
      <c r="V174" s="67">
        <f t="shared" si="76"/>
        <v>11.6</v>
      </c>
      <c r="W174" s="67">
        <v>8</v>
      </c>
      <c r="X174" s="66"/>
      <c r="Y174" s="66">
        <f t="shared" si="78"/>
        <v>1</v>
      </c>
      <c r="Z174" s="67">
        <f t="shared" si="79"/>
        <v>1.65</v>
      </c>
      <c r="AA174" s="66">
        <f t="shared" si="65"/>
        <v>15</v>
      </c>
      <c r="AB174" s="66">
        <f t="shared" si="80"/>
        <v>7</v>
      </c>
      <c r="AC174" s="66">
        <f t="shared" si="81"/>
        <v>3</v>
      </c>
      <c r="AD174" s="67">
        <f t="shared" si="82"/>
        <v>2.2000000000000002</v>
      </c>
      <c r="AE174" s="66">
        <f t="shared" si="66"/>
        <v>20</v>
      </c>
      <c r="AF174" s="63">
        <v>11</v>
      </c>
      <c r="AG174" s="60"/>
      <c r="AH174" s="103">
        <f t="shared" si="84"/>
        <v>0</v>
      </c>
      <c r="AI174" s="352"/>
    </row>
    <row r="175" spans="1:35" s="33" customFormat="1" ht="47.25" x14ac:dyDescent="0.25">
      <c r="A175" s="60">
        <v>243</v>
      </c>
      <c r="B175" s="161" t="s">
        <v>605</v>
      </c>
      <c r="C175" s="161" t="s">
        <v>170</v>
      </c>
      <c r="D175" s="243">
        <v>24.899000000000001</v>
      </c>
      <c r="E175" s="303"/>
      <c r="F175" s="303">
        <v>69</v>
      </c>
      <c r="G175" s="67">
        <f t="shared" si="69"/>
        <v>2.77</v>
      </c>
      <c r="H175" s="63">
        <v>9</v>
      </c>
      <c r="I175" s="64" t="e">
        <f t="shared" si="70"/>
        <v>#DIV/0!</v>
      </c>
      <c r="J175" s="63"/>
      <c r="K175" s="63"/>
      <c r="L175" s="63"/>
      <c r="M175" s="25">
        <f t="shared" si="71"/>
        <v>3</v>
      </c>
      <c r="N175" s="63">
        <v>0</v>
      </c>
      <c r="O175" s="63">
        <v>3</v>
      </c>
      <c r="P175" s="63">
        <v>0</v>
      </c>
      <c r="Q175" s="63">
        <f t="shared" si="72"/>
        <v>33</v>
      </c>
      <c r="R175" s="65">
        <f t="shared" si="64"/>
        <v>8</v>
      </c>
      <c r="S175" s="66">
        <f t="shared" si="73"/>
        <v>5</v>
      </c>
      <c r="T175" s="67">
        <f t="shared" si="74"/>
        <v>5.52</v>
      </c>
      <c r="U175" s="165">
        <f t="shared" si="75"/>
        <v>5</v>
      </c>
      <c r="V175" s="67">
        <f t="shared" si="76"/>
        <v>5.52</v>
      </c>
      <c r="W175" s="67">
        <f t="shared" si="77"/>
        <v>8</v>
      </c>
      <c r="X175" s="66"/>
      <c r="Y175" s="66">
        <f t="shared" si="78"/>
        <v>0</v>
      </c>
      <c r="Z175" s="67">
        <f t="shared" si="79"/>
        <v>0.75</v>
      </c>
      <c r="AA175" s="66">
        <f t="shared" si="65"/>
        <v>15</v>
      </c>
      <c r="AB175" s="66">
        <f t="shared" si="80"/>
        <v>4</v>
      </c>
      <c r="AC175" s="66">
        <f t="shared" si="81"/>
        <v>1</v>
      </c>
      <c r="AD175" s="67">
        <f t="shared" si="82"/>
        <v>1</v>
      </c>
      <c r="AE175" s="66">
        <f t="shared" si="66"/>
        <v>20</v>
      </c>
      <c r="AF175" s="63">
        <v>5</v>
      </c>
      <c r="AG175" s="60"/>
      <c r="AH175" s="103">
        <f t="shared" si="84"/>
        <v>0</v>
      </c>
      <c r="AI175" s="269"/>
    </row>
    <row r="176" spans="1:35" s="33" customFormat="1" ht="47.25" x14ac:dyDescent="0.25">
      <c r="A176" s="60">
        <v>244</v>
      </c>
      <c r="B176" s="161" t="s">
        <v>606</v>
      </c>
      <c r="C176" s="161" t="s">
        <v>170</v>
      </c>
      <c r="D176" s="243">
        <v>196.233</v>
      </c>
      <c r="E176" s="303"/>
      <c r="F176" s="303">
        <v>616</v>
      </c>
      <c r="G176" s="67">
        <f t="shared" si="69"/>
        <v>3.14</v>
      </c>
      <c r="H176" s="63">
        <v>46</v>
      </c>
      <c r="I176" s="64" t="e">
        <f t="shared" si="70"/>
        <v>#DIV/0!</v>
      </c>
      <c r="J176" s="63"/>
      <c r="K176" s="63"/>
      <c r="L176" s="63"/>
      <c r="M176" s="25">
        <f t="shared" si="71"/>
        <v>32</v>
      </c>
      <c r="N176" s="63">
        <v>0</v>
      </c>
      <c r="O176" s="63">
        <v>25</v>
      </c>
      <c r="P176" s="63">
        <v>7</v>
      </c>
      <c r="Q176" s="63">
        <f t="shared" si="72"/>
        <v>70</v>
      </c>
      <c r="R176" s="65">
        <f t="shared" si="64"/>
        <v>12</v>
      </c>
      <c r="S176" s="66">
        <f t="shared" si="73"/>
        <v>73</v>
      </c>
      <c r="T176" s="67">
        <f t="shared" si="74"/>
        <v>73.92</v>
      </c>
      <c r="U176" s="165">
        <f t="shared" si="75"/>
        <v>49</v>
      </c>
      <c r="V176" s="67">
        <f t="shared" si="76"/>
        <v>49.28</v>
      </c>
      <c r="W176" s="67">
        <v>8</v>
      </c>
      <c r="X176" s="66"/>
      <c r="Y176" s="66">
        <f t="shared" si="78"/>
        <v>7</v>
      </c>
      <c r="Z176" s="67">
        <f t="shared" si="79"/>
        <v>7.35</v>
      </c>
      <c r="AA176" s="66">
        <f t="shared" si="65"/>
        <v>15</v>
      </c>
      <c r="AB176" s="66">
        <f t="shared" si="80"/>
        <v>32</v>
      </c>
      <c r="AC176" s="66">
        <f t="shared" si="81"/>
        <v>10</v>
      </c>
      <c r="AD176" s="67">
        <f t="shared" si="82"/>
        <v>9.8000000000000007</v>
      </c>
      <c r="AE176" s="66">
        <f t="shared" si="66"/>
        <v>20</v>
      </c>
      <c r="AF176" s="63">
        <v>49</v>
      </c>
      <c r="AG176" s="60"/>
      <c r="AH176" s="103">
        <f t="shared" si="84"/>
        <v>0</v>
      </c>
      <c r="AI176" s="352"/>
    </row>
    <row r="177" spans="1:35" s="33" customFormat="1" ht="47.25" x14ac:dyDescent="0.25">
      <c r="A177" s="60">
        <v>245</v>
      </c>
      <c r="B177" s="161" t="s">
        <v>607</v>
      </c>
      <c r="C177" s="161" t="s">
        <v>170</v>
      </c>
      <c r="D177" s="243">
        <v>21.317</v>
      </c>
      <c r="E177" s="303"/>
      <c r="F177" s="303">
        <v>68</v>
      </c>
      <c r="G177" s="67">
        <f t="shared" si="69"/>
        <v>3.19</v>
      </c>
      <c r="H177" s="63">
        <v>6</v>
      </c>
      <c r="I177" s="64" t="e">
        <f t="shared" si="70"/>
        <v>#DIV/0!</v>
      </c>
      <c r="J177" s="63"/>
      <c r="K177" s="63"/>
      <c r="L177" s="63"/>
      <c r="M177" s="25">
        <f t="shared" si="71"/>
        <v>5</v>
      </c>
      <c r="N177" s="63">
        <v>0</v>
      </c>
      <c r="O177" s="63">
        <v>3</v>
      </c>
      <c r="P177" s="63">
        <v>2</v>
      </c>
      <c r="Q177" s="63">
        <f t="shared" si="72"/>
        <v>83</v>
      </c>
      <c r="R177" s="65">
        <f t="shared" si="64"/>
        <v>12</v>
      </c>
      <c r="S177" s="66">
        <f t="shared" si="73"/>
        <v>8</v>
      </c>
      <c r="T177" s="67">
        <f t="shared" si="74"/>
        <v>8.16</v>
      </c>
      <c r="U177" s="165">
        <f t="shared" si="75"/>
        <v>5</v>
      </c>
      <c r="V177" s="67">
        <f t="shared" si="76"/>
        <v>5.44</v>
      </c>
      <c r="W177" s="67">
        <v>8</v>
      </c>
      <c r="X177" s="66"/>
      <c r="Y177" s="66">
        <f t="shared" si="78"/>
        <v>0</v>
      </c>
      <c r="Z177" s="67">
        <f t="shared" si="79"/>
        <v>0.75</v>
      </c>
      <c r="AA177" s="66">
        <f t="shared" si="65"/>
        <v>15</v>
      </c>
      <c r="AB177" s="66">
        <f t="shared" si="80"/>
        <v>4</v>
      </c>
      <c r="AC177" s="66">
        <f t="shared" si="81"/>
        <v>1</v>
      </c>
      <c r="AD177" s="67">
        <f t="shared" si="82"/>
        <v>1</v>
      </c>
      <c r="AE177" s="66">
        <f t="shared" si="66"/>
        <v>20</v>
      </c>
      <c r="AF177" s="63">
        <v>5</v>
      </c>
      <c r="AG177" s="60"/>
      <c r="AH177" s="103">
        <f t="shared" si="84"/>
        <v>0</v>
      </c>
      <c r="AI177" s="352"/>
    </row>
    <row r="178" spans="1:35" s="33" customFormat="1" ht="47.25" x14ac:dyDescent="0.25">
      <c r="A178" s="60">
        <v>246</v>
      </c>
      <c r="B178" s="161" t="s">
        <v>608</v>
      </c>
      <c r="C178" s="161" t="s">
        <v>170</v>
      </c>
      <c r="D178" s="243">
        <v>29.260999999999999</v>
      </c>
      <c r="E178" s="303"/>
      <c r="F178" s="303">
        <v>88</v>
      </c>
      <c r="G178" s="67">
        <f t="shared" si="69"/>
        <v>3.01</v>
      </c>
      <c r="H178" s="63">
        <v>20</v>
      </c>
      <c r="I178" s="64" t="e">
        <f t="shared" si="70"/>
        <v>#DIV/0!</v>
      </c>
      <c r="J178" s="63"/>
      <c r="K178" s="63"/>
      <c r="L178" s="63"/>
      <c r="M178" s="25">
        <f t="shared" si="71"/>
        <v>3</v>
      </c>
      <c r="N178" s="63">
        <v>0</v>
      </c>
      <c r="O178" s="63">
        <v>3</v>
      </c>
      <c r="P178" s="63">
        <v>0</v>
      </c>
      <c r="Q178" s="63">
        <f t="shared" si="72"/>
        <v>15</v>
      </c>
      <c r="R178" s="65">
        <f t="shared" si="64"/>
        <v>12</v>
      </c>
      <c r="S178" s="66">
        <f t="shared" si="73"/>
        <v>10</v>
      </c>
      <c r="T178" s="67">
        <f t="shared" si="74"/>
        <v>10.56</v>
      </c>
      <c r="U178" s="165">
        <f t="shared" si="75"/>
        <v>7</v>
      </c>
      <c r="V178" s="67">
        <f t="shared" si="76"/>
        <v>7.04</v>
      </c>
      <c r="W178" s="67">
        <v>8</v>
      </c>
      <c r="X178" s="66"/>
      <c r="Y178" s="66">
        <f t="shared" si="78"/>
        <v>1</v>
      </c>
      <c r="Z178" s="67">
        <f t="shared" si="79"/>
        <v>1.05</v>
      </c>
      <c r="AA178" s="66">
        <f t="shared" si="65"/>
        <v>15</v>
      </c>
      <c r="AB178" s="66">
        <f t="shared" si="80"/>
        <v>4</v>
      </c>
      <c r="AC178" s="66">
        <f t="shared" si="81"/>
        <v>2</v>
      </c>
      <c r="AD178" s="67">
        <f t="shared" si="82"/>
        <v>1.4</v>
      </c>
      <c r="AE178" s="66">
        <f t="shared" si="66"/>
        <v>20</v>
      </c>
      <c r="AF178" s="63">
        <v>7</v>
      </c>
      <c r="AG178" s="60"/>
      <c r="AH178" s="103">
        <f t="shared" si="84"/>
        <v>0</v>
      </c>
      <c r="AI178" s="352"/>
    </row>
    <row r="179" spans="1:35" s="33" customFormat="1" ht="47.25" x14ac:dyDescent="0.25">
      <c r="A179" s="60">
        <v>247</v>
      </c>
      <c r="B179" s="161" t="s">
        <v>609</v>
      </c>
      <c r="C179" s="161" t="s">
        <v>170</v>
      </c>
      <c r="D179" s="243">
        <v>35.893999999999998</v>
      </c>
      <c r="E179" s="303"/>
      <c r="F179" s="303">
        <v>91</v>
      </c>
      <c r="G179" s="67">
        <f t="shared" si="69"/>
        <v>2.54</v>
      </c>
      <c r="H179" s="63">
        <v>7</v>
      </c>
      <c r="I179" s="64" t="e">
        <f t="shared" si="70"/>
        <v>#DIV/0!</v>
      </c>
      <c r="J179" s="63"/>
      <c r="K179" s="63"/>
      <c r="L179" s="63"/>
      <c r="M179" s="25">
        <f t="shared" si="71"/>
        <v>6</v>
      </c>
      <c r="N179" s="63">
        <v>0</v>
      </c>
      <c r="O179" s="63">
        <v>5</v>
      </c>
      <c r="P179" s="63">
        <v>1</v>
      </c>
      <c r="Q179" s="63">
        <f t="shared" si="72"/>
        <v>86</v>
      </c>
      <c r="R179" s="65">
        <f t="shared" si="64"/>
        <v>8</v>
      </c>
      <c r="S179" s="66">
        <f t="shared" si="73"/>
        <v>7</v>
      </c>
      <c r="T179" s="67">
        <f t="shared" si="74"/>
        <v>7.28</v>
      </c>
      <c r="U179" s="165">
        <f t="shared" si="75"/>
        <v>7</v>
      </c>
      <c r="V179" s="67">
        <f t="shared" si="76"/>
        <v>7.28</v>
      </c>
      <c r="W179" s="67">
        <f t="shared" si="77"/>
        <v>8</v>
      </c>
      <c r="X179" s="66"/>
      <c r="Y179" s="66">
        <f t="shared" si="78"/>
        <v>1</v>
      </c>
      <c r="Z179" s="67">
        <f t="shared" si="79"/>
        <v>1.05</v>
      </c>
      <c r="AA179" s="66">
        <f t="shared" si="65"/>
        <v>15</v>
      </c>
      <c r="AB179" s="66">
        <f t="shared" si="80"/>
        <v>4</v>
      </c>
      <c r="AC179" s="66">
        <f t="shared" si="81"/>
        <v>2</v>
      </c>
      <c r="AD179" s="67">
        <f t="shared" si="82"/>
        <v>1.4</v>
      </c>
      <c r="AE179" s="66">
        <f t="shared" si="66"/>
        <v>20</v>
      </c>
      <c r="AF179" s="63">
        <v>7</v>
      </c>
      <c r="AG179" s="60"/>
      <c r="AH179" s="103">
        <f t="shared" si="84"/>
        <v>0</v>
      </c>
      <c r="AI179" s="352"/>
    </row>
    <row r="180" spans="1:35" s="33" customFormat="1" ht="47.25" x14ac:dyDescent="0.25">
      <c r="A180" s="60">
        <v>248</v>
      </c>
      <c r="B180" s="161" t="s">
        <v>610</v>
      </c>
      <c r="C180" s="161" t="s">
        <v>170</v>
      </c>
      <c r="D180" s="243">
        <v>35.374000000000002</v>
      </c>
      <c r="E180" s="303"/>
      <c r="F180" s="303">
        <v>94</v>
      </c>
      <c r="G180" s="67">
        <f t="shared" si="69"/>
        <v>2.66</v>
      </c>
      <c r="H180" s="63">
        <v>6</v>
      </c>
      <c r="I180" s="64" t="e">
        <f t="shared" si="70"/>
        <v>#DIV/0!</v>
      </c>
      <c r="J180" s="63"/>
      <c r="K180" s="63"/>
      <c r="L180" s="63"/>
      <c r="M180" s="25">
        <f t="shared" si="71"/>
        <v>6</v>
      </c>
      <c r="N180" s="63">
        <v>0</v>
      </c>
      <c r="O180" s="63">
        <v>4</v>
      </c>
      <c r="P180" s="63">
        <v>2</v>
      </c>
      <c r="Q180" s="63">
        <f t="shared" si="72"/>
        <v>100</v>
      </c>
      <c r="R180" s="65">
        <f t="shared" si="64"/>
        <v>8</v>
      </c>
      <c r="S180" s="66">
        <f t="shared" si="73"/>
        <v>7</v>
      </c>
      <c r="T180" s="67">
        <f t="shared" si="74"/>
        <v>7.52</v>
      </c>
      <c r="U180" s="165">
        <f t="shared" si="75"/>
        <v>7</v>
      </c>
      <c r="V180" s="67">
        <f t="shared" si="76"/>
        <v>7.52</v>
      </c>
      <c r="W180" s="67">
        <f t="shared" si="77"/>
        <v>8</v>
      </c>
      <c r="X180" s="66"/>
      <c r="Y180" s="66">
        <f t="shared" si="78"/>
        <v>1</v>
      </c>
      <c r="Z180" s="67">
        <f t="shared" si="79"/>
        <v>1.05</v>
      </c>
      <c r="AA180" s="66">
        <f t="shared" si="65"/>
        <v>15</v>
      </c>
      <c r="AB180" s="66">
        <f t="shared" si="80"/>
        <v>4</v>
      </c>
      <c r="AC180" s="66">
        <f t="shared" si="81"/>
        <v>2</v>
      </c>
      <c r="AD180" s="67">
        <f t="shared" si="82"/>
        <v>1.4</v>
      </c>
      <c r="AE180" s="66">
        <f t="shared" si="66"/>
        <v>20</v>
      </c>
      <c r="AF180" s="63">
        <v>7</v>
      </c>
      <c r="AG180" s="60"/>
      <c r="AH180" s="103">
        <f t="shared" si="84"/>
        <v>0</v>
      </c>
      <c r="AI180" s="352"/>
    </row>
    <row r="181" spans="1:35" s="33" customFormat="1" ht="47.25" x14ac:dyDescent="0.25">
      <c r="A181" s="60">
        <v>250</v>
      </c>
      <c r="B181" s="161" t="s">
        <v>612</v>
      </c>
      <c r="C181" s="161" t="s">
        <v>171</v>
      </c>
      <c r="D181" s="243">
        <v>15.532999999999999</v>
      </c>
      <c r="E181" s="303"/>
      <c r="F181" s="303">
        <v>72</v>
      </c>
      <c r="G181" s="67">
        <f t="shared" si="69"/>
        <v>4.6399999999999997</v>
      </c>
      <c r="H181" s="63">
        <v>8</v>
      </c>
      <c r="I181" s="64" t="e">
        <f t="shared" si="70"/>
        <v>#DIV/0!</v>
      </c>
      <c r="J181" s="63"/>
      <c r="K181" s="63"/>
      <c r="L181" s="63"/>
      <c r="M181" s="25">
        <f t="shared" si="71"/>
        <v>8</v>
      </c>
      <c r="N181" s="63">
        <v>1</v>
      </c>
      <c r="O181" s="63">
        <v>5</v>
      </c>
      <c r="P181" s="63">
        <v>2</v>
      </c>
      <c r="Q181" s="63">
        <f t="shared" si="72"/>
        <v>100</v>
      </c>
      <c r="R181" s="65">
        <f t="shared" si="64"/>
        <v>12</v>
      </c>
      <c r="S181" s="66">
        <f t="shared" si="73"/>
        <v>8</v>
      </c>
      <c r="T181" s="67">
        <f t="shared" si="74"/>
        <v>8.64</v>
      </c>
      <c r="U181" s="165">
        <f t="shared" si="75"/>
        <v>8</v>
      </c>
      <c r="V181" s="67">
        <f t="shared" si="76"/>
        <v>8.64</v>
      </c>
      <c r="W181" s="67">
        <f t="shared" si="77"/>
        <v>12</v>
      </c>
      <c r="X181" s="66"/>
      <c r="Y181" s="66">
        <f t="shared" si="78"/>
        <v>1</v>
      </c>
      <c r="Z181" s="67">
        <f t="shared" si="79"/>
        <v>1.2</v>
      </c>
      <c r="AA181" s="66">
        <f t="shared" si="65"/>
        <v>15</v>
      </c>
      <c r="AB181" s="66">
        <f t="shared" si="80"/>
        <v>5</v>
      </c>
      <c r="AC181" s="66">
        <f t="shared" si="81"/>
        <v>2</v>
      </c>
      <c r="AD181" s="67">
        <f t="shared" si="82"/>
        <v>1.6</v>
      </c>
      <c r="AE181" s="66">
        <f t="shared" si="66"/>
        <v>20</v>
      </c>
      <c r="AF181" s="63">
        <v>8</v>
      </c>
      <c r="AG181" s="60"/>
      <c r="AH181" s="103">
        <f t="shared" si="84"/>
        <v>0</v>
      </c>
      <c r="AI181" s="352"/>
    </row>
    <row r="182" spans="1:35" s="33" customFormat="1" ht="47.25" x14ac:dyDescent="0.25">
      <c r="A182" s="60">
        <v>251</v>
      </c>
      <c r="B182" s="161" t="s">
        <v>613</v>
      </c>
      <c r="C182" s="161" t="s">
        <v>171</v>
      </c>
      <c r="D182" s="243">
        <v>23.283999999999999</v>
      </c>
      <c r="E182" s="303"/>
      <c r="F182" s="303">
        <v>28</v>
      </c>
      <c r="G182" s="67">
        <f t="shared" si="69"/>
        <v>1.2</v>
      </c>
      <c r="H182" s="373">
        <v>0</v>
      </c>
      <c r="I182" s="64" t="e">
        <f t="shared" si="70"/>
        <v>#DIV/0!</v>
      </c>
      <c r="J182" s="63"/>
      <c r="K182" s="63"/>
      <c r="L182" s="63"/>
      <c r="M182" s="25">
        <f t="shared" si="71"/>
        <v>0</v>
      </c>
      <c r="N182" s="63">
        <v>0</v>
      </c>
      <c r="O182" s="63">
        <v>0</v>
      </c>
      <c r="P182" s="63">
        <v>0</v>
      </c>
      <c r="Q182" s="63" t="e">
        <f t="shared" si="72"/>
        <v>#DIV/0!</v>
      </c>
      <c r="R182" s="65">
        <f t="shared" si="64"/>
        <v>8</v>
      </c>
      <c r="S182" s="66">
        <f t="shared" si="73"/>
        <v>2</v>
      </c>
      <c r="T182" s="67">
        <f t="shared" si="74"/>
        <v>2.2400000000000002</v>
      </c>
      <c r="U182" s="165">
        <f t="shared" si="75"/>
        <v>2</v>
      </c>
      <c r="V182" s="67">
        <f t="shared" si="76"/>
        <v>2.2400000000000002</v>
      </c>
      <c r="W182" s="67">
        <f t="shared" si="77"/>
        <v>8</v>
      </c>
      <c r="X182" s="66"/>
      <c r="Y182" s="66">
        <f t="shared" si="78"/>
        <v>0</v>
      </c>
      <c r="Z182" s="67">
        <f t="shared" si="79"/>
        <v>0.3</v>
      </c>
      <c r="AA182" s="66">
        <f t="shared" si="65"/>
        <v>15</v>
      </c>
      <c r="AB182" s="66">
        <f t="shared" si="80"/>
        <v>1</v>
      </c>
      <c r="AC182" s="66">
        <f t="shared" si="81"/>
        <v>1</v>
      </c>
      <c r="AD182" s="67">
        <f t="shared" si="82"/>
        <v>0.4</v>
      </c>
      <c r="AE182" s="66">
        <f t="shared" si="66"/>
        <v>20</v>
      </c>
      <c r="AF182" s="63">
        <v>2</v>
      </c>
      <c r="AG182" s="60"/>
      <c r="AH182" s="103">
        <f t="shared" si="84"/>
        <v>0</v>
      </c>
      <c r="AI182" s="352"/>
    </row>
    <row r="183" spans="1:35" s="33" customFormat="1" ht="47.25" x14ac:dyDescent="0.25">
      <c r="A183" s="60">
        <v>253</v>
      </c>
      <c r="B183" s="161" t="s">
        <v>615</v>
      </c>
      <c r="C183" s="161" t="s">
        <v>171</v>
      </c>
      <c r="D183" s="243">
        <v>6.2670000000000003</v>
      </c>
      <c r="E183" s="303"/>
      <c r="F183" s="303">
        <v>46</v>
      </c>
      <c r="G183" s="67">
        <f t="shared" si="69"/>
        <v>7.34</v>
      </c>
      <c r="H183" s="373">
        <v>0</v>
      </c>
      <c r="I183" s="64" t="e">
        <f t="shared" si="70"/>
        <v>#DIV/0!</v>
      </c>
      <c r="J183" s="63"/>
      <c r="K183" s="63"/>
      <c r="L183" s="63"/>
      <c r="M183" s="25">
        <f t="shared" si="71"/>
        <v>0</v>
      </c>
      <c r="N183" s="63">
        <v>0</v>
      </c>
      <c r="O183" s="63">
        <v>0</v>
      </c>
      <c r="P183" s="63">
        <v>0</v>
      </c>
      <c r="Q183" s="63" t="e">
        <f t="shared" si="72"/>
        <v>#DIV/0!</v>
      </c>
      <c r="R183" s="65">
        <f t="shared" si="64"/>
        <v>15</v>
      </c>
      <c r="S183" s="66">
        <f t="shared" si="73"/>
        <v>6</v>
      </c>
      <c r="T183" s="67">
        <f t="shared" si="74"/>
        <v>6.9</v>
      </c>
      <c r="U183" s="165">
        <f t="shared" si="75"/>
        <v>6</v>
      </c>
      <c r="V183" s="67">
        <f t="shared" si="76"/>
        <v>6.9</v>
      </c>
      <c r="W183" s="67">
        <f t="shared" si="77"/>
        <v>15</v>
      </c>
      <c r="X183" s="66"/>
      <c r="Y183" s="66">
        <f t="shared" si="78"/>
        <v>0</v>
      </c>
      <c r="Z183" s="67">
        <f t="shared" si="79"/>
        <v>0.9</v>
      </c>
      <c r="AA183" s="66">
        <f t="shared" si="65"/>
        <v>15</v>
      </c>
      <c r="AB183" s="66">
        <f t="shared" si="80"/>
        <v>4</v>
      </c>
      <c r="AC183" s="66">
        <f t="shared" si="81"/>
        <v>2</v>
      </c>
      <c r="AD183" s="67">
        <f t="shared" si="82"/>
        <v>1.2</v>
      </c>
      <c r="AE183" s="66">
        <f t="shared" si="66"/>
        <v>20</v>
      </c>
      <c r="AF183" s="63">
        <v>6</v>
      </c>
      <c r="AG183" s="60"/>
      <c r="AH183" s="103">
        <f t="shared" si="84"/>
        <v>0</v>
      </c>
      <c r="AI183" s="269"/>
    </row>
    <row r="184" spans="1:35" s="33" customFormat="1" ht="47.25" x14ac:dyDescent="0.25">
      <c r="A184" s="60">
        <v>254</v>
      </c>
      <c r="B184" s="161" t="s">
        <v>616</v>
      </c>
      <c r="C184" s="161" t="s">
        <v>171</v>
      </c>
      <c r="D184" s="243">
        <v>72.722999999999999</v>
      </c>
      <c r="E184" s="303"/>
      <c r="F184" s="303">
        <v>67</v>
      </c>
      <c r="G184" s="67">
        <f t="shared" si="69"/>
        <v>0.92</v>
      </c>
      <c r="H184" s="63">
        <v>6</v>
      </c>
      <c r="I184" s="64" t="e">
        <f t="shared" si="70"/>
        <v>#DIV/0!</v>
      </c>
      <c r="J184" s="63"/>
      <c r="K184" s="63"/>
      <c r="L184" s="63"/>
      <c r="M184" s="25">
        <f t="shared" si="71"/>
        <v>1</v>
      </c>
      <c r="N184" s="63">
        <v>0</v>
      </c>
      <c r="O184" s="63">
        <v>0</v>
      </c>
      <c r="P184" s="63">
        <v>1</v>
      </c>
      <c r="Q184" s="63">
        <f t="shared" si="72"/>
        <v>17</v>
      </c>
      <c r="R184" s="65">
        <f t="shared" si="64"/>
        <v>5</v>
      </c>
      <c r="S184" s="66">
        <f t="shared" si="73"/>
        <v>3</v>
      </c>
      <c r="T184" s="67">
        <f t="shared" si="74"/>
        <v>3.35</v>
      </c>
      <c r="U184" s="165">
        <f t="shared" si="75"/>
        <v>3</v>
      </c>
      <c r="V184" s="67">
        <f t="shared" si="76"/>
        <v>3.35</v>
      </c>
      <c r="W184" s="67">
        <f t="shared" si="77"/>
        <v>5</v>
      </c>
      <c r="X184" s="66"/>
      <c r="Y184" s="66">
        <f t="shared" si="78"/>
        <v>0</v>
      </c>
      <c r="Z184" s="67">
        <f t="shared" si="79"/>
        <v>0.45</v>
      </c>
      <c r="AA184" s="66">
        <f t="shared" si="65"/>
        <v>15</v>
      </c>
      <c r="AB184" s="66">
        <f t="shared" si="80"/>
        <v>2</v>
      </c>
      <c r="AC184" s="66">
        <f t="shared" si="81"/>
        <v>1</v>
      </c>
      <c r="AD184" s="67">
        <f t="shared" si="82"/>
        <v>0.6</v>
      </c>
      <c r="AE184" s="66">
        <f t="shared" si="66"/>
        <v>20</v>
      </c>
      <c r="AF184" s="63">
        <v>3</v>
      </c>
      <c r="AG184" s="60"/>
      <c r="AH184" s="103">
        <f t="shared" si="84"/>
        <v>0</v>
      </c>
      <c r="AI184" s="352"/>
    </row>
    <row r="185" spans="1:35" s="33" customFormat="1" ht="37.5" customHeight="1" x14ac:dyDescent="0.25">
      <c r="A185" s="60">
        <v>256</v>
      </c>
      <c r="B185" s="161" t="s">
        <v>617</v>
      </c>
      <c r="C185" s="161" t="s">
        <v>172</v>
      </c>
      <c r="D185" s="243">
        <v>12.25</v>
      </c>
      <c r="E185" s="303"/>
      <c r="F185" s="303">
        <v>16</v>
      </c>
      <c r="G185" s="67">
        <f t="shared" si="69"/>
        <v>1.31</v>
      </c>
      <c r="H185" s="63"/>
      <c r="I185" s="64" t="e">
        <f t="shared" si="70"/>
        <v>#DIV/0!</v>
      </c>
      <c r="J185" s="63"/>
      <c r="K185" s="63"/>
      <c r="L185" s="63"/>
      <c r="M185" s="25">
        <f t="shared" si="71"/>
        <v>0</v>
      </c>
      <c r="N185" s="63"/>
      <c r="O185" s="63"/>
      <c r="P185" s="63"/>
      <c r="Q185" s="63" t="e">
        <f t="shared" si="72"/>
        <v>#DIV/0!</v>
      </c>
      <c r="R185" s="65">
        <f t="shared" si="64"/>
        <v>8</v>
      </c>
      <c r="S185" s="66">
        <f t="shared" si="73"/>
        <v>1</v>
      </c>
      <c r="T185" s="67">
        <f t="shared" si="74"/>
        <v>1.28</v>
      </c>
      <c r="U185" s="165">
        <f t="shared" si="75"/>
        <v>1</v>
      </c>
      <c r="V185" s="67">
        <f t="shared" si="76"/>
        <v>1.28</v>
      </c>
      <c r="W185" s="67">
        <f t="shared" si="77"/>
        <v>8</v>
      </c>
      <c r="X185" s="66"/>
      <c r="Y185" s="66">
        <f t="shared" si="78"/>
        <v>0</v>
      </c>
      <c r="Z185" s="67">
        <f t="shared" si="79"/>
        <v>0.15</v>
      </c>
      <c r="AA185" s="66">
        <f t="shared" si="65"/>
        <v>15</v>
      </c>
      <c r="AB185" s="66">
        <f t="shared" si="80"/>
        <v>0</v>
      </c>
      <c r="AC185" s="66">
        <f t="shared" si="81"/>
        <v>1</v>
      </c>
      <c r="AD185" s="67">
        <f t="shared" si="82"/>
        <v>0.2</v>
      </c>
      <c r="AE185" s="66">
        <f t="shared" si="66"/>
        <v>20</v>
      </c>
      <c r="AF185" s="63">
        <v>1</v>
      </c>
      <c r="AG185" s="60"/>
      <c r="AH185" s="103">
        <f t="shared" si="84"/>
        <v>0</v>
      </c>
      <c r="AI185" s="352"/>
    </row>
    <row r="186" spans="1:35" s="33" customFormat="1" ht="47.25" x14ac:dyDescent="0.25">
      <c r="A186" s="60">
        <v>257</v>
      </c>
      <c r="B186" s="161" t="s">
        <v>618</v>
      </c>
      <c r="C186" s="161" t="s">
        <v>172</v>
      </c>
      <c r="D186" s="243">
        <v>13.483000000000001</v>
      </c>
      <c r="E186" s="303"/>
      <c r="F186" s="303">
        <v>32</v>
      </c>
      <c r="G186" s="67">
        <f t="shared" si="69"/>
        <v>2.37</v>
      </c>
      <c r="H186" s="63">
        <v>2</v>
      </c>
      <c r="I186" s="64" t="e">
        <f t="shared" si="70"/>
        <v>#DIV/0!</v>
      </c>
      <c r="J186" s="63"/>
      <c r="K186" s="63"/>
      <c r="L186" s="63"/>
      <c r="M186" s="25">
        <f t="shared" si="71"/>
        <v>1</v>
      </c>
      <c r="N186" s="63">
        <v>0</v>
      </c>
      <c r="O186" s="63">
        <v>1</v>
      </c>
      <c r="P186" s="63">
        <v>0</v>
      </c>
      <c r="Q186" s="63">
        <f t="shared" si="72"/>
        <v>50</v>
      </c>
      <c r="R186" s="65">
        <f t="shared" si="64"/>
        <v>8</v>
      </c>
      <c r="S186" s="66">
        <f t="shared" si="73"/>
        <v>2</v>
      </c>
      <c r="T186" s="67">
        <f t="shared" si="74"/>
        <v>2.56</v>
      </c>
      <c r="U186" s="165">
        <f t="shared" si="75"/>
        <v>2</v>
      </c>
      <c r="V186" s="67">
        <f t="shared" si="76"/>
        <v>2.56</v>
      </c>
      <c r="W186" s="67">
        <f t="shared" si="77"/>
        <v>8</v>
      </c>
      <c r="X186" s="66"/>
      <c r="Y186" s="66">
        <f t="shared" si="78"/>
        <v>0</v>
      </c>
      <c r="Z186" s="67">
        <f t="shared" si="79"/>
        <v>0.3</v>
      </c>
      <c r="AA186" s="66">
        <f t="shared" si="65"/>
        <v>15</v>
      </c>
      <c r="AB186" s="66">
        <f t="shared" si="80"/>
        <v>1</v>
      </c>
      <c r="AC186" s="66">
        <f t="shared" si="81"/>
        <v>1</v>
      </c>
      <c r="AD186" s="67">
        <f t="shared" si="82"/>
        <v>0.4</v>
      </c>
      <c r="AE186" s="66">
        <f t="shared" si="66"/>
        <v>20</v>
      </c>
      <c r="AF186" s="63">
        <v>2</v>
      </c>
      <c r="AG186" s="60"/>
      <c r="AH186" s="103">
        <f t="shared" si="84"/>
        <v>0</v>
      </c>
      <c r="AI186" s="352"/>
    </row>
    <row r="187" spans="1:35" s="33" customFormat="1" ht="47.25" x14ac:dyDescent="0.25">
      <c r="A187" s="60">
        <v>258</v>
      </c>
      <c r="B187" s="161" t="s">
        <v>619</v>
      </c>
      <c r="C187" s="161" t="s">
        <v>172</v>
      </c>
      <c r="D187" s="243">
        <v>8.5129999999999999</v>
      </c>
      <c r="E187" s="303"/>
      <c r="F187" s="303">
        <v>21</v>
      </c>
      <c r="G187" s="67">
        <f t="shared" si="69"/>
        <v>2.4700000000000002</v>
      </c>
      <c r="H187" s="63">
        <v>1</v>
      </c>
      <c r="I187" s="64" t="e">
        <f t="shared" si="70"/>
        <v>#DIV/0!</v>
      </c>
      <c r="J187" s="63"/>
      <c r="K187" s="63"/>
      <c r="L187" s="63"/>
      <c r="M187" s="25">
        <f t="shared" si="71"/>
        <v>0</v>
      </c>
      <c r="N187" s="63">
        <v>0</v>
      </c>
      <c r="O187" s="63">
        <v>0</v>
      </c>
      <c r="P187" s="63">
        <v>0</v>
      </c>
      <c r="Q187" s="63">
        <f t="shared" si="72"/>
        <v>0</v>
      </c>
      <c r="R187" s="65">
        <f t="shared" si="64"/>
        <v>8</v>
      </c>
      <c r="S187" s="66">
        <f t="shared" si="73"/>
        <v>1</v>
      </c>
      <c r="T187" s="67">
        <f t="shared" si="74"/>
        <v>1.68</v>
      </c>
      <c r="U187" s="165">
        <f t="shared" si="75"/>
        <v>1</v>
      </c>
      <c r="V187" s="67">
        <f t="shared" si="76"/>
        <v>1.68</v>
      </c>
      <c r="W187" s="67">
        <f t="shared" si="77"/>
        <v>8</v>
      </c>
      <c r="X187" s="66"/>
      <c r="Y187" s="66">
        <f t="shared" si="78"/>
        <v>0</v>
      </c>
      <c r="Z187" s="67">
        <f t="shared" si="79"/>
        <v>0.15</v>
      </c>
      <c r="AA187" s="66">
        <f t="shared" si="65"/>
        <v>15</v>
      </c>
      <c r="AB187" s="66">
        <f t="shared" si="80"/>
        <v>0</v>
      </c>
      <c r="AC187" s="66">
        <f t="shared" si="81"/>
        <v>1</v>
      </c>
      <c r="AD187" s="67">
        <f t="shared" si="82"/>
        <v>0.2</v>
      </c>
      <c r="AE187" s="66">
        <f t="shared" si="66"/>
        <v>20</v>
      </c>
      <c r="AF187" s="63">
        <v>1</v>
      </c>
      <c r="AG187" s="60"/>
      <c r="AH187" s="103">
        <f t="shared" si="84"/>
        <v>0</v>
      </c>
      <c r="AI187" s="352"/>
    </row>
    <row r="188" spans="1:35" s="33" customFormat="1" ht="47.25" x14ac:dyDescent="0.25">
      <c r="A188" s="60">
        <v>259</v>
      </c>
      <c r="B188" s="161" t="s">
        <v>620</v>
      </c>
      <c r="C188" s="161" t="s">
        <v>172</v>
      </c>
      <c r="D188" s="243">
        <v>12.313000000000001</v>
      </c>
      <c r="E188" s="303"/>
      <c r="F188" s="303">
        <v>25</v>
      </c>
      <c r="G188" s="67">
        <f t="shared" si="69"/>
        <v>2.0299999999999998</v>
      </c>
      <c r="H188" s="63">
        <v>2</v>
      </c>
      <c r="I188" s="64" t="e">
        <f t="shared" si="70"/>
        <v>#DIV/0!</v>
      </c>
      <c r="J188" s="63"/>
      <c r="K188" s="63"/>
      <c r="L188" s="63"/>
      <c r="M188" s="25">
        <f t="shared" si="71"/>
        <v>2</v>
      </c>
      <c r="N188" s="63">
        <v>0</v>
      </c>
      <c r="O188" s="63">
        <v>1</v>
      </c>
      <c r="P188" s="63">
        <v>1</v>
      </c>
      <c r="Q188" s="63">
        <f t="shared" si="72"/>
        <v>100</v>
      </c>
      <c r="R188" s="65">
        <f t="shared" si="64"/>
        <v>8</v>
      </c>
      <c r="S188" s="66">
        <f t="shared" si="73"/>
        <v>2</v>
      </c>
      <c r="T188" s="67">
        <f t="shared" si="74"/>
        <v>2</v>
      </c>
      <c r="U188" s="165">
        <f t="shared" si="75"/>
        <v>2</v>
      </c>
      <c r="V188" s="67">
        <f t="shared" si="76"/>
        <v>2</v>
      </c>
      <c r="W188" s="67">
        <f t="shared" si="77"/>
        <v>8</v>
      </c>
      <c r="X188" s="66"/>
      <c r="Y188" s="66">
        <f t="shared" si="78"/>
        <v>0</v>
      </c>
      <c r="Z188" s="67">
        <f t="shared" si="79"/>
        <v>0.3</v>
      </c>
      <c r="AA188" s="66">
        <f t="shared" si="65"/>
        <v>15</v>
      </c>
      <c r="AB188" s="66">
        <f t="shared" si="80"/>
        <v>1</v>
      </c>
      <c r="AC188" s="66">
        <f t="shared" si="81"/>
        <v>1</v>
      </c>
      <c r="AD188" s="67">
        <f t="shared" si="82"/>
        <v>0.4</v>
      </c>
      <c r="AE188" s="66">
        <f t="shared" si="66"/>
        <v>20</v>
      </c>
      <c r="AF188" s="63">
        <v>2</v>
      </c>
      <c r="AG188" s="60"/>
      <c r="AH188" s="103">
        <f t="shared" si="84"/>
        <v>0</v>
      </c>
      <c r="AI188" s="352"/>
    </row>
    <row r="189" spans="1:35" s="33" customFormat="1" ht="47.25" x14ac:dyDescent="0.25">
      <c r="A189" s="60">
        <v>260</v>
      </c>
      <c r="B189" s="161" t="s">
        <v>621</v>
      </c>
      <c r="C189" s="161" t="s">
        <v>172</v>
      </c>
      <c r="D189" s="243">
        <v>29.224</v>
      </c>
      <c r="E189" s="303"/>
      <c r="F189" s="303">
        <v>50</v>
      </c>
      <c r="G189" s="67">
        <f t="shared" ref="G189:G221" si="85">F189/D189</f>
        <v>1.71</v>
      </c>
      <c r="H189" s="63">
        <v>4</v>
      </c>
      <c r="I189" s="64" t="e">
        <f t="shared" ref="I189:I221" si="86">H189*100/E189</f>
        <v>#DIV/0!</v>
      </c>
      <c r="J189" s="63"/>
      <c r="K189" s="63"/>
      <c r="L189" s="63"/>
      <c r="M189" s="25">
        <f t="shared" ref="M189:M221" si="87">N189+O189+P189</f>
        <v>4</v>
      </c>
      <c r="N189" s="63">
        <v>0</v>
      </c>
      <c r="O189" s="63">
        <v>3</v>
      </c>
      <c r="P189" s="63">
        <v>1</v>
      </c>
      <c r="Q189" s="63">
        <f t="shared" ref="Q189:Q221" si="88">M189*100/H189</f>
        <v>100</v>
      </c>
      <c r="R189" s="65">
        <f t="shared" si="64"/>
        <v>8</v>
      </c>
      <c r="S189" s="66">
        <f t="shared" ref="S189:S221" si="89">ROUNDDOWN(T189,0)</f>
        <v>4</v>
      </c>
      <c r="T189" s="67">
        <f t="shared" ref="T189:T221" si="90">F189*R189/100</f>
        <v>4</v>
      </c>
      <c r="U189" s="165">
        <f t="shared" ref="U189:U221" si="91">ROUNDDOWN(V189,0)</f>
        <v>4</v>
      </c>
      <c r="V189" s="67">
        <f t="shared" ref="V189:V221" si="92">F189*W189/100</f>
        <v>4</v>
      </c>
      <c r="W189" s="67">
        <f t="shared" ref="W189:W221" si="93">R189</f>
        <v>8</v>
      </c>
      <c r="X189" s="66"/>
      <c r="Y189" s="66">
        <f t="shared" ref="Y189:Y221" si="94">ROUNDDOWN(Z189,0)</f>
        <v>0</v>
      </c>
      <c r="Z189" s="67">
        <f t="shared" ref="Z189:Z221" si="95">U189*AA189/100</f>
        <v>0.6</v>
      </c>
      <c r="AA189" s="66">
        <f t="shared" si="65"/>
        <v>15</v>
      </c>
      <c r="AB189" s="66">
        <f t="shared" ref="AB189:AB221" si="96">U189-Y189-AC189</f>
        <v>3</v>
      </c>
      <c r="AC189" s="66">
        <f t="shared" ref="AC189:AC221" si="97">_xlfn.CEILING.MATH(AD189,1)</f>
        <v>1</v>
      </c>
      <c r="AD189" s="67">
        <f t="shared" ref="AD189:AD221" si="98">U189*AE189/100</f>
        <v>0.8</v>
      </c>
      <c r="AE189" s="66">
        <f t="shared" si="66"/>
        <v>20</v>
      </c>
      <c r="AF189" s="63">
        <v>4</v>
      </c>
      <c r="AG189" s="60"/>
      <c r="AH189" s="103">
        <f t="shared" si="84"/>
        <v>0</v>
      </c>
      <c r="AI189" s="352"/>
    </row>
    <row r="190" spans="1:35" s="33" customFormat="1" ht="47.25" x14ac:dyDescent="0.25">
      <c r="A190" s="60">
        <v>261</v>
      </c>
      <c r="B190" s="161" t="s">
        <v>622</v>
      </c>
      <c r="C190" s="161" t="s">
        <v>172</v>
      </c>
      <c r="D190" s="243">
        <v>12.96</v>
      </c>
      <c r="E190" s="303"/>
      <c r="F190" s="303">
        <v>28</v>
      </c>
      <c r="G190" s="67">
        <f t="shared" si="85"/>
        <v>2.16</v>
      </c>
      <c r="H190" s="63">
        <v>0</v>
      </c>
      <c r="I190" s="64" t="e">
        <f t="shared" si="86"/>
        <v>#DIV/0!</v>
      </c>
      <c r="J190" s="63"/>
      <c r="K190" s="63"/>
      <c r="L190" s="63"/>
      <c r="M190" s="25">
        <f t="shared" si="87"/>
        <v>0</v>
      </c>
      <c r="N190" s="63">
        <v>0</v>
      </c>
      <c r="O190" s="63">
        <v>0</v>
      </c>
      <c r="P190" s="63">
        <v>0</v>
      </c>
      <c r="Q190" s="63" t="e">
        <f t="shared" si="88"/>
        <v>#DIV/0!</v>
      </c>
      <c r="R190" s="65">
        <f t="shared" si="64"/>
        <v>8</v>
      </c>
      <c r="S190" s="66">
        <f t="shared" si="89"/>
        <v>2</v>
      </c>
      <c r="T190" s="67">
        <f t="shared" si="90"/>
        <v>2.2400000000000002</v>
      </c>
      <c r="U190" s="165">
        <f t="shared" si="91"/>
        <v>2</v>
      </c>
      <c r="V190" s="67">
        <f t="shared" si="92"/>
        <v>2.2400000000000002</v>
      </c>
      <c r="W190" s="67">
        <f t="shared" si="93"/>
        <v>8</v>
      </c>
      <c r="X190" s="66"/>
      <c r="Y190" s="66">
        <f t="shared" si="94"/>
        <v>0</v>
      </c>
      <c r="Z190" s="67">
        <f t="shared" si="95"/>
        <v>0.3</v>
      </c>
      <c r="AA190" s="66">
        <f t="shared" si="65"/>
        <v>15</v>
      </c>
      <c r="AB190" s="66">
        <f t="shared" si="96"/>
        <v>1</v>
      </c>
      <c r="AC190" s="66">
        <f t="shared" si="97"/>
        <v>1</v>
      </c>
      <c r="AD190" s="67">
        <f t="shared" si="98"/>
        <v>0.4</v>
      </c>
      <c r="AE190" s="66">
        <f t="shared" si="66"/>
        <v>20</v>
      </c>
      <c r="AF190" s="63">
        <v>2</v>
      </c>
      <c r="AG190" s="60"/>
      <c r="AH190" s="103">
        <f t="shared" si="84"/>
        <v>0</v>
      </c>
      <c r="AI190" s="352"/>
    </row>
    <row r="191" spans="1:35" s="33" customFormat="1" ht="63" x14ac:dyDescent="0.25">
      <c r="A191" s="60">
        <v>262</v>
      </c>
      <c r="B191" s="161" t="s">
        <v>623</v>
      </c>
      <c r="C191" s="161" t="s">
        <v>172</v>
      </c>
      <c r="D191" s="243">
        <v>54.46</v>
      </c>
      <c r="E191" s="303"/>
      <c r="F191" s="303">
        <v>100</v>
      </c>
      <c r="G191" s="67">
        <f t="shared" si="85"/>
        <v>1.84</v>
      </c>
      <c r="H191" s="63">
        <v>8</v>
      </c>
      <c r="I191" s="64" t="e">
        <f t="shared" si="86"/>
        <v>#DIV/0!</v>
      </c>
      <c r="J191" s="63"/>
      <c r="K191" s="63"/>
      <c r="L191" s="63"/>
      <c r="M191" s="25">
        <f t="shared" si="87"/>
        <v>0</v>
      </c>
      <c r="N191" s="63">
        <v>0</v>
      </c>
      <c r="O191" s="63">
        <v>0</v>
      </c>
      <c r="P191" s="63">
        <v>0</v>
      </c>
      <c r="Q191" s="63">
        <f t="shared" si="88"/>
        <v>0</v>
      </c>
      <c r="R191" s="65">
        <f t="shared" si="64"/>
        <v>8</v>
      </c>
      <c r="S191" s="66">
        <f t="shared" si="89"/>
        <v>8</v>
      </c>
      <c r="T191" s="67">
        <f t="shared" si="90"/>
        <v>8</v>
      </c>
      <c r="U191" s="165">
        <f t="shared" si="91"/>
        <v>7</v>
      </c>
      <c r="V191" s="67">
        <f t="shared" si="92"/>
        <v>7</v>
      </c>
      <c r="W191" s="67">
        <v>7</v>
      </c>
      <c r="X191" s="66"/>
      <c r="Y191" s="66">
        <f t="shared" si="94"/>
        <v>1</v>
      </c>
      <c r="Z191" s="67">
        <f t="shared" si="95"/>
        <v>1.05</v>
      </c>
      <c r="AA191" s="66">
        <f t="shared" si="65"/>
        <v>15</v>
      </c>
      <c r="AB191" s="66">
        <f t="shared" si="96"/>
        <v>4</v>
      </c>
      <c r="AC191" s="66">
        <f t="shared" si="97"/>
        <v>2</v>
      </c>
      <c r="AD191" s="67">
        <f t="shared" si="98"/>
        <v>1.4</v>
      </c>
      <c r="AE191" s="66">
        <f t="shared" si="66"/>
        <v>20</v>
      </c>
      <c r="AF191" s="63">
        <v>7</v>
      </c>
      <c r="AG191" s="60"/>
      <c r="AH191" s="103">
        <f t="shared" si="84"/>
        <v>0</v>
      </c>
      <c r="AI191" s="352"/>
    </row>
    <row r="192" spans="1:35" s="33" customFormat="1" ht="47.25" x14ac:dyDescent="0.25">
      <c r="A192" s="60">
        <v>263</v>
      </c>
      <c r="B192" s="161" t="s">
        <v>624</v>
      </c>
      <c r="C192" s="161" t="s">
        <v>172</v>
      </c>
      <c r="D192" s="243">
        <v>31.809000000000001</v>
      </c>
      <c r="E192" s="303"/>
      <c r="F192" s="303">
        <v>40</v>
      </c>
      <c r="G192" s="67">
        <f t="shared" si="85"/>
        <v>1.26</v>
      </c>
      <c r="H192" s="63">
        <v>3</v>
      </c>
      <c r="I192" s="64" t="e">
        <f t="shared" si="86"/>
        <v>#DIV/0!</v>
      </c>
      <c r="J192" s="63"/>
      <c r="K192" s="63"/>
      <c r="L192" s="63"/>
      <c r="M192" s="25">
        <f t="shared" si="87"/>
        <v>0</v>
      </c>
      <c r="N192" s="63">
        <v>0</v>
      </c>
      <c r="O192" s="63">
        <v>0</v>
      </c>
      <c r="P192" s="63">
        <v>0</v>
      </c>
      <c r="Q192" s="63">
        <f t="shared" si="88"/>
        <v>0</v>
      </c>
      <c r="R192" s="65">
        <f t="shared" si="64"/>
        <v>8</v>
      </c>
      <c r="S192" s="66">
        <f t="shared" si="89"/>
        <v>3</v>
      </c>
      <c r="T192" s="67">
        <f t="shared" si="90"/>
        <v>3.2</v>
      </c>
      <c r="U192" s="165">
        <f t="shared" si="91"/>
        <v>3</v>
      </c>
      <c r="V192" s="67">
        <f t="shared" si="92"/>
        <v>3.2</v>
      </c>
      <c r="W192" s="67">
        <f t="shared" si="93"/>
        <v>8</v>
      </c>
      <c r="X192" s="66"/>
      <c r="Y192" s="66">
        <f t="shared" si="94"/>
        <v>0</v>
      </c>
      <c r="Z192" s="67">
        <f t="shared" si="95"/>
        <v>0.45</v>
      </c>
      <c r="AA192" s="66">
        <f t="shared" si="65"/>
        <v>15</v>
      </c>
      <c r="AB192" s="66">
        <f t="shared" si="96"/>
        <v>2</v>
      </c>
      <c r="AC192" s="66">
        <f t="shared" si="97"/>
        <v>1</v>
      </c>
      <c r="AD192" s="67">
        <f t="shared" si="98"/>
        <v>0.6</v>
      </c>
      <c r="AE192" s="66">
        <f t="shared" si="66"/>
        <v>20</v>
      </c>
      <c r="AF192" s="63">
        <v>3</v>
      </c>
      <c r="AG192" s="60"/>
      <c r="AH192" s="103">
        <f t="shared" si="84"/>
        <v>0</v>
      </c>
      <c r="AI192" s="352"/>
    </row>
    <row r="193" spans="1:35" s="33" customFormat="1" ht="47.25" x14ac:dyDescent="0.25">
      <c r="A193" s="60">
        <v>264</v>
      </c>
      <c r="B193" s="161" t="s">
        <v>625</v>
      </c>
      <c r="C193" s="161" t="s">
        <v>172</v>
      </c>
      <c r="D193" s="243">
        <v>22.928999999999998</v>
      </c>
      <c r="E193" s="303"/>
      <c r="F193" s="303">
        <v>31</v>
      </c>
      <c r="G193" s="67">
        <f t="shared" si="85"/>
        <v>1.35</v>
      </c>
      <c r="H193" s="63">
        <v>0</v>
      </c>
      <c r="I193" s="64" t="e">
        <f t="shared" si="86"/>
        <v>#DIV/0!</v>
      </c>
      <c r="J193" s="63"/>
      <c r="K193" s="63"/>
      <c r="L193" s="63"/>
      <c r="M193" s="25">
        <f t="shared" si="87"/>
        <v>0</v>
      </c>
      <c r="N193" s="63"/>
      <c r="O193" s="63"/>
      <c r="P193" s="63"/>
      <c r="Q193" s="63" t="e">
        <f t="shared" si="88"/>
        <v>#DIV/0!</v>
      </c>
      <c r="R193" s="65">
        <f t="shared" si="64"/>
        <v>8</v>
      </c>
      <c r="S193" s="66">
        <f t="shared" si="89"/>
        <v>2</v>
      </c>
      <c r="T193" s="67">
        <f t="shared" si="90"/>
        <v>2.48</v>
      </c>
      <c r="U193" s="165">
        <f t="shared" si="91"/>
        <v>2</v>
      </c>
      <c r="V193" s="67">
        <f t="shared" si="92"/>
        <v>2.48</v>
      </c>
      <c r="W193" s="67">
        <f t="shared" si="93"/>
        <v>8</v>
      </c>
      <c r="X193" s="66"/>
      <c r="Y193" s="66">
        <f t="shared" si="94"/>
        <v>0</v>
      </c>
      <c r="Z193" s="67">
        <f t="shared" si="95"/>
        <v>0.3</v>
      </c>
      <c r="AA193" s="66">
        <f t="shared" si="65"/>
        <v>15</v>
      </c>
      <c r="AB193" s="66">
        <f t="shared" si="96"/>
        <v>1</v>
      </c>
      <c r="AC193" s="66">
        <f t="shared" si="97"/>
        <v>1</v>
      </c>
      <c r="AD193" s="67">
        <f t="shared" si="98"/>
        <v>0.4</v>
      </c>
      <c r="AE193" s="66">
        <f t="shared" si="66"/>
        <v>20</v>
      </c>
      <c r="AF193" s="63">
        <v>2</v>
      </c>
      <c r="AG193" s="60"/>
      <c r="AH193" s="103">
        <f t="shared" si="84"/>
        <v>0</v>
      </c>
      <c r="AI193" s="352"/>
    </row>
    <row r="194" spans="1:35" s="33" customFormat="1" ht="31.5" x14ac:dyDescent="0.25">
      <c r="A194" s="60">
        <v>265</v>
      </c>
      <c r="B194" s="161" t="s">
        <v>626</v>
      </c>
      <c r="C194" s="161" t="s">
        <v>172</v>
      </c>
      <c r="D194" s="243">
        <v>37.094999999999999</v>
      </c>
      <c r="E194" s="303"/>
      <c r="F194" s="303">
        <v>32</v>
      </c>
      <c r="G194" s="67">
        <f t="shared" si="85"/>
        <v>0.86</v>
      </c>
      <c r="H194" s="63">
        <v>1</v>
      </c>
      <c r="I194" s="64" t="e">
        <f t="shared" si="86"/>
        <v>#DIV/0!</v>
      </c>
      <c r="J194" s="63"/>
      <c r="K194" s="63"/>
      <c r="L194" s="63"/>
      <c r="M194" s="25">
        <f t="shared" si="87"/>
        <v>0</v>
      </c>
      <c r="N194" s="63">
        <v>0</v>
      </c>
      <c r="O194" s="63">
        <v>0</v>
      </c>
      <c r="P194" s="63">
        <v>0</v>
      </c>
      <c r="Q194" s="63">
        <f t="shared" si="88"/>
        <v>0</v>
      </c>
      <c r="R194" s="65">
        <f t="shared" si="64"/>
        <v>5</v>
      </c>
      <c r="S194" s="66">
        <f t="shared" si="89"/>
        <v>1</v>
      </c>
      <c r="T194" s="67">
        <f t="shared" si="90"/>
        <v>1.6</v>
      </c>
      <c r="U194" s="165">
        <f t="shared" si="91"/>
        <v>1</v>
      </c>
      <c r="V194" s="67">
        <f t="shared" si="92"/>
        <v>1.6</v>
      </c>
      <c r="W194" s="67">
        <f t="shared" si="93"/>
        <v>5</v>
      </c>
      <c r="X194" s="66"/>
      <c r="Y194" s="66">
        <f t="shared" si="94"/>
        <v>0</v>
      </c>
      <c r="Z194" s="67">
        <f t="shared" si="95"/>
        <v>0.15</v>
      </c>
      <c r="AA194" s="66">
        <f t="shared" si="65"/>
        <v>15</v>
      </c>
      <c r="AB194" s="66">
        <f t="shared" si="96"/>
        <v>0</v>
      </c>
      <c r="AC194" s="66">
        <f t="shared" si="97"/>
        <v>1</v>
      </c>
      <c r="AD194" s="67">
        <f t="shared" si="98"/>
        <v>0.2</v>
      </c>
      <c r="AE194" s="66">
        <f t="shared" si="66"/>
        <v>20</v>
      </c>
      <c r="AF194" s="63">
        <v>1</v>
      </c>
      <c r="AG194" s="60"/>
      <c r="AH194" s="103">
        <f t="shared" si="84"/>
        <v>0</v>
      </c>
      <c r="AI194" s="352"/>
    </row>
    <row r="195" spans="1:35" s="33" customFormat="1" ht="47.25" x14ac:dyDescent="0.25">
      <c r="A195" s="60">
        <v>266</v>
      </c>
      <c r="B195" s="161" t="s">
        <v>627</v>
      </c>
      <c r="C195" s="161" t="s">
        <v>172</v>
      </c>
      <c r="D195" s="243">
        <v>53.487000000000002</v>
      </c>
      <c r="E195" s="303"/>
      <c r="F195" s="303">
        <v>90</v>
      </c>
      <c r="G195" s="67">
        <f t="shared" si="85"/>
        <v>1.68</v>
      </c>
      <c r="H195" s="63">
        <v>7</v>
      </c>
      <c r="I195" s="64" t="e">
        <f t="shared" si="86"/>
        <v>#DIV/0!</v>
      </c>
      <c r="J195" s="63"/>
      <c r="K195" s="63"/>
      <c r="L195" s="63"/>
      <c r="M195" s="25">
        <f t="shared" si="87"/>
        <v>0</v>
      </c>
      <c r="N195" s="63">
        <v>0</v>
      </c>
      <c r="O195" s="63">
        <v>0</v>
      </c>
      <c r="P195" s="63">
        <v>0</v>
      </c>
      <c r="Q195" s="63">
        <f t="shared" si="88"/>
        <v>0</v>
      </c>
      <c r="R195" s="65">
        <f t="shared" si="64"/>
        <v>8</v>
      </c>
      <c r="S195" s="66">
        <f t="shared" si="89"/>
        <v>7</v>
      </c>
      <c r="T195" s="67">
        <f t="shared" si="90"/>
        <v>7.2</v>
      </c>
      <c r="U195" s="165">
        <f t="shared" si="91"/>
        <v>7</v>
      </c>
      <c r="V195" s="67">
        <f t="shared" si="92"/>
        <v>7.2</v>
      </c>
      <c r="W195" s="67">
        <f t="shared" si="93"/>
        <v>8</v>
      </c>
      <c r="X195" s="66"/>
      <c r="Y195" s="66">
        <f t="shared" si="94"/>
        <v>1</v>
      </c>
      <c r="Z195" s="67">
        <f t="shared" si="95"/>
        <v>1.05</v>
      </c>
      <c r="AA195" s="66">
        <f t="shared" si="65"/>
        <v>15</v>
      </c>
      <c r="AB195" s="66">
        <f t="shared" si="96"/>
        <v>4</v>
      </c>
      <c r="AC195" s="66">
        <f t="shared" si="97"/>
        <v>2</v>
      </c>
      <c r="AD195" s="67">
        <f t="shared" si="98"/>
        <v>1.4</v>
      </c>
      <c r="AE195" s="66">
        <f t="shared" si="66"/>
        <v>20</v>
      </c>
      <c r="AF195" s="63">
        <v>7</v>
      </c>
      <c r="AG195" s="60"/>
      <c r="AH195" s="103">
        <f t="shared" si="84"/>
        <v>0</v>
      </c>
      <c r="AI195" s="352"/>
    </row>
    <row r="196" spans="1:35" s="33" customFormat="1" ht="47.25" x14ac:dyDescent="0.25">
      <c r="A196" s="60">
        <v>269</v>
      </c>
      <c r="B196" s="161" t="s">
        <v>631</v>
      </c>
      <c r="C196" s="161" t="s">
        <v>628</v>
      </c>
      <c r="D196" s="243">
        <v>70.578999999999994</v>
      </c>
      <c r="E196" s="303"/>
      <c r="F196" s="303">
        <v>136</v>
      </c>
      <c r="G196" s="67">
        <f t="shared" si="85"/>
        <v>1.93</v>
      </c>
      <c r="H196" s="63">
        <v>8</v>
      </c>
      <c r="I196" s="64" t="e">
        <f t="shared" si="86"/>
        <v>#DIV/0!</v>
      </c>
      <c r="J196" s="63"/>
      <c r="K196" s="63"/>
      <c r="L196" s="63"/>
      <c r="M196" s="25">
        <f t="shared" si="87"/>
        <v>8</v>
      </c>
      <c r="N196" s="63">
        <v>0</v>
      </c>
      <c r="O196" s="63">
        <v>6</v>
      </c>
      <c r="P196" s="63">
        <v>2</v>
      </c>
      <c r="Q196" s="63">
        <f t="shared" si="88"/>
        <v>100</v>
      </c>
      <c r="R196" s="65">
        <f t="shared" si="64"/>
        <v>8</v>
      </c>
      <c r="S196" s="66">
        <f t="shared" si="89"/>
        <v>10</v>
      </c>
      <c r="T196" s="67">
        <f t="shared" si="90"/>
        <v>10.88</v>
      </c>
      <c r="U196" s="165">
        <f t="shared" si="91"/>
        <v>10</v>
      </c>
      <c r="V196" s="67">
        <f t="shared" si="92"/>
        <v>10.88</v>
      </c>
      <c r="W196" s="67">
        <f t="shared" si="93"/>
        <v>8</v>
      </c>
      <c r="X196" s="66"/>
      <c r="Y196" s="66">
        <f t="shared" si="94"/>
        <v>1</v>
      </c>
      <c r="Z196" s="67">
        <f t="shared" si="95"/>
        <v>1.5</v>
      </c>
      <c r="AA196" s="66">
        <f t="shared" si="65"/>
        <v>15</v>
      </c>
      <c r="AB196" s="66">
        <f t="shared" si="96"/>
        <v>7</v>
      </c>
      <c r="AC196" s="66">
        <f t="shared" si="97"/>
        <v>2</v>
      </c>
      <c r="AD196" s="67">
        <f t="shared" si="98"/>
        <v>2</v>
      </c>
      <c r="AE196" s="66">
        <f t="shared" si="66"/>
        <v>20</v>
      </c>
      <c r="AF196" s="63">
        <v>10</v>
      </c>
      <c r="AG196" s="60"/>
      <c r="AH196" s="103">
        <f t="shared" si="84"/>
        <v>0</v>
      </c>
      <c r="AI196" s="352"/>
    </row>
    <row r="197" spans="1:35" s="33" customFormat="1" ht="47.25" x14ac:dyDescent="0.25">
      <c r="A197" s="60">
        <v>270</v>
      </c>
      <c r="B197" s="161" t="s">
        <v>632</v>
      </c>
      <c r="C197" s="161" t="s">
        <v>628</v>
      </c>
      <c r="D197" s="243">
        <v>30.762</v>
      </c>
      <c r="E197" s="303"/>
      <c r="F197" s="303">
        <v>93</v>
      </c>
      <c r="G197" s="67">
        <f t="shared" si="85"/>
        <v>3.02</v>
      </c>
      <c r="H197" s="63">
        <v>11</v>
      </c>
      <c r="I197" s="64" t="e">
        <f t="shared" si="86"/>
        <v>#DIV/0!</v>
      </c>
      <c r="J197" s="63"/>
      <c r="K197" s="63"/>
      <c r="L197" s="63"/>
      <c r="M197" s="25">
        <f t="shared" si="87"/>
        <v>4</v>
      </c>
      <c r="N197" s="63">
        <v>0</v>
      </c>
      <c r="O197" s="63">
        <v>4</v>
      </c>
      <c r="P197" s="63">
        <v>0</v>
      </c>
      <c r="Q197" s="63">
        <f t="shared" si="88"/>
        <v>36</v>
      </c>
      <c r="R197" s="65">
        <f t="shared" si="64"/>
        <v>12</v>
      </c>
      <c r="S197" s="66">
        <f t="shared" si="89"/>
        <v>11</v>
      </c>
      <c r="T197" s="67">
        <f t="shared" si="90"/>
        <v>11.16</v>
      </c>
      <c r="U197" s="165">
        <f t="shared" si="91"/>
        <v>11</v>
      </c>
      <c r="V197" s="67">
        <f t="shared" si="92"/>
        <v>11.16</v>
      </c>
      <c r="W197" s="67">
        <f t="shared" si="93"/>
        <v>12</v>
      </c>
      <c r="X197" s="66"/>
      <c r="Y197" s="66">
        <f t="shared" si="94"/>
        <v>1</v>
      </c>
      <c r="Z197" s="67">
        <f t="shared" si="95"/>
        <v>1.65</v>
      </c>
      <c r="AA197" s="66">
        <f t="shared" si="65"/>
        <v>15</v>
      </c>
      <c r="AB197" s="66">
        <f t="shared" si="96"/>
        <v>7</v>
      </c>
      <c r="AC197" s="66">
        <f t="shared" si="97"/>
        <v>3</v>
      </c>
      <c r="AD197" s="67">
        <f t="shared" si="98"/>
        <v>2.2000000000000002</v>
      </c>
      <c r="AE197" s="66">
        <f t="shared" si="66"/>
        <v>20</v>
      </c>
      <c r="AF197" s="63">
        <v>11</v>
      </c>
      <c r="AG197" s="60"/>
      <c r="AH197" s="103">
        <f t="shared" si="84"/>
        <v>0</v>
      </c>
      <c r="AI197" s="352"/>
    </row>
    <row r="198" spans="1:35" s="33" customFormat="1" ht="47.25" x14ac:dyDescent="0.25">
      <c r="A198" s="60">
        <v>271</v>
      </c>
      <c r="B198" s="161" t="s">
        <v>633</v>
      </c>
      <c r="C198" s="161" t="s">
        <v>628</v>
      </c>
      <c r="D198" s="243">
        <v>267.82299999999998</v>
      </c>
      <c r="E198" s="303"/>
      <c r="F198" s="303">
        <v>395</v>
      </c>
      <c r="G198" s="67">
        <f t="shared" si="85"/>
        <v>1.47</v>
      </c>
      <c r="H198" s="63">
        <v>29</v>
      </c>
      <c r="I198" s="64" t="e">
        <f t="shared" si="86"/>
        <v>#DIV/0!</v>
      </c>
      <c r="J198" s="63"/>
      <c r="K198" s="63"/>
      <c r="L198" s="63"/>
      <c r="M198" s="25">
        <f t="shared" si="87"/>
        <v>17</v>
      </c>
      <c r="N198" s="63"/>
      <c r="O198" s="63">
        <v>14</v>
      </c>
      <c r="P198" s="63">
        <v>3</v>
      </c>
      <c r="Q198" s="63">
        <f t="shared" si="88"/>
        <v>59</v>
      </c>
      <c r="R198" s="65">
        <f t="shared" si="64"/>
        <v>8</v>
      </c>
      <c r="S198" s="66">
        <f t="shared" si="89"/>
        <v>31</v>
      </c>
      <c r="T198" s="67">
        <f t="shared" si="90"/>
        <v>31.6</v>
      </c>
      <c r="U198" s="165">
        <f t="shared" si="91"/>
        <v>31</v>
      </c>
      <c r="V198" s="67">
        <f t="shared" si="92"/>
        <v>31.6</v>
      </c>
      <c r="W198" s="67">
        <f t="shared" si="93"/>
        <v>8</v>
      </c>
      <c r="X198" s="66"/>
      <c r="Y198" s="66">
        <f t="shared" si="94"/>
        <v>4</v>
      </c>
      <c r="Z198" s="67">
        <f t="shared" si="95"/>
        <v>4.6500000000000004</v>
      </c>
      <c r="AA198" s="66">
        <f t="shared" si="65"/>
        <v>15</v>
      </c>
      <c r="AB198" s="66">
        <f t="shared" si="96"/>
        <v>20</v>
      </c>
      <c r="AC198" s="66">
        <f t="shared" si="97"/>
        <v>7</v>
      </c>
      <c r="AD198" s="67">
        <f t="shared" si="98"/>
        <v>6.2</v>
      </c>
      <c r="AE198" s="66">
        <f t="shared" si="66"/>
        <v>20</v>
      </c>
      <c r="AF198" s="268">
        <v>31</v>
      </c>
      <c r="AG198" s="60"/>
      <c r="AH198" s="103">
        <f t="shared" si="84"/>
        <v>0</v>
      </c>
      <c r="AI198" s="352"/>
    </row>
    <row r="199" spans="1:35" s="33" customFormat="1" ht="47.25" x14ac:dyDescent="0.25">
      <c r="A199" s="60">
        <v>272</v>
      </c>
      <c r="B199" s="161" t="s">
        <v>634</v>
      </c>
      <c r="C199" s="161" t="s">
        <v>628</v>
      </c>
      <c r="D199" s="243">
        <v>106.575</v>
      </c>
      <c r="E199" s="303"/>
      <c r="F199" s="303">
        <v>320</v>
      </c>
      <c r="G199" s="67">
        <f t="shared" si="85"/>
        <v>3</v>
      </c>
      <c r="H199" s="63">
        <v>24</v>
      </c>
      <c r="I199" s="64" t="e">
        <f t="shared" si="86"/>
        <v>#DIV/0!</v>
      </c>
      <c r="J199" s="63"/>
      <c r="K199" s="63"/>
      <c r="L199" s="63"/>
      <c r="M199" s="25">
        <f t="shared" si="87"/>
        <v>13</v>
      </c>
      <c r="N199" s="63">
        <v>0</v>
      </c>
      <c r="O199" s="63">
        <v>12</v>
      </c>
      <c r="P199" s="63">
        <v>1</v>
      </c>
      <c r="Q199" s="63">
        <f t="shared" si="88"/>
        <v>54</v>
      </c>
      <c r="R199" s="65">
        <f t="shared" si="64"/>
        <v>8</v>
      </c>
      <c r="S199" s="66">
        <f t="shared" si="89"/>
        <v>25</v>
      </c>
      <c r="T199" s="67">
        <f t="shared" si="90"/>
        <v>25.6</v>
      </c>
      <c r="U199" s="165">
        <f t="shared" si="91"/>
        <v>25</v>
      </c>
      <c r="V199" s="67">
        <f t="shared" si="92"/>
        <v>25.6</v>
      </c>
      <c r="W199" s="67">
        <f t="shared" si="93"/>
        <v>8</v>
      </c>
      <c r="X199" s="66"/>
      <c r="Y199" s="66">
        <f t="shared" si="94"/>
        <v>3</v>
      </c>
      <c r="Z199" s="67">
        <f t="shared" si="95"/>
        <v>3.75</v>
      </c>
      <c r="AA199" s="66">
        <f t="shared" si="65"/>
        <v>15</v>
      </c>
      <c r="AB199" s="66">
        <f t="shared" si="96"/>
        <v>17</v>
      </c>
      <c r="AC199" s="66">
        <f t="shared" si="97"/>
        <v>5</v>
      </c>
      <c r="AD199" s="67">
        <f t="shared" si="98"/>
        <v>5</v>
      </c>
      <c r="AE199" s="66">
        <f t="shared" si="66"/>
        <v>20</v>
      </c>
      <c r="AF199" s="63">
        <v>25</v>
      </c>
      <c r="AG199" s="60"/>
      <c r="AH199" s="103">
        <f t="shared" si="84"/>
        <v>0</v>
      </c>
      <c r="AI199" s="269"/>
    </row>
    <row r="200" spans="1:35" s="33" customFormat="1" ht="47.25" x14ac:dyDescent="0.25">
      <c r="A200" s="60">
        <v>273</v>
      </c>
      <c r="B200" s="161" t="s">
        <v>635</v>
      </c>
      <c r="C200" s="161" t="s">
        <v>173</v>
      </c>
      <c r="D200" s="243">
        <v>82.98</v>
      </c>
      <c r="E200" s="303"/>
      <c r="F200" s="303">
        <v>202</v>
      </c>
      <c r="G200" s="67">
        <f t="shared" si="85"/>
        <v>2.4300000000000002</v>
      </c>
      <c r="H200" s="63">
        <v>15</v>
      </c>
      <c r="I200" s="64" t="e">
        <f t="shared" si="86"/>
        <v>#DIV/0!</v>
      </c>
      <c r="J200" s="63"/>
      <c r="K200" s="63"/>
      <c r="L200" s="63"/>
      <c r="M200" s="25">
        <f t="shared" si="87"/>
        <v>6</v>
      </c>
      <c r="N200" s="63">
        <v>0</v>
      </c>
      <c r="O200" s="63">
        <v>6</v>
      </c>
      <c r="P200" s="63">
        <v>0</v>
      </c>
      <c r="Q200" s="63">
        <f t="shared" si="88"/>
        <v>40</v>
      </c>
      <c r="R200" s="65">
        <f t="shared" si="64"/>
        <v>8</v>
      </c>
      <c r="S200" s="66">
        <f t="shared" si="89"/>
        <v>16</v>
      </c>
      <c r="T200" s="67">
        <f t="shared" si="90"/>
        <v>16.16</v>
      </c>
      <c r="U200" s="165">
        <f t="shared" si="91"/>
        <v>16</v>
      </c>
      <c r="V200" s="67">
        <f t="shared" si="92"/>
        <v>16.16</v>
      </c>
      <c r="W200" s="67">
        <f t="shared" si="93"/>
        <v>8</v>
      </c>
      <c r="X200" s="66"/>
      <c r="Y200" s="66">
        <f t="shared" si="94"/>
        <v>2</v>
      </c>
      <c r="Z200" s="67">
        <f t="shared" si="95"/>
        <v>2.4</v>
      </c>
      <c r="AA200" s="66">
        <f t="shared" si="65"/>
        <v>15</v>
      </c>
      <c r="AB200" s="66">
        <f t="shared" si="96"/>
        <v>10</v>
      </c>
      <c r="AC200" s="66">
        <f t="shared" si="97"/>
        <v>4</v>
      </c>
      <c r="AD200" s="67">
        <f t="shared" si="98"/>
        <v>3.2</v>
      </c>
      <c r="AE200" s="66">
        <f t="shared" si="66"/>
        <v>20</v>
      </c>
      <c r="AF200" s="63">
        <v>16</v>
      </c>
      <c r="AG200" s="60"/>
      <c r="AH200" s="103">
        <f t="shared" si="84"/>
        <v>0</v>
      </c>
      <c r="AI200" s="352"/>
    </row>
    <row r="201" spans="1:35" s="33" customFormat="1" ht="47.25" x14ac:dyDescent="0.25">
      <c r="A201" s="60">
        <v>274</v>
      </c>
      <c r="B201" s="161" t="s">
        <v>636</v>
      </c>
      <c r="C201" s="161" t="s">
        <v>174</v>
      </c>
      <c r="D201" s="243">
        <v>183.59700000000001</v>
      </c>
      <c r="E201" s="303"/>
      <c r="F201" s="303">
        <v>140</v>
      </c>
      <c r="G201" s="67">
        <f t="shared" si="85"/>
        <v>0.76</v>
      </c>
      <c r="H201" s="63">
        <v>6</v>
      </c>
      <c r="I201" s="64" t="e">
        <f t="shared" si="86"/>
        <v>#DIV/0!</v>
      </c>
      <c r="J201" s="63"/>
      <c r="K201" s="63"/>
      <c r="L201" s="63"/>
      <c r="M201" s="25">
        <f t="shared" si="87"/>
        <v>2</v>
      </c>
      <c r="N201" s="63">
        <v>0</v>
      </c>
      <c r="O201" s="63">
        <v>2</v>
      </c>
      <c r="P201" s="63">
        <v>0</v>
      </c>
      <c r="Q201" s="63">
        <f t="shared" si="88"/>
        <v>33</v>
      </c>
      <c r="R201" s="65">
        <f t="shared" si="64"/>
        <v>5</v>
      </c>
      <c r="S201" s="66">
        <f t="shared" si="89"/>
        <v>7</v>
      </c>
      <c r="T201" s="67">
        <f t="shared" si="90"/>
        <v>7</v>
      </c>
      <c r="U201" s="165">
        <f t="shared" si="91"/>
        <v>7</v>
      </c>
      <c r="V201" s="67">
        <f t="shared" si="92"/>
        <v>7</v>
      </c>
      <c r="W201" s="67">
        <f t="shared" si="93"/>
        <v>5</v>
      </c>
      <c r="X201" s="66"/>
      <c r="Y201" s="66">
        <f t="shared" si="94"/>
        <v>1</v>
      </c>
      <c r="Z201" s="67">
        <f t="shared" si="95"/>
        <v>1.05</v>
      </c>
      <c r="AA201" s="66">
        <f t="shared" si="65"/>
        <v>15</v>
      </c>
      <c r="AB201" s="66">
        <f t="shared" si="96"/>
        <v>4</v>
      </c>
      <c r="AC201" s="66">
        <f t="shared" si="97"/>
        <v>2</v>
      </c>
      <c r="AD201" s="67">
        <f t="shared" si="98"/>
        <v>1.4</v>
      </c>
      <c r="AE201" s="66">
        <f t="shared" si="66"/>
        <v>20</v>
      </c>
      <c r="AF201" s="63">
        <v>7</v>
      </c>
      <c r="AG201" s="60"/>
      <c r="AH201" s="103">
        <f t="shared" si="84"/>
        <v>0</v>
      </c>
      <c r="AI201" s="352"/>
    </row>
    <row r="202" spans="1:35" s="33" customFormat="1" ht="47.25" x14ac:dyDescent="0.25">
      <c r="A202" s="60">
        <v>276</v>
      </c>
      <c r="B202" s="161" t="s">
        <v>638</v>
      </c>
      <c r="C202" s="161" t="s">
        <v>174</v>
      </c>
      <c r="D202" s="243">
        <v>101.705</v>
      </c>
      <c r="E202" s="303"/>
      <c r="F202" s="303">
        <v>143</v>
      </c>
      <c r="G202" s="67">
        <f t="shared" si="85"/>
        <v>1.41</v>
      </c>
      <c r="H202" s="63">
        <v>7</v>
      </c>
      <c r="I202" s="64" t="e">
        <f t="shared" si="86"/>
        <v>#DIV/0!</v>
      </c>
      <c r="J202" s="63"/>
      <c r="K202" s="63"/>
      <c r="L202" s="63"/>
      <c r="M202" s="25">
        <f t="shared" si="87"/>
        <v>3</v>
      </c>
      <c r="N202" s="63">
        <v>0</v>
      </c>
      <c r="O202" s="63">
        <v>3</v>
      </c>
      <c r="P202" s="63">
        <v>0</v>
      </c>
      <c r="Q202" s="63">
        <f t="shared" si="88"/>
        <v>43</v>
      </c>
      <c r="R202" s="65">
        <f t="shared" si="64"/>
        <v>8</v>
      </c>
      <c r="S202" s="66">
        <f t="shared" si="89"/>
        <v>11</v>
      </c>
      <c r="T202" s="67">
        <f t="shared" si="90"/>
        <v>11.44</v>
      </c>
      <c r="U202" s="165">
        <f t="shared" si="91"/>
        <v>7</v>
      </c>
      <c r="V202" s="67">
        <f t="shared" si="92"/>
        <v>7.15</v>
      </c>
      <c r="W202" s="67">
        <v>5</v>
      </c>
      <c r="X202" s="66"/>
      <c r="Y202" s="66">
        <f t="shared" si="94"/>
        <v>1</v>
      </c>
      <c r="Z202" s="67">
        <f t="shared" si="95"/>
        <v>1.05</v>
      </c>
      <c r="AA202" s="66">
        <f t="shared" si="65"/>
        <v>15</v>
      </c>
      <c r="AB202" s="66">
        <f t="shared" si="96"/>
        <v>4</v>
      </c>
      <c r="AC202" s="66">
        <f t="shared" si="97"/>
        <v>2</v>
      </c>
      <c r="AD202" s="67">
        <f t="shared" si="98"/>
        <v>1.4</v>
      </c>
      <c r="AE202" s="66">
        <f t="shared" si="66"/>
        <v>20</v>
      </c>
      <c r="AF202" s="63">
        <v>7</v>
      </c>
      <c r="AG202" s="60"/>
      <c r="AH202" s="103">
        <f t="shared" si="84"/>
        <v>0</v>
      </c>
      <c r="AI202" s="352"/>
    </row>
    <row r="203" spans="1:35" s="33" customFormat="1" ht="47.25" x14ac:dyDescent="0.25">
      <c r="A203" s="60">
        <v>277</v>
      </c>
      <c r="B203" s="161" t="s">
        <v>639</v>
      </c>
      <c r="C203" s="161" t="s">
        <v>174</v>
      </c>
      <c r="D203" s="243">
        <v>51.508000000000003</v>
      </c>
      <c r="E203" s="303"/>
      <c r="F203" s="303">
        <v>92</v>
      </c>
      <c r="G203" s="67">
        <f t="shared" si="85"/>
        <v>1.79</v>
      </c>
      <c r="H203" s="63">
        <v>7</v>
      </c>
      <c r="I203" s="64" t="e">
        <f t="shared" si="86"/>
        <v>#DIV/0!</v>
      </c>
      <c r="J203" s="63"/>
      <c r="K203" s="63"/>
      <c r="L203" s="63"/>
      <c r="M203" s="25">
        <f t="shared" si="87"/>
        <v>0</v>
      </c>
      <c r="N203" s="63">
        <v>0</v>
      </c>
      <c r="O203" s="63">
        <v>0</v>
      </c>
      <c r="P203" s="63">
        <v>0</v>
      </c>
      <c r="Q203" s="63">
        <f t="shared" si="88"/>
        <v>0</v>
      </c>
      <c r="R203" s="65">
        <f t="shared" si="64"/>
        <v>8</v>
      </c>
      <c r="S203" s="66">
        <f t="shared" si="89"/>
        <v>7</v>
      </c>
      <c r="T203" s="67">
        <f t="shared" si="90"/>
        <v>7.36</v>
      </c>
      <c r="U203" s="165">
        <f t="shared" si="91"/>
        <v>7</v>
      </c>
      <c r="V203" s="67">
        <f t="shared" si="92"/>
        <v>7.36</v>
      </c>
      <c r="W203" s="67">
        <f t="shared" si="93"/>
        <v>8</v>
      </c>
      <c r="X203" s="66"/>
      <c r="Y203" s="66">
        <f t="shared" si="94"/>
        <v>1</v>
      </c>
      <c r="Z203" s="67">
        <f t="shared" si="95"/>
        <v>1.05</v>
      </c>
      <c r="AA203" s="66">
        <f t="shared" si="65"/>
        <v>15</v>
      </c>
      <c r="AB203" s="66">
        <f t="shared" si="96"/>
        <v>4</v>
      </c>
      <c r="AC203" s="66">
        <f t="shared" si="97"/>
        <v>2</v>
      </c>
      <c r="AD203" s="67">
        <f t="shared" si="98"/>
        <v>1.4</v>
      </c>
      <c r="AE203" s="66">
        <f t="shared" si="66"/>
        <v>20</v>
      </c>
      <c r="AF203" s="63">
        <v>7</v>
      </c>
      <c r="AG203" s="60"/>
      <c r="AH203" s="103">
        <f t="shared" si="84"/>
        <v>0</v>
      </c>
      <c r="AI203" s="269"/>
    </row>
    <row r="204" spans="1:35" s="33" customFormat="1" ht="47.25" x14ac:dyDescent="0.25">
      <c r="A204" s="60">
        <v>278</v>
      </c>
      <c r="B204" s="161" t="s">
        <v>640</v>
      </c>
      <c r="C204" s="161" t="s">
        <v>174</v>
      </c>
      <c r="D204" s="243">
        <v>55.301000000000002</v>
      </c>
      <c r="E204" s="303"/>
      <c r="F204" s="303">
        <v>52</v>
      </c>
      <c r="G204" s="67">
        <f t="shared" si="85"/>
        <v>0.94</v>
      </c>
      <c r="H204" s="63">
        <v>2</v>
      </c>
      <c r="I204" s="64" t="e">
        <f t="shared" si="86"/>
        <v>#DIV/0!</v>
      </c>
      <c r="J204" s="63"/>
      <c r="K204" s="63"/>
      <c r="L204" s="63"/>
      <c r="M204" s="25">
        <f t="shared" si="87"/>
        <v>0</v>
      </c>
      <c r="N204" s="63">
        <v>0</v>
      </c>
      <c r="O204" s="63">
        <v>0</v>
      </c>
      <c r="P204" s="63">
        <v>0</v>
      </c>
      <c r="Q204" s="63">
        <f t="shared" si="88"/>
        <v>0</v>
      </c>
      <c r="R204" s="65">
        <f t="shared" si="64"/>
        <v>5</v>
      </c>
      <c r="S204" s="66">
        <f t="shared" si="89"/>
        <v>2</v>
      </c>
      <c r="T204" s="67">
        <f t="shared" si="90"/>
        <v>2.6</v>
      </c>
      <c r="U204" s="165">
        <f t="shared" si="91"/>
        <v>2</v>
      </c>
      <c r="V204" s="67">
        <f t="shared" si="92"/>
        <v>2.6</v>
      </c>
      <c r="W204" s="67">
        <f t="shared" si="93"/>
        <v>5</v>
      </c>
      <c r="X204" s="66"/>
      <c r="Y204" s="66">
        <f t="shared" si="94"/>
        <v>0</v>
      </c>
      <c r="Z204" s="67">
        <f t="shared" si="95"/>
        <v>0.3</v>
      </c>
      <c r="AA204" s="66">
        <f t="shared" si="65"/>
        <v>15</v>
      </c>
      <c r="AB204" s="66">
        <f t="shared" si="96"/>
        <v>1</v>
      </c>
      <c r="AC204" s="66">
        <f t="shared" si="97"/>
        <v>1</v>
      </c>
      <c r="AD204" s="67">
        <f t="shared" si="98"/>
        <v>0.4</v>
      </c>
      <c r="AE204" s="66">
        <f t="shared" si="66"/>
        <v>20</v>
      </c>
      <c r="AF204" s="63">
        <v>2</v>
      </c>
      <c r="AG204" s="60"/>
      <c r="AH204" s="103">
        <f t="shared" si="84"/>
        <v>0</v>
      </c>
      <c r="AI204" s="352"/>
    </row>
    <row r="205" spans="1:35" s="33" customFormat="1" ht="47.25" x14ac:dyDescent="0.25">
      <c r="A205" s="60">
        <v>279</v>
      </c>
      <c r="B205" s="161" t="s">
        <v>641</v>
      </c>
      <c r="C205" s="161" t="s">
        <v>174</v>
      </c>
      <c r="D205" s="243">
        <v>33.454999999999998</v>
      </c>
      <c r="E205" s="303"/>
      <c r="F205" s="303">
        <v>69</v>
      </c>
      <c r="G205" s="67">
        <f t="shared" si="85"/>
        <v>2.06</v>
      </c>
      <c r="H205" s="63">
        <v>5</v>
      </c>
      <c r="I205" s="64" t="e">
        <f t="shared" si="86"/>
        <v>#DIV/0!</v>
      </c>
      <c r="J205" s="63"/>
      <c r="K205" s="63"/>
      <c r="L205" s="63"/>
      <c r="M205" s="25">
        <f t="shared" si="87"/>
        <v>1</v>
      </c>
      <c r="N205" s="63">
        <v>0</v>
      </c>
      <c r="O205" s="63">
        <v>1</v>
      </c>
      <c r="P205" s="63">
        <v>0</v>
      </c>
      <c r="Q205" s="63">
        <f t="shared" si="88"/>
        <v>20</v>
      </c>
      <c r="R205" s="65">
        <f t="shared" ref="R205:R267" si="99">IF(F205&lt;VLOOKUP(G205,$M$430:$Q$436,2),0,VLOOKUP(G205,$M$430:$Q$436,3))</f>
        <v>8</v>
      </c>
      <c r="S205" s="66">
        <f t="shared" si="89"/>
        <v>5</v>
      </c>
      <c r="T205" s="67">
        <f t="shared" si="90"/>
        <v>5.52</v>
      </c>
      <c r="U205" s="165">
        <f t="shared" si="91"/>
        <v>5</v>
      </c>
      <c r="V205" s="67">
        <f t="shared" si="92"/>
        <v>5.52</v>
      </c>
      <c r="W205" s="67">
        <f t="shared" si="93"/>
        <v>8</v>
      </c>
      <c r="X205" s="66"/>
      <c r="Y205" s="66">
        <f t="shared" si="94"/>
        <v>0</v>
      </c>
      <c r="Z205" s="67">
        <f t="shared" si="95"/>
        <v>0.75</v>
      </c>
      <c r="AA205" s="66">
        <f t="shared" ref="AA205:AA267" si="100">IF(F205&lt;VLOOKUP(G205,$M$430:$Q$436,2),0,VLOOKUP(G205,$M$430:$Q$436,4))</f>
        <v>15</v>
      </c>
      <c r="AB205" s="66">
        <f t="shared" si="96"/>
        <v>4</v>
      </c>
      <c r="AC205" s="66">
        <f t="shared" si="97"/>
        <v>1</v>
      </c>
      <c r="AD205" s="67">
        <f t="shared" si="98"/>
        <v>1</v>
      </c>
      <c r="AE205" s="66">
        <f t="shared" ref="AE205:AE267" si="101">IF(F205&lt;VLOOKUP(G205,$M$430:$Q$436,2),0,VLOOKUP(G205,$M$430:$Q$436,5))</f>
        <v>20</v>
      </c>
      <c r="AF205" s="63">
        <v>5</v>
      </c>
      <c r="AG205" s="60"/>
      <c r="AH205" s="103">
        <f t="shared" si="84"/>
        <v>0</v>
      </c>
      <c r="AI205" s="352"/>
    </row>
    <row r="206" spans="1:35" s="33" customFormat="1" ht="47.25" x14ac:dyDescent="0.25">
      <c r="A206" s="60">
        <v>280</v>
      </c>
      <c r="B206" s="161" t="s">
        <v>881</v>
      </c>
      <c r="C206" s="161" t="s">
        <v>174</v>
      </c>
      <c r="D206" s="243">
        <v>108.06</v>
      </c>
      <c r="E206" s="303"/>
      <c r="F206" s="303">
        <v>184</v>
      </c>
      <c r="G206" s="67">
        <f t="shared" si="85"/>
        <v>1.7</v>
      </c>
      <c r="H206" s="63">
        <v>10</v>
      </c>
      <c r="I206" s="64" t="e">
        <f t="shared" si="86"/>
        <v>#DIV/0!</v>
      </c>
      <c r="J206" s="63"/>
      <c r="K206" s="63"/>
      <c r="L206" s="63"/>
      <c r="M206" s="25">
        <f t="shared" si="87"/>
        <v>8</v>
      </c>
      <c r="N206" s="63">
        <v>1</v>
      </c>
      <c r="O206" s="63">
        <v>5</v>
      </c>
      <c r="P206" s="63">
        <v>2</v>
      </c>
      <c r="Q206" s="63">
        <f t="shared" si="88"/>
        <v>80</v>
      </c>
      <c r="R206" s="65">
        <f t="shared" si="99"/>
        <v>8</v>
      </c>
      <c r="S206" s="66">
        <f t="shared" si="89"/>
        <v>14</v>
      </c>
      <c r="T206" s="67">
        <f t="shared" si="90"/>
        <v>14.72</v>
      </c>
      <c r="U206" s="165">
        <f t="shared" si="91"/>
        <v>8</v>
      </c>
      <c r="V206" s="67">
        <f t="shared" si="92"/>
        <v>8.2799999999999994</v>
      </c>
      <c r="W206" s="67">
        <v>4.5</v>
      </c>
      <c r="X206" s="66"/>
      <c r="Y206" s="66">
        <f t="shared" si="94"/>
        <v>1</v>
      </c>
      <c r="Z206" s="67">
        <f t="shared" si="95"/>
        <v>1.2</v>
      </c>
      <c r="AA206" s="66">
        <f t="shared" si="100"/>
        <v>15</v>
      </c>
      <c r="AB206" s="66">
        <f t="shared" si="96"/>
        <v>5</v>
      </c>
      <c r="AC206" s="66">
        <f t="shared" si="97"/>
        <v>2</v>
      </c>
      <c r="AD206" s="67">
        <f t="shared" si="98"/>
        <v>1.6</v>
      </c>
      <c r="AE206" s="66">
        <f t="shared" si="101"/>
        <v>20</v>
      </c>
      <c r="AF206" s="63">
        <v>8</v>
      </c>
      <c r="AG206" s="60"/>
      <c r="AH206" s="103">
        <f t="shared" si="84"/>
        <v>0</v>
      </c>
      <c r="AI206" s="352"/>
    </row>
    <row r="207" spans="1:35" s="33" customFormat="1" ht="31.5" x14ac:dyDescent="0.25">
      <c r="A207" s="60">
        <v>282</v>
      </c>
      <c r="B207" s="161" t="s">
        <v>644</v>
      </c>
      <c r="C207" s="161" t="s">
        <v>175</v>
      </c>
      <c r="D207" s="243">
        <v>930.82600000000002</v>
      </c>
      <c r="E207" s="303"/>
      <c r="F207" s="303">
        <v>847</v>
      </c>
      <c r="G207" s="67">
        <f t="shared" si="85"/>
        <v>0.91</v>
      </c>
      <c r="H207" s="63">
        <v>43</v>
      </c>
      <c r="I207" s="64" t="e">
        <f t="shared" si="86"/>
        <v>#DIV/0!</v>
      </c>
      <c r="J207" s="63"/>
      <c r="K207" s="63"/>
      <c r="L207" s="63"/>
      <c r="M207" s="25">
        <f t="shared" si="87"/>
        <v>16</v>
      </c>
      <c r="N207" s="63"/>
      <c r="O207" s="63">
        <v>10</v>
      </c>
      <c r="P207" s="63">
        <v>6</v>
      </c>
      <c r="Q207" s="63">
        <f t="shared" si="88"/>
        <v>37</v>
      </c>
      <c r="R207" s="65">
        <f t="shared" si="99"/>
        <v>5</v>
      </c>
      <c r="S207" s="66">
        <f t="shared" si="89"/>
        <v>42</v>
      </c>
      <c r="T207" s="67">
        <f t="shared" si="90"/>
        <v>42.35</v>
      </c>
      <c r="U207" s="165">
        <f t="shared" si="91"/>
        <v>42</v>
      </c>
      <c r="V207" s="67">
        <f t="shared" si="92"/>
        <v>42.35</v>
      </c>
      <c r="W207" s="67">
        <f t="shared" si="93"/>
        <v>5</v>
      </c>
      <c r="X207" s="66"/>
      <c r="Y207" s="66">
        <f t="shared" si="94"/>
        <v>6</v>
      </c>
      <c r="Z207" s="67">
        <f t="shared" si="95"/>
        <v>6.3</v>
      </c>
      <c r="AA207" s="66">
        <f t="shared" si="100"/>
        <v>15</v>
      </c>
      <c r="AB207" s="66">
        <f t="shared" si="96"/>
        <v>27</v>
      </c>
      <c r="AC207" s="66">
        <f t="shared" si="97"/>
        <v>9</v>
      </c>
      <c r="AD207" s="67">
        <f t="shared" si="98"/>
        <v>8.4</v>
      </c>
      <c r="AE207" s="66">
        <f t="shared" si="101"/>
        <v>20</v>
      </c>
      <c r="AF207" s="63"/>
      <c r="AG207" s="60"/>
      <c r="AH207" s="103"/>
      <c r="AI207" s="352"/>
    </row>
    <row r="208" spans="1:35" s="33" customFormat="1" ht="31.5" x14ac:dyDescent="0.25">
      <c r="A208" s="60">
        <v>283</v>
      </c>
      <c r="B208" s="161" t="s">
        <v>645</v>
      </c>
      <c r="C208" s="161" t="s">
        <v>175</v>
      </c>
      <c r="D208" s="243">
        <v>28.696999999999999</v>
      </c>
      <c r="E208" s="303"/>
      <c r="F208" s="303">
        <v>32</v>
      </c>
      <c r="G208" s="67">
        <f t="shared" si="85"/>
        <v>1.1200000000000001</v>
      </c>
      <c r="H208" s="63"/>
      <c r="I208" s="64" t="e">
        <f t="shared" si="86"/>
        <v>#DIV/0!</v>
      </c>
      <c r="J208" s="63"/>
      <c r="K208" s="63"/>
      <c r="L208" s="63"/>
      <c r="M208" s="25">
        <f t="shared" si="87"/>
        <v>0</v>
      </c>
      <c r="N208" s="63"/>
      <c r="O208" s="63"/>
      <c r="P208" s="63"/>
      <c r="Q208" s="63" t="e">
        <f t="shared" si="88"/>
        <v>#DIV/0!</v>
      </c>
      <c r="R208" s="65">
        <f t="shared" si="99"/>
        <v>8</v>
      </c>
      <c r="S208" s="66">
        <f t="shared" si="89"/>
        <v>2</v>
      </c>
      <c r="T208" s="67">
        <f t="shared" si="90"/>
        <v>2.56</v>
      </c>
      <c r="U208" s="165">
        <f t="shared" si="91"/>
        <v>2</v>
      </c>
      <c r="V208" s="67">
        <f t="shared" si="92"/>
        <v>2.56</v>
      </c>
      <c r="W208" s="67">
        <f t="shared" si="93"/>
        <v>8</v>
      </c>
      <c r="X208" s="66"/>
      <c r="Y208" s="66">
        <f t="shared" si="94"/>
        <v>0</v>
      </c>
      <c r="Z208" s="67">
        <f t="shared" si="95"/>
        <v>0.3</v>
      </c>
      <c r="AA208" s="66">
        <f t="shared" si="100"/>
        <v>15</v>
      </c>
      <c r="AB208" s="66">
        <f t="shared" si="96"/>
        <v>1</v>
      </c>
      <c r="AC208" s="66">
        <f t="shared" si="97"/>
        <v>1</v>
      </c>
      <c r="AD208" s="67">
        <f t="shared" si="98"/>
        <v>0.4</v>
      </c>
      <c r="AE208" s="66">
        <f t="shared" si="101"/>
        <v>20</v>
      </c>
      <c r="AF208" s="63"/>
      <c r="AG208" s="60"/>
      <c r="AH208" s="103"/>
      <c r="AI208" s="352"/>
    </row>
    <row r="209" spans="1:35" s="33" customFormat="1" ht="47.25" x14ac:dyDescent="0.25">
      <c r="A209" s="60">
        <v>284</v>
      </c>
      <c r="B209" s="161" t="s">
        <v>646</v>
      </c>
      <c r="C209" s="161" t="s">
        <v>175</v>
      </c>
      <c r="D209" s="243">
        <v>59.34</v>
      </c>
      <c r="E209" s="303"/>
      <c r="F209" s="303">
        <v>129</v>
      </c>
      <c r="G209" s="67">
        <f t="shared" si="85"/>
        <v>2.17</v>
      </c>
      <c r="H209" s="63">
        <v>9</v>
      </c>
      <c r="I209" s="64" t="e">
        <f t="shared" si="86"/>
        <v>#DIV/0!</v>
      </c>
      <c r="J209" s="63"/>
      <c r="K209" s="63"/>
      <c r="L209" s="63"/>
      <c r="M209" s="25">
        <f t="shared" si="87"/>
        <v>1</v>
      </c>
      <c r="N209" s="63">
        <v>0</v>
      </c>
      <c r="O209" s="63">
        <v>1</v>
      </c>
      <c r="P209" s="63">
        <v>0</v>
      </c>
      <c r="Q209" s="63">
        <f t="shared" si="88"/>
        <v>11</v>
      </c>
      <c r="R209" s="65">
        <f t="shared" si="99"/>
        <v>8</v>
      </c>
      <c r="S209" s="66">
        <f t="shared" si="89"/>
        <v>10</v>
      </c>
      <c r="T209" s="67">
        <f t="shared" si="90"/>
        <v>10.32</v>
      </c>
      <c r="U209" s="165">
        <f t="shared" si="91"/>
        <v>10</v>
      </c>
      <c r="V209" s="67">
        <f t="shared" si="92"/>
        <v>10.32</v>
      </c>
      <c r="W209" s="67">
        <f t="shared" si="93"/>
        <v>8</v>
      </c>
      <c r="X209" s="66"/>
      <c r="Y209" s="66">
        <f t="shared" si="94"/>
        <v>1</v>
      </c>
      <c r="Z209" s="67">
        <f t="shared" si="95"/>
        <v>1.5</v>
      </c>
      <c r="AA209" s="66">
        <f t="shared" si="100"/>
        <v>15</v>
      </c>
      <c r="AB209" s="66">
        <f t="shared" si="96"/>
        <v>7</v>
      </c>
      <c r="AC209" s="66">
        <f t="shared" si="97"/>
        <v>2</v>
      </c>
      <c r="AD209" s="67">
        <f t="shared" si="98"/>
        <v>2</v>
      </c>
      <c r="AE209" s="66">
        <f t="shared" si="101"/>
        <v>20</v>
      </c>
      <c r="AF209" s="63">
        <v>10</v>
      </c>
      <c r="AG209" s="60"/>
      <c r="AH209" s="103">
        <f t="shared" ref="AH209:AH219" si="102">U209-AF209</f>
        <v>0</v>
      </c>
      <c r="AI209" s="352"/>
    </row>
    <row r="210" spans="1:35" s="33" customFormat="1" ht="47.25" x14ac:dyDescent="0.25">
      <c r="A210" s="60">
        <v>285</v>
      </c>
      <c r="B210" s="161" t="s">
        <v>647</v>
      </c>
      <c r="C210" s="161" t="s">
        <v>175</v>
      </c>
      <c r="D210" s="243">
        <v>40.573999999999998</v>
      </c>
      <c r="E210" s="303"/>
      <c r="F210" s="303">
        <v>88</v>
      </c>
      <c r="G210" s="67">
        <f t="shared" si="85"/>
        <v>2.17</v>
      </c>
      <c r="H210" s="63">
        <v>6</v>
      </c>
      <c r="I210" s="64" t="e">
        <f t="shared" si="86"/>
        <v>#DIV/0!</v>
      </c>
      <c r="J210" s="63"/>
      <c r="K210" s="63"/>
      <c r="L210" s="63"/>
      <c r="M210" s="25">
        <f t="shared" si="87"/>
        <v>2</v>
      </c>
      <c r="N210" s="63">
        <v>0</v>
      </c>
      <c r="O210" s="63">
        <v>2</v>
      </c>
      <c r="P210" s="63">
        <v>0</v>
      </c>
      <c r="Q210" s="63">
        <f t="shared" si="88"/>
        <v>33</v>
      </c>
      <c r="R210" s="65">
        <f t="shared" si="99"/>
        <v>8</v>
      </c>
      <c r="S210" s="66">
        <f t="shared" si="89"/>
        <v>7</v>
      </c>
      <c r="T210" s="67">
        <f t="shared" si="90"/>
        <v>7.04</v>
      </c>
      <c r="U210" s="165">
        <f t="shared" si="91"/>
        <v>7</v>
      </c>
      <c r="V210" s="67">
        <f t="shared" si="92"/>
        <v>7.04</v>
      </c>
      <c r="W210" s="67">
        <f t="shared" si="93"/>
        <v>8</v>
      </c>
      <c r="X210" s="66"/>
      <c r="Y210" s="66">
        <f t="shared" si="94"/>
        <v>1</v>
      </c>
      <c r="Z210" s="67">
        <f t="shared" si="95"/>
        <v>1.05</v>
      </c>
      <c r="AA210" s="66">
        <f t="shared" si="100"/>
        <v>15</v>
      </c>
      <c r="AB210" s="66">
        <f t="shared" si="96"/>
        <v>4</v>
      </c>
      <c r="AC210" s="66">
        <f t="shared" si="97"/>
        <v>2</v>
      </c>
      <c r="AD210" s="67">
        <f t="shared" si="98"/>
        <v>1.4</v>
      </c>
      <c r="AE210" s="66">
        <f t="shared" si="101"/>
        <v>20</v>
      </c>
      <c r="AF210" s="63">
        <v>7</v>
      </c>
      <c r="AG210" s="60"/>
      <c r="AH210" s="103">
        <f t="shared" si="102"/>
        <v>0</v>
      </c>
      <c r="AI210" s="352"/>
    </row>
    <row r="211" spans="1:35" s="33" customFormat="1" ht="47.25" x14ac:dyDescent="0.25">
      <c r="A211" s="60">
        <v>286</v>
      </c>
      <c r="B211" s="161" t="s">
        <v>648</v>
      </c>
      <c r="C211" s="161" t="s">
        <v>175</v>
      </c>
      <c r="D211" s="243">
        <v>36.72</v>
      </c>
      <c r="E211" s="303"/>
      <c r="F211" s="303">
        <v>95</v>
      </c>
      <c r="G211" s="67">
        <f t="shared" si="85"/>
        <v>2.59</v>
      </c>
      <c r="H211" s="63">
        <v>7</v>
      </c>
      <c r="I211" s="64" t="e">
        <f t="shared" si="86"/>
        <v>#DIV/0!</v>
      </c>
      <c r="J211" s="63"/>
      <c r="K211" s="63"/>
      <c r="L211" s="63"/>
      <c r="M211" s="25">
        <f t="shared" si="87"/>
        <v>2</v>
      </c>
      <c r="N211" s="63">
        <v>0</v>
      </c>
      <c r="O211" s="63">
        <v>2</v>
      </c>
      <c r="P211" s="63">
        <v>0</v>
      </c>
      <c r="Q211" s="63">
        <f t="shared" si="88"/>
        <v>29</v>
      </c>
      <c r="R211" s="65">
        <f t="shared" si="99"/>
        <v>8</v>
      </c>
      <c r="S211" s="66">
        <f t="shared" si="89"/>
        <v>7</v>
      </c>
      <c r="T211" s="67">
        <f t="shared" si="90"/>
        <v>7.6</v>
      </c>
      <c r="U211" s="165">
        <f t="shared" si="91"/>
        <v>7</v>
      </c>
      <c r="V211" s="67">
        <f t="shared" si="92"/>
        <v>7.6</v>
      </c>
      <c r="W211" s="67">
        <f t="shared" si="93"/>
        <v>8</v>
      </c>
      <c r="X211" s="66"/>
      <c r="Y211" s="66">
        <f t="shared" si="94"/>
        <v>1</v>
      </c>
      <c r="Z211" s="67">
        <f t="shared" si="95"/>
        <v>1.05</v>
      </c>
      <c r="AA211" s="66">
        <f t="shared" si="100"/>
        <v>15</v>
      </c>
      <c r="AB211" s="66">
        <f t="shared" si="96"/>
        <v>4</v>
      </c>
      <c r="AC211" s="66">
        <f t="shared" si="97"/>
        <v>2</v>
      </c>
      <c r="AD211" s="67">
        <f t="shared" si="98"/>
        <v>1.4</v>
      </c>
      <c r="AE211" s="66">
        <f t="shared" si="101"/>
        <v>20</v>
      </c>
      <c r="AF211" s="63">
        <v>7</v>
      </c>
      <c r="AG211" s="60"/>
      <c r="AH211" s="103">
        <f t="shared" si="102"/>
        <v>0</v>
      </c>
      <c r="AI211" s="352"/>
    </row>
    <row r="212" spans="1:35" s="33" customFormat="1" ht="47.25" x14ac:dyDescent="0.25">
      <c r="A212" s="60">
        <v>287</v>
      </c>
      <c r="B212" s="161" t="s">
        <v>649</v>
      </c>
      <c r="C212" s="161" t="s">
        <v>175</v>
      </c>
      <c r="D212" s="243">
        <v>60.173999999999999</v>
      </c>
      <c r="E212" s="303"/>
      <c r="F212" s="303">
        <v>319</v>
      </c>
      <c r="G212" s="67">
        <f t="shared" si="85"/>
        <v>5.3</v>
      </c>
      <c r="H212" s="63">
        <v>9</v>
      </c>
      <c r="I212" s="64" t="e">
        <f t="shared" si="86"/>
        <v>#DIV/0!</v>
      </c>
      <c r="J212" s="63"/>
      <c r="K212" s="63"/>
      <c r="L212" s="63"/>
      <c r="M212" s="25">
        <f t="shared" si="87"/>
        <v>9</v>
      </c>
      <c r="N212" s="63">
        <v>1</v>
      </c>
      <c r="O212" s="63">
        <v>6</v>
      </c>
      <c r="P212" s="63">
        <v>2</v>
      </c>
      <c r="Q212" s="63">
        <f t="shared" si="88"/>
        <v>100</v>
      </c>
      <c r="R212" s="65">
        <f t="shared" si="99"/>
        <v>12</v>
      </c>
      <c r="S212" s="66">
        <f t="shared" si="89"/>
        <v>38</v>
      </c>
      <c r="T212" s="67">
        <f t="shared" si="90"/>
        <v>38.28</v>
      </c>
      <c r="U212" s="165">
        <f t="shared" si="91"/>
        <v>13</v>
      </c>
      <c r="V212" s="67">
        <f t="shared" si="92"/>
        <v>13.72</v>
      </c>
      <c r="W212" s="67">
        <v>4.3</v>
      </c>
      <c r="X212" s="66"/>
      <c r="Y212" s="66">
        <f t="shared" si="94"/>
        <v>1</v>
      </c>
      <c r="Z212" s="67">
        <f t="shared" si="95"/>
        <v>1.95</v>
      </c>
      <c r="AA212" s="66">
        <f t="shared" si="100"/>
        <v>15</v>
      </c>
      <c r="AB212" s="66">
        <f t="shared" si="96"/>
        <v>9</v>
      </c>
      <c r="AC212" s="66">
        <f t="shared" si="97"/>
        <v>3</v>
      </c>
      <c r="AD212" s="67">
        <f t="shared" si="98"/>
        <v>2.6</v>
      </c>
      <c r="AE212" s="66">
        <f t="shared" si="101"/>
        <v>20</v>
      </c>
      <c r="AF212" s="63">
        <v>13</v>
      </c>
      <c r="AG212" s="60"/>
      <c r="AH212" s="103">
        <f t="shared" si="102"/>
        <v>0</v>
      </c>
      <c r="AI212" s="352"/>
    </row>
    <row r="213" spans="1:35" s="33" customFormat="1" ht="47.25" x14ac:dyDescent="0.25">
      <c r="A213" s="60">
        <v>288</v>
      </c>
      <c r="B213" s="161" t="s">
        <v>650</v>
      </c>
      <c r="C213" s="161" t="s">
        <v>175</v>
      </c>
      <c r="D213" s="243">
        <v>23.221</v>
      </c>
      <c r="E213" s="303"/>
      <c r="F213" s="303">
        <v>145</v>
      </c>
      <c r="G213" s="67">
        <f t="shared" si="85"/>
        <v>6.24</v>
      </c>
      <c r="H213" s="63">
        <v>1</v>
      </c>
      <c r="I213" s="64" t="e">
        <f t="shared" si="86"/>
        <v>#DIV/0!</v>
      </c>
      <c r="J213" s="63"/>
      <c r="K213" s="63"/>
      <c r="L213" s="63"/>
      <c r="M213" s="25">
        <f t="shared" si="87"/>
        <v>1</v>
      </c>
      <c r="N213" s="63">
        <v>0</v>
      </c>
      <c r="O213" s="63">
        <v>0</v>
      </c>
      <c r="P213" s="63">
        <v>1</v>
      </c>
      <c r="Q213" s="63">
        <f t="shared" si="88"/>
        <v>100</v>
      </c>
      <c r="R213" s="65">
        <f t="shared" si="99"/>
        <v>15</v>
      </c>
      <c r="S213" s="66">
        <f t="shared" si="89"/>
        <v>21</v>
      </c>
      <c r="T213" s="67">
        <f t="shared" si="90"/>
        <v>21.75</v>
      </c>
      <c r="U213" s="165">
        <f t="shared" si="91"/>
        <v>2</v>
      </c>
      <c r="V213" s="67">
        <f t="shared" si="92"/>
        <v>2.9</v>
      </c>
      <c r="W213" s="67">
        <v>2</v>
      </c>
      <c r="X213" s="66"/>
      <c r="Y213" s="66">
        <f t="shared" si="94"/>
        <v>0</v>
      </c>
      <c r="Z213" s="67">
        <f t="shared" si="95"/>
        <v>0.3</v>
      </c>
      <c r="AA213" s="66">
        <f t="shared" si="100"/>
        <v>15</v>
      </c>
      <c r="AB213" s="66">
        <f t="shared" si="96"/>
        <v>1</v>
      </c>
      <c r="AC213" s="66">
        <f t="shared" si="97"/>
        <v>1</v>
      </c>
      <c r="AD213" s="67">
        <f t="shared" si="98"/>
        <v>0.4</v>
      </c>
      <c r="AE213" s="66">
        <f t="shared" si="101"/>
        <v>20</v>
      </c>
      <c r="AF213" s="63">
        <v>2</v>
      </c>
      <c r="AG213" s="60"/>
      <c r="AH213" s="103">
        <f t="shared" si="102"/>
        <v>0</v>
      </c>
      <c r="AI213" s="352"/>
    </row>
    <row r="214" spans="1:35" s="33" customFormat="1" ht="47.25" x14ac:dyDescent="0.25">
      <c r="A214" s="60">
        <v>289</v>
      </c>
      <c r="B214" s="161" t="s">
        <v>651</v>
      </c>
      <c r="C214" s="161" t="s">
        <v>175</v>
      </c>
      <c r="D214" s="243">
        <v>47.15</v>
      </c>
      <c r="E214" s="303"/>
      <c r="F214" s="303">
        <v>84</v>
      </c>
      <c r="G214" s="67">
        <f t="shared" si="85"/>
        <v>1.78</v>
      </c>
      <c r="H214" s="63">
        <v>7</v>
      </c>
      <c r="I214" s="64" t="e">
        <f t="shared" si="86"/>
        <v>#DIV/0!</v>
      </c>
      <c r="J214" s="63"/>
      <c r="K214" s="63"/>
      <c r="L214" s="63"/>
      <c r="M214" s="25">
        <f t="shared" si="87"/>
        <v>1</v>
      </c>
      <c r="N214" s="63">
        <v>0</v>
      </c>
      <c r="O214" s="63">
        <v>1</v>
      </c>
      <c r="P214" s="63">
        <v>0</v>
      </c>
      <c r="Q214" s="63">
        <f t="shared" si="88"/>
        <v>14</v>
      </c>
      <c r="R214" s="65">
        <f t="shared" si="99"/>
        <v>8</v>
      </c>
      <c r="S214" s="66">
        <f t="shared" si="89"/>
        <v>6</v>
      </c>
      <c r="T214" s="67">
        <f t="shared" si="90"/>
        <v>6.72</v>
      </c>
      <c r="U214" s="165">
        <f t="shared" si="91"/>
        <v>6</v>
      </c>
      <c r="V214" s="67">
        <f t="shared" si="92"/>
        <v>6.72</v>
      </c>
      <c r="W214" s="67">
        <f t="shared" si="93"/>
        <v>8</v>
      </c>
      <c r="X214" s="66"/>
      <c r="Y214" s="66">
        <f t="shared" si="94"/>
        <v>0</v>
      </c>
      <c r="Z214" s="67">
        <f t="shared" si="95"/>
        <v>0.9</v>
      </c>
      <c r="AA214" s="66">
        <f t="shared" si="100"/>
        <v>15</v>
      </c>
      <c r="AB214" s="66">
        <f t="shared" si="96"/>
        <v>4</v>
      </c>
      <c r="AC214" s="66">
        <f t="shared" si="97"/>
        <v>2</v>
      </c>
      <c r="AD214" s="67">
        <f t="shared" si="98"/>
        <v>1.2</v>
      </c>
      <c r="AE214" s="66">
        <f t="shared" si="101"/>
        <v>20</v>
      </c>
      <c r="AF214" s="63">
        <v>6</v>
      </c>
      <c r="AG214" s="60"/>
      <c r="AH214" s="103">
        <f t="shared" si="102"/>
        <v>0</v>
      </c>
      <c r="AI214" s="352"/>
    </row>
    <row r="215" spans="1:35" s="33" customFormat="1" ht="47.25" x14ac:dyDescent="0.25">
      <c r="A215" s="60">
        <v>290</v>
      </c>
      <c r="B215" s="161" t="s">
        <v>652</v>
      </c>
      <c r="C215" s="161" t="s">
        <v>175</v>
      </c>
      <c r="D215" s="243">
        <v>49.509</v>
      </c>
      <c r="E215" s="303"/>
      <c r="F215" s="303">
        <v>124</v>
      </c>
      <c r="G215" s="67">
        <f t="shared" si="85"/>
        <v>2.5</v>
      </c>
      <c r="H215" s="63">
        <v>9</v>
      </c>
      <c r="I215" s="64" t="e">
        <f t="shared" si="86"/>
        <v>#DIV/0!</v>
      </c>
      <c r="J215" s="63"/>
      <c r="K215" s="63"/>
      <c r="L215" s="63"/>
      <c r="M215" s="25">
        <f t="shared" si="87"/>
        <v>9</v>
      </c>
      <c r="N215" s="63">
        <v>1</v>
      </c>
      <c r="O215" s="63">
        <v>6</v>
      </c>
      <c r="P215" s="63">
        <v>2</v>
      </c>
      <c r="Q215" s="63">
        <f t="shared" si="88"/>
        <v>100</v>
      </c>
      <c r="R215" s="65">
        <f t="shared" si="99"/>
        <v>8</v>
      </c>
      <c r="S215" s="66">
        <f t="shared" si="89"/>
        <v>9</v>
      </c>
      <c r="T215" s="67">
        <f t="shared" si="90"/>
        <v>9.92</v>
      </c>
      <c r="U215" s="165">
        <f t="shared" si="91"/>
        <v>9</v>
      </c>
      <c r="V215" s="67">
        <f t="shared" si="92"/>
        <v>9.92</v>
      </c>
      <c r="W215" s="67">
        <f t="shared" si="93"/>
        <v>8</v>
      </c>
      <c r="X215" s="66"/>
      <c r="Y215" s="66">
        <f t="shared" si="94"/>
        <v>1</v>
      </c>
      <c r="Z215" s="67">
        <f t="shared" si="95"/>
        <v>1.35</v>
      </c>
      <c r="AA215" s="66">
        <f t="shared" si="100"/>
        <v>15</v>
      </c>
      <c r="AB215" s="66">
        <f t="shared" si="96"/>
        <v>6</v>
      </c>
      <c r="AC215" s="66">
        <f t="shared" si="97"/>
        <v>2</v>
      </c>
      <c r="AD215" s="67">
        <f t="shared" si="98"/>
        <v>1.8</v>
      </c>
      <c r="AE215" s="66">
        <f t="shared" si="101"/>
        <v>20</v>
      </c>
      <c r="AF215" s="63">
        <v>9</v>
      </c>
      <c r="AG215" s="60"/>
      <c r="AH215" s="103">
        <f t="shared" si="102"/>
        <v>0</v>
      </c>
      <c r="AI215" s="352"/>
    </row>
    <row r="216" spans="1:35" s="33" customFormat="1" ht="47.25" x14ac:dyDescent="0.25">
      <c r="A216" s="60">
        <v>291</v>
      </c>
      <c r="B216" s="161" t="s">
        <v>653</v>
      </c>
      <c r="C216" s="161" t="s">
        <v>175</v>
      </c>
      <c r="D216" s="243">
        <v>33.49</v>
      </c>
      <c r="E216" s="303"/>
      <c r="F216" s="303">
        <v>96</v>
      </c>
      <c r="G216" s="67">
        <f t="shared" si="85"/>
        <v>2.87</v>
      </c>
      <c r="H216" s="63">
        <v>6</v>
      </c>
      <c r="I216" s="64" t="e">
        <f t="shared" si="86"/>
        <v>#DIV/0!</v>
      </c>
      <c r="J216" s="63"/>
      <c r="K216" s="63"/>
      <c r="L216" s="63"/>
      <c r="M216" s="25">
        <f t="shared" si="87"/>
        <v>6</v>
      </c>
      <c r="N216" s="63">
        <v>0</v>
      </c>
      <c r="O216" s="63">
        <v>4</v>
      </c>
      <c r="P216" s="63">
        <v>2</v>
      </c>
      <c r="Q216" s="63">
        <f t="shared" si="88"/>
        <v>100</v>
      </c>
      <c r="R216" s="65">
        <f t="shared" si="99"/>
        <v>8</v>
      </c>
      <c r="S216" s="66">
        <f t="shared" si="89"/>
        <v>7</v>
      </c>
      <c r="T216" s="67">
        <f t="shared" si="90"/>
        <v>7.68</v>
      </c>
      <c r="U216" s="165">
        <f t="shared" si="91"/>
        <v>7</v>
      </c>
      <c r="V216" s="67">
        <f t="shared" si="92"/>
        <v>7.68</v>
      </c>
      <c r="W216" s="67">
        <f t="shared" si="93"/>
        <v>8</v>
      </c>
      <c r="X216" s="66"/>
      <c r="Y216" s="66">
        <f t="shared" si="94"/>
        <v>1</v>
      </c>
      <c r="Z216" s="67">
        <f t="shared" si="95"/>
        <v>1.05</v>
      </c>
      <c r="AA216" s="66">
        <f t="shared" si="100"/>
        <v>15</v>
      </c>
      <c r="AB216" s="66">
        <f t="shared" si="96"/>
        <v>4</v>
      </c>
      <c r="AC216" s="66">
        <f t="shared" si="97"/>
        <v>2</v>
      </c>
      <c r="AD216" s="67">
        <f t="shared" si="98"/>
        <v>1.4</v>
      </c>
      <c r="AE216" s="66">
        <f t="shared" si="101"/>
        <v>20</v>
      </c>
      <c r="AF216" s="63">
        <v>7</v>
      </c>
      <c r="AG216" s="60"/>
      <c r="AH216" s="103">
        <f t="shared" si="102"/>
        <v>0</v>
      </c>
      <c r="AI216" s="352"/>
    </row>
    <row r="217" spans="1:35" s="33" customFormat="1" ht="47.25" x14ac:dyDescent="0.25">
      <c r="A217" s="60">
        <v>292</v>
      </c>
      <c r="B217" s="161" t="s">
        <v>654</v>
      </c>
      <c r="C217" s="161" t="s">
        <v>175</v>
      </c>
      <c r="D217" s="243">
        <v>27.5</v>
      </c>
      <c r="E217" s="303"/>
      <c r="F217" s="303">
        <v>61</v>
      </c>
      <c r="G217" s="67">
        <f t="shared" si="85"/>
        <v>2.2200000000000002</v>
      </c>
      <c r="H217" s="63">
        <v>4</v>
      </c>
      <c r="I217" s="64" t="e">
        <f t="shared" si="86"/>
        <v>#DIV/0!</v>
      </c>
      <c r="J217" s="63"/>
      <c r="K217" s="63"/>
      <c r="L217" s="63"/>
      <c r="M217" s="25">
        <f t="shared" si="87"/>
        <v>4</v>
      </c>
      <c r="N217" s="63">
        <v>0</v>
      </c>
      <c r="O217" s="63">
        <v>3</v>
      </c>
      <c r="P217" s="63">
        <v>1</v>
      </c>
      <c r="Q217" s="63">
        <f t="shared" si="88"/>
        <v>100</v>
      </c>
      <c r="R217" s="65">
        <f t="shared" si="99"/>
        <v>8</v>
      </c>
      <c r="S217" s="66">
        <f t="shared" si="89"/>
        <v>4</v>
      </c>
      <c r="T217" s="67">
        <f t="shared" si="90"/>
        <v>4.88</v>
      </c>
      <c r="U217" s="165">
        <f t="shared" si="91"/>
        <v>4</v>
      </c>
      <c r="V217" s="67">
        <f t="shared" si="92"/>
        <v>4.88</v>
      </c>
      <c r="W217" s="67">
        <f t="shared" si="93"/>
        <v>8</v>
      </c>
      <c r="X217" s="66"/>
      <c r="Y217" s="66">
        <f t="shared" si="94"/>
        <v>0</v>
      </c>
      <c r="Z217" s="67">
        <f t="shared" si="95"/>
        <v>0.6</v>
      </c>
      <c r="AA217" s="66">
        <f t="shared" si="100"/>
        <v>15</v>
      </c>
      <c r="AB217" s="66">
        <f t="shared" si="96"/>
        <v>3</v>
      </c>
      <c r="AC217" s="66">
        <f t="shared" si="97"/>
        <v>1</v>
      </c>
      <c r="AD217" s="67">
        <f t="shared" si="98"/>
        <v>0.8</v>
      </c>
      <c r="AE217" s="66">
        <f t="shared" si="101"/>
        <v>20</v>
      </c>
      <c r="AF217" s="63">
        <v>4</v>
      </c>
      <c r="AG217" s="60"/>
      <c r="AH217" s="103">
        <f t="shared" si="102"/>
        <v>0</v>
      </c>
      <c r="AI217" s="269"/>
    </row>
    <row r="218" spans="1:35" s="33" customFormat="1" ht="47.25" x14ac:dyDescent="0.25">
      <c r="A218" s="60">
        <v>293</v>
      </c>
      <c r="B218" s="161" t="s">
        <v>655</v>
      </c>
      <c r="C218" s="161" t="s">
        <v>175</v>
      </c>
      <c r="D218" s="243">
        <v>24.83</v>
      </c>
      <c r="E218" s="303"/>
      <c r="F218" s="303">
        <v>89</v>
      </c>
      <c r="G218" s="67">
        <f t="shared" si="85"/>
        <v>3.58</v>
      </c>
      <c r="H218" s="63">
        <v>9</v>
      </c>
      <c r="I218" s="64" t="e">
        <f t="shared" si="86"/>
        <v>#DIV/0!</v>
      </c>
      <c r="J218" s="63"/>
      <c r="K218" s="63"/>
      <c r="L218" s="63"/>
      <c r="M218" s="25">
        <f t="shared" si="87"/>
        <v>9</v>
      </c>
      <c r="N218" s="63">
        <v>0</v>
      </c>
      <c r="O218" s="63">
        <v>7</v>
      </c>
      <c r="P218" s="63">
        <v>2</v>
      </c>
      <c r="Q218" s="63">
        <f t="shared" si="88"/>
        <v>100</v>
      </c>
      <c r="R218" s="65">
        <f t="shared" si="99"/>
        <v>12</v>
      </c>
      <c r="S218" s="66">
        <f t="shared" si="89"/>
        <v>10</v>
      </c>
      <c r="T218" s="67">
        <f t="shared" si="90"/>
        <v>10.68</v>
      </c>
      <c r="U218" s="165">
        <f t="shared" si="91"/>
        <v>10</v>
      </c>
      <c r="V218" s="67">
        <f t="shared" si="92"/>
        <v>10.68</v>
      </c>
      <c r="W218" s="67">
        <f t="shared" si="93"/>
        <v>12</v>
      </c>
      <c r="X218" s="66"/>
      <c r="Y218" s="66">
        <f t="shared" si="94"/>
        <v>1</v>
      </c>
      <c r="Z218" s="67">
        <f t="shared" si="95"/>
        <v>1.5</v>
      </c>
      <c r="AA218" s="66">
        <f t="shared" si="100"/>
        <v>15</v>
      </c>
      <c r="AB218" s="66">
        <f t="shared" si="96"/>
        <v>7</v>
      </c>
      <c r="AC218" s="66">
        <f t="shared" si="97"/>
        <v>2</v>
      </c>
      <c r="AD218" s="67">
        <f t="shared" si="98"/>
        <v>2</v>
      </c>
      <c r="AE218" s="66">
        <f t="shared" si="101"/>
        <v>20</v>
      </c>
      <c r="AF218" s="63">
        <v>10</v>
      </c>
      <c r="AG218" s="60"/>
      <c r="AH218" s="103">
        <f t="shared" si="102"/>
        <v>0</v>
      </c>
      <c r="AI218" s="269"/>
    </row>
    <row r="219" spans="1:35" s="33" customFormat="1" ht="47.25" x14ac:dyDescent="0.25">
      <c r="A219" s="60">
        <v>294</v>
      </c>
      <c r="B219" s="161" t="s">
        <v>894</v>
      </c>
      <c r="C219" s="161" t="s">
        <v>175</v>
      </c>
      <c r="D219" s="243">
        <v>3313.33</v>
      </c>
      <c r="E219" s="303"/>
      <c r="F219" s="303">
        <v>2513</v>
      </c>
      <c r="G219" s="67">
        <f t="shared" si="85"/>
        <v>0.76</v>
      </c>
      <c r="H219" s="63">
        <v>79</v>
      </c>
      <c r="I219" s="64" t="e">
        <f t="shared" si="86"/>
        <v>#DIV/0!</v>
      </c>
      <c r="J219" s="63"/>
      <c r="K219" s="63"/>
      <c r="L219" s="63"/>
      <c r="M219" s="25">
        <f t="shared" si="87"/>
        <v>41</v>
      </c>
      <c r="N219" s="63"/>
      <c r="O219" s="63">
        <v>28</v>
      </c>
      <c r="P219" s="63">
        <v>13</v>
      </c>
      <c r="Q219" s="63">
        <f t="shared" si="88"/>
        <v>52</v>
      </c>
      <c r="R219" s="65">
        <f t="shared" si="99"/>
        <v>5</v>
      </c>
      <c r="S219" s="66">
        <f t="shared" si="89"/>
        <v>125</v>
      </c>
      <c r="T219" s="67">
        <f t="shared" si="90"/>
        <v>125.65</v>
      </c>
      <c r="U219" s="165">
        <f t="shared" si="91"/>
        <v>70</v>
      </c>
      <c r="V219" s="67">
        <f t="shared" si="92"/>
        <v>70.36</v>
      </c>
      <c r="W219" s="67">
        <v>2.8</v>
      </c>
      <c r="X219" s="66"/>
      <c r="Y219" s="66">
        <f t="shared" si="94"/>
        <v>10</v>
      </c>
      <c r="Z219" s="67">
        <f t="shared" si="95"/>
        <v>10.5</v>
      </c>
      <c r="AA219" s="66">
        <f t="shared" si="100"/>
        <v>15</v>
      </c>
      <c r="AB219" s="66">
        <f t="shared" si="96"/>
        <v>46</v>
      </c>
      <c r="AC219" s="66">
        <f t="shared" si="97"/>
        <v>14</v>
      </c>
      <c r="AD219" s="67">
        <f t="shared" si="98"/>
        <v>14</v>
      </c>
      <c r="AE219" s="66">
        <f t="shared" si="101"/>
        <v>20</v>
      </c>
      <c r="AF219" s="63">
        <v>70</v>
      </c>
      <c r="AG219" s="60"/>
      <c r="AH219" s="103">
        <f t="shared" si="102"/>
        <v>0</v>
      </c>
      <c r="AI219" s="352"/>
    </row>
    <row r="220" spans="1:35" s="33" customFormat="1" ht="31.5" x14ac:dyDescent="0.25">
      <c r="A220" s="60">
        <v>296</v>
      </c>
      <c r="B220" s="161" t="s">
        <v>657</v>
      </c>
      <c r="C220" s="161" t="s">
        <v>176</v>
      </c>
      <c r="D220" s="243">
        <v>66.376000000000005</v>
      </c>
      <c r="E220" s="303"/>
      <c r="F220" s="303">
        <v>155</v>
      </c>
      <c r="G220" s="67">
        <f t="shared" si="85"/>
        <v>2.34</v>
      </c>
      <c r="H220" s="63">
        <v>11</v>
      </c>
      <c r="I220" s="64" t="e">
        <f t="shared" si="86"/>
        <v>#DIV/0!</v>
      </c>
      <c r="J220" s="63"/>
      <c r="K220" s="63"/>
      <c r="L220" s="63"/>
      <c r="M220" s="25">
        <f t="shared" si="87"/>
        <v>2</v>
      </c>
      <c r="N220" s="63"/>
      <c r="O220" s="63">
        <v>1</v>
      </c>
      <c r="P220" s="63">
        <v>1</v>
      </c>
      <c r="Q220" s="63">
        <f t="shared" si="88"/>
        <v>18</v>
      </c>
      <c r="R220" s="65">
        <f t="shared" si="99"/>
        <v>8</v>
      </c>
      <c r="S220" s="66">
        <f t="shared" si="89"/>
        <v>12</v>
      </c>
      <c r="T220" s="67">
        <f t="shared" si="90"/>
        <v>12.4</v>
      </c>
      <c r="U220" s="165">
        <f t="shared" si="91"/>
        <v>12</v>
      </c>
      <c r="V220" s="67">
        <f t="shared" si="92"/>
        <v>12.4</v>
      </c>
      <c r="W220" s="67">
        <f t="shared" si="93"/>
        <v>8</v>
      </c>
      <c r="X220" s="66"/>
      <c r="Y220" s="66">
        <f t="shared" si="94"/>
        <v>1</v>
      </c>
      <c r="Z220" s="67">
        <f t="shared" si="95"/>
        <v>1.8</v>
      </c>
      <c r="AA220" s="66">
        <f t="shared" si="100"/>
        <v>15</v>
      </c>
      <c r="AB220" s="66">
        <f t="shared" si="96"/>
        <v>8</v>
      </c>
      <c r="AC220" s="66">
        <f t="shared" si="97"/>
        <v>3</v>
      </c>
      <c r="AD220" s="67">
        <f t="shared" si="98"/>
        <v>2.4</v>
      </c>
      <c r="AE220" s="66">
        <f t="shared" si="101"/>
        <v>20</v>
      </c>
      <c r="AF220" s="63"/>
      <c r="AG220" s="60"/>
      <c r="AH220" s="103"/>
      <c r="AI220" s="352"/>
    </row>
    <row r="221" spans="1:35" s="33" customFormat="1" ht="63" x14ac:dyDescent="0.25">
      <c r="A221" s="60">
        <v>297</v>
      </c>
      <c r="B221" s="161" t="s">
        <v>658</v>
      </c>
      <c r="C221" s="161" t="s">
        <v>176</v>
      </c>
      <c r="D221" s="243">
        <v>113.137</v>
      </c>
      <c r="E221" s="303"/>
      <c r="F221" s="303">
        <v>196</v>
      </c>
      <c r="G221" s="67">
        <f t="shared" si="85"/>
        <v>1.73</v>
      </c>
      <c r="H221" s="63">
        <v>11</v>
      </c>
      <c r="I221" s="64" t="e">
        <f t="shared" si="86"/>
        <v>#DIV/0!</v>
      </c>
      <c r="J221" s="63"/>
      <c r="K221" s="63"/>
      <c r="L221" s="63"/>
      <c r="M221" s="25">
        <f t="shared" si="87"/>
        <v>2</v>
      </c>
      <c r="N221" s="63">
        <v>0</v>
      </c>
      <c r="O221" s="63">
        <v>2</v>
      </c>
      <c r="P221" s="63">
        <v>0</v>
      </c>
      <c r="Q221" s="63">
        <f t="shared" si="88"/>
        <v>18</v>
      </c>
      <c r="R221" s="65">
        <f t="shared" si="99"/>
        <v>8</v>
      </c>
      <c r="S221" s="66">
        <f t="shared" si="89"/>
        <v>15</v>
      </c>
      <c r="T221" s="67">
        <f t="shared" si="90"/>
        <v>15.68</v>
      </c>
      <c r="U221" s="165">
        <f t="shared" si="91"/>
        <v>15</v>
      </c>
      <c r="V221" s="67">
        <f t="shared" si="92"/>
        <v>15.68</v>
      </c>
      <c r="W221" s="67">
        <f t="shared" si="93"/>
        <v>8</v>
      </c>
      <c r="X221" s="66"/>
      <c r="Y221" s="66">
        <f t="shared" si="94"/>
        <v>2</v>
      </c>
      <c r="Z221" s="67">
        <f t="shared" si="95"/>
        <v>2.25</v>
      </c>
      <c r="AA221" s="66">
        <f t="shared" si="100"/>
        <v>15</v>
      </c>
      <c r="AB221" s="66">
        <f t="shared" si="96"/>
        <v>10</v>
      </c>
      <c r="AC221" s="66">
        <f t="shared" si="97"/>
        <v>3</v>
      </c>
      <c r="AD221" s="67">
        <f t="shared" si="98"/>
        <v>3</v>
      </c>
      <c r="AE221" s="66">
        <f t="shared" si="101"/>
        <v>20</v>
      </c>
      <c r="AF221" s="63">
        <v>15</v>
      </c>
      <c r="AG221" s="60"/>
      <c r="AH221" s="103">
        <f t="shared" ref="AH221:AH222" si="103">U221-AF221</f>
        <v>0</v>
      </c>
      <c r="AI221" s="352"/>
    </row>
    <row r="222" spans="1:35" s="33" customFormat="1" ht="63" x14ac:dyDescent="0.25">
      <c r="A222" s="60">
        <v>298</v>
      </c>
      <c r="B222" s="161" t="s">
        <v>659</v>
      </c>
      <c r="C222" s="161" t="s">
        <v>176</v>
      </c>
      <c r="D222" s="243">
        <v>226.38399999999999</v>
      </c>
      <c r="E222" s="303"/>
      <c r="F222" s="303">
        <v>160</v>
      </c>
      <c r="G222" s="67">
        <f t="shared" ref="G222" si="104">F222/D222</f>
        <v>0.71</v>
      </c>
      <c r="H222" s="63">
        <v>4</v>
      </c>
      <c r="I222" s="64" t="e">
        <f t="shared" ref="I222" si="105">H222*100/E222</f>
        <v>#DIV/0!</v>
      </c>
      <c r="J222" s="63"/>
      <c r="K222" s="63"/>
      <c r="L222" s="63"/>
      <c r="M222" s="25">
        <f t="shared" ref="M222" si="106">N222+O222+P222</f>
        <v>4</v>
      </c>
      <c r="N222" s="63">
        <v>0</v>
      </c>
      <c r="O222" s="63">
        <v>3</v>
      </c>
      <c r="P222" s="63">
        <v>1</v>
      </c>
      <c r="Q222" s="63">
        <f t="shared" ref="Q222" si="107">M222*100/H222</f>
        <v>100</v>
      </c>
      <c r="R222" s="65">
        <f t="shared" si="99"/>
        <v>5</v>
      </c>
      <c r="S222" s="66">
        <f t="shared" ref="S222" si="108">ROUNDDOWN(T222,0)</f>
        <v>8</v>
      </c>
      <c r="T222" s="67">
        <f t="shared" ref="T222" si="109">F222*R222/100</f>
        <v>8</v>
      </c>
      <c r="U222" s="165">
        <f t="shared" ref="U222" si="110">ROUNDDOWN(V222,0)</f>
        <v>8</v>
      </c>
      <c r="V222" s="67">
        <f t="shared" ref="V222" si="111">F222*W222/100</f>
        <v>8</v>
      </c>
      <c r="W222" s="67">
        <f t="shared" ref="W222" si="112">R222</f>
        <v>5</v>
      </c>
      <c r="X222" s="66"/>
      <c r="Y222" s="66">
        <f t="shared" ref="Y222" si="113">ROUNDDOWN(Z222,0)</f>
        <v>1</v>
      </c>
      <c r="Z222" s="67">
        <f t="shared" ref="Z222" si="114">U222*AA222/100</f>
        <v>1.2</v>
      </c>
      <c r="AA222" s="66">
        <f t="shared" si="100"/>
        <v>15</v>
      </c>
      <c r="AB222" s="66">
        <f>U222-Y222-AC222</f>
        <v>5</v>
      </c>
      <c r="AC222" s="66">
        <f t="shared" ref="AC222" si="115">_xlfn.CEILING.MATH(AD222,1)</f>
        <v>2</v>
      </c>
      <c r="AD222" s="67">
        <f t="shared" ref="AD222" si="116">U222*AE222/100</f>
        <v>1.6</v>
      </c>
      <c r="AE222" s="66">
        <f t="shared" si="101"/>
        <v>20</v>
      </c>
      <c r="AF222" s="63">
        <v>8</v>
      </c>
      <c r="AG222" s="60"/>
      <c r="AH222" s="103">
        <f t="shared" si="103"/>
        <v>0</v>
      </c>
      <c r="AI222" s="352"/>
    </row>
    <row r="223" spans="1:35" s="33" customFormat="1" ht="31.5" x14ac:dyDescent="0.25">
      <c r="A223" s="60"/>
      <c r="B223" s="161" t="s">
        <v>665</v>
      </c>
      <c r="C223" s="161" t="s">
        <v>177</v>
      </c>
      <c r="D223" s="243">
        <v>222</v>
      </c>
      <c r="E223" s="303"/>
      <c r="F223" s="303">
        <v>56</v>
      </c>
      <c r="G223" s="67">
        <f t="shared" ref="G223:G269" si="117">F223/D223</f>
        <v>0.25</v>
      </c>
      <c r="H223" s="63">
        <v>2</v>
      </c>
      <c r="I223" s="64" t="e">
        <f t="shared" ref="I223:I269" si="118">H223*100/E223</f>
        <v>#DIV/0!</v>
      </c>
      <c r="J223" s="63"/>
      <c r="K223" s="63"/>
      <c r="L223" s="63"/>
      <c r="M223" s="25">
        <f t="shared" ref="M223:M269" si="119">N223+O223+P223</f>
        <v>0</v>
      </c>
      <c r="N223" s="63"/>
      <c r="O223" s="63">
        <v>0</v>
      </c>
      <c r="P223" s="63">
        <v>0</v>
      </c>
      <c r="Q223" s="63">
        <f t="shared" ref="Q223:Q269" si="120">M223*100/H223</f>
        <v>0</v>
      </c>
      <c r="R223" s="65">
        <f t="shared" si="99"/>
        <v>5</v>
      </c>
      <c r="S223" s="66">
        <f t="shared" ref="S223:S269" si="121">ROUNDDOWN(T223,0)</f>
        <v>2</v>
      </c>
      <c r="T223" s="67">
        <f t="shared" ref="T223:T269" si="122">F223*R223/100</f>
        <v>2.8</v>
      </c>
      <c r="U223" s="165">
        <f t="shared" ref="U223:U269" si="123">ROUNDDOWN(V223,0)</f>
        <v>2</v>
      </c>
      <c r="V223" s="67">
        <f t="shared" ref="V223:V269" si="124">F223*W223/100</f>
        <v>2.8</v>
      </c>
      <c r="W223" s="67">
        <f t="shared" ref="W223:W269" si="125">R223</f>
        <v>5</v>
      </c>
      <c r="X223" s="66"/>
      <c r="Y223" s="66">
        <f t="shared" ref="Y223:Y269" si="126">ROUNDDOWN(Z223,0)</f>
        <v>0</v>
      </c>
      <c r="Z223" s="67">
        <f t="shared" ref="Z223:Z269" si="127">U223*AA223/100</f>
        <v>0.3</v>
      </c>
      <c r="AA223" s="66">
        <f t="shared" si="100"/>
        <v>15</v>
      </c>
      <c r="AB223" s="66">
        <f t="shared" ref="AB223:AB269" si="128">U223-Y223-AC223</f>
        <v>1</v>
      </c>
      <c r="AC223" s="66">
        <f t="shared" ref="AC223:AC269" si="129">_xlfn.CEILING.MATH(AD223,1)</f>
        <v>1</v>
      </c>
      <c r="AD223" s="67">
        <f t="shared" ref="AD223:AD269" si="130">U223*AE223/100</f>
        <v>0.4</v>
      </c>
      <c r="AE223" s="66">
        <f t="shared" si="101"/>
        <v>20</v>
      </c>
      <c r="AF223" s="63"/>
      <c r="AG223" s="60"/>
      <c r="AH223" s="103"/>
      <c r="AI223" s="352"/>
    </row>
    <row r="224" spans="1:35" s="33" customFormat="1" ht="47.25" x14ac:dyDescent="0.25">
      <c r="A224" s="60"/>
      <c r="B224" s="161" t="s">
        <v>666</v>
      </c>
      <c r="C224" s="161" t="s">
        <v>177</v>
      </c>
      <c r="D224" s="243">
        <v>126.434</v>
      </c>
      <c r="E224" s="303"/>
      <c r="F224" s="303">
        <v>226</v>
      </c>
      <c r="G224" s="67">
        <f t="shared" si="117"/>
        <v>1.79</v>
      </c>
      <c r="H224" s="63">
        <v>17</v>
      </c>
      <c r="I224" s="64" t="e">
        <f t="shared" si="118"/>
        <v>#DIV/0!</v>
      </c>
      <c r="J224" s="63"/>
      <c r="K224" s="63"/>
      <c r="L224" s="63"/>
      <c r="M224" s="25">
        <f t="shared" si="119"/>
        <v>7</v>
      </c>
      <c r="N224" s="63">
        <v>0</v>
      </c>
      <c r="O224" s="63">
        <v>5</v>
      </c>
      <c r="P224" s="63">
        <v>2</v>
      </c>
      <c r="Q224" s="63">
        <f t="shared" si="120"/>
        <v>41</v>
      </c>
      <c r="R224" s="65">
        <f t="shared" si="99"/>
        <v>8</v>
      </c>
      <c r="S224" s="66">
        <f t="shared" si="121"/>
        <v>18</v>
      </c>
      <c r="T224" s="67">
        <f t="shared" si="122"/>
        <v>18.079999999999998</v>
      </c>
      <c r="U224" s="165">
        <f t="shared" si="123"/>
        <v>18</v>
      </c>
      <c r="V224" s="67">
        <f t="shared" si="124"/>
        <v>18.079999999999998</v>
      </c>
      <c r="W224" s="67">
        <f t="shared" si="125"/>
        <v>8</v>
      </c>
      <c r="X224" s="66"/>
      <c r="Y224" s="66">
        <f t="shared" si="126"/>
        <v>2</v>
      </c>
      <c r="Z224" s="67">
        <f t="shared" si="127"/>
        <v>2.7</v>
      </c>
      <c r="AA224" s="66">
        <f t="shared" si="100"/>
        <v>15</v>
      </c>
      <c r="AB224" s="66">
        <f t="shared" si="128"/>
        <v>12</v>
      </c>
      <c r="AC224" s="66">
        <f t="shared" si="129"/>
        <v>4</v>
      </c>
      <c r="AD224" s="67">
        <f t="shared" si="130"/>
        <v>3.6</v>
      </c>
      <c r="AE224" s="66">
        <f t="shared" si="101"/>
        <v>20</v>
      </c>
      <c r="AF224" s="63">
        <v>18</v>
      </c>
      <c r="AG224" s="60"/>
      <c r="AH224" s="103">
        <f t="shared" ref="AH224:AH234" si="131">U224-AF224</f>
        <v>0</v>
      </c>
      <c r="AI224" s="352"/>
    </row>
    <row r="225" spans="1:35" s="33" customFormat="1" ht="47.25" x14ac:dyDescent="0.25">
      <c r="A225" s="60"/>
      <c r="B225" s="161" t="s">
        <v>667</v>
      </c>
      <c r="C225" s="161" t="s">
        <v>177</v>
      </c>
      <c r="D225" s="243">
        <v>217.71899999999999</v>
      </c>
      <c r="E225" s="303"/>
      <c r="F225" s="303">
        <v>278</v>
      </c>
      <c r="G225" s="67">
        <f t="shared" si="117"/>
        <v>1.28</v>
      </c>
      <c r="H225" s="63">
        <v>20</v>
      </c>
      <c r="I225" s="64" t="e">
        <f t="shared" si="118"/>
        <v>#DIV/0!</v>
      </c>
      <c r="J225" s="63"/>
      <c r="K225" s="63"/>
      <c r="L225" s="63"/>
      <c r="M225" s="25">
        <f t="shared" si="119"/>
        <v>11</v>
      </c>
      <c r="N225" s="63">
        <v>0</v>
      </c>
      <c r="O225" s="63">
        <v>10</v>
      </c>
      <c r="P225" s="63">
        <v>1</v>
      </c>
      <c r="Q225" s="63">
        <f t="shared" si="120"/>
        <v>55</v>
      </c>
      <c r="R225" s="65">
        <f t="shared" si="99"/>
        <v>8</v>
      </c>
      <c r="S225" s="66">
        <f t="shared" si="121"/>
        <v>22</v>
      </c>
      <c r="T225" s="67">
        <f t="shared" si="122"/>
        <v>22.24</v>
      </c>
      <c r="U225" s="165">
        <f t="shared" si="123"/>
        <v>22</v>
      </c>
      <c r="V225" s="67">
        <f t="shared" si="124"/>
        <v>22.24</v>
      </c>
      <c r="W225" s="67">
        <f t="shared" si="125"/>
        <v>8</v>
      </c>
      <c r="X225" s="66"/>
      <c r="Y225" s="66">
        <f t="shared" si="126"/>
        <v>3</v>
      </c>
      <c r="Z225" s="67">
        <f t="shared" si="127"/>
        <v>3.3</v>
      </c>
      <c r="AA225" s="66">
        <f t="shared" si="100"/>
        <v>15</v>
      </c>
      <c r="AB225" s="66">
        <f t="shared" si="128"/>
        <v>14</v>
      </c>
      <c r="AC225" s="66">
        <f t="shared" si="129"/>
        <v>5</v>
      </c>
      <c r="AD225" s="67">
        <f t="shared" si="130"/>
        <v>4.4000000000000004</v>
      </c>
      <c r="AE225" s="66">
        <f t="shared" si="101"/>
        <v>20</v>
      </c>
      <c r="AF225" s="63">
        <v>22</v>
      </c>
      <c r="AG225" s="60"/>
      <c r="AH225" s="103">
        <f t="shared" si="131"/>
        <v>0</v>
      </c>
      <c r="AI225" s="352"/>
    </row>
    <row r="226" spans="1:35" s="33" customFormat="1" ht="47.25" x14ac:dyDescent="0.25">
      <c r="A226" s="60"/>
      <c r="B226" s="161" t="s">
        <v>668</v>
      </c>
      <c r="C226" s="161" t="s">
        <v>177</v>
      </c>
      <c r="D226" s="243">
        <v>59.182000000000002</v>
      </c>
      <c r="E226" s="303"/>
      <c r="F226" s="303">
        <v>148</v>
      </c>
      <c r="G226" s="67">
        <f t="shared" si="117"/>
        <v>2.5</v>
      </c>
      <c r="H226" s="63">
        <v>11</v>
      </c>
      <c r="I226" s="64" t="e">
        <f t="shared" si="118"/>
        <v>#DIV/0!</v>
      </c>
      <c r="J226" s="63"/>
      <c r="K226" s="63"/>
      <c r="L226" s="63"/>
      <c r="M226" s="25">
        <f t="shared" si="119"/>
        <v>5</v>
      </c>
      <c r="N226" s="63">
        <v>0</v>
      </c>
      <c r="O226" s="63">
        <v>5</v>
      </c>
      <c r="P226" s="63">
        <v>0</v>
      </c>
      <c r="Q226" s="63">
        <f t="shared" si="120"/>
        <v>45</v>
      </c>
      <c r="R226" s="65">
        <f t="shared" si="99"/>
        <v>8</v>
      </c>
      <c r="S226" s="66">
        <f t="shared" si="121"/>
        <v>11</v>
      </c>
      <c r="T226" s="67">
        <f t="shared" si="122"/>
        <v>11.84</v>
      </c>
      <c r="U226" s="165">
        <f t="shared" si="123"/>
        <v>11</v>
      </c>
      <c r="V226" s="67">
        <f t="shared" si="124"/>
        <v>11.84</v>
      </c>
      <c r="W226" s="67">
        <f t="shared" si="125"/>
        <v>8</v>
      </c>
      <c r="X226" s="66"/>
      <c r="Y226" s="66">
        <f t="shared" si="126"/>
        <v>1</v>
      </c>
      <c r="Z226" s="67">
        <f t="shared" si="127"/>
        <v>1.65</v>
      </c>
      <c r="AA226" s="66">
        <f t="shared" si="100"/>
        <v>15</v>
      </c>
      <c r="AB226" s="66">
        <f t="shared" si="128"/>
        <v>7</v>
      </c>
      <c r="AC226" s="66">
        <f t="shared" si="129"/>
        <v>3</v>
      </c>
      <c r="AD226" s="67">
        <f t="shared" si="130"/>
        <v>2.2000000000000002</v>
      </c>
      <c r="AE226" s="66">
        <f t="shared" si="101"/>
        <v>20</v>
      </c>
      <c r="AF226" s="63">
        <v>11</v>
      </c>
      <c r="AG226" s="60"/>
      <c r="AH226" s="103">
        <f t="shared" si="131"/>
        <v>0</v>
      </c>
      <c r="AI226" s="352"/>
    </row>
    <row r="227" spans="1:35" s="33" customFormat="1" ht="47.25" x14ac:dyDescent="0.25">
      <c r="A227" s="60"/>
      <c r="B227" s="161" t="s">
        <v>669</v>
      </c>
      <c r="C227" s="161" t="s">
        <v>177</v>
      </c>
      <c r="D227" s="243">
        <v>52.427</v>
      </c>
      <c r="E227" s="303"/>
      <c r="F227" s="303">
        <v>141</v>
      </c>
      <c r="G227" s="67">
        <f t="shared" si="117"/>
        <v>2.69</v>
      </c>
      <c r="H227" s="63">
        <v>11</v>
      </c>
      <c r="I227" s="64" t="e">
        <f t="shared" si="118"/>
        <v>#DIV/0!</v>
      </c>
      <c r="J227" s="63"/>
      <c r="K227" s="63"/>
      <c r="L227" s="63"/>
      <c r="M227" s="25">
        <f t="shared" si="119"/>
        <v>7</v>
      </c>
      <c r="N227" s="63">
        <v>0</v>
      </c>
      <c r="O227" s="63">
        <v>7</v>
      </c>
      <c r="P227" s="63">
        <v>0</v>
      </c>
      <c r="Q227" s="63">
        <f t="shared" si="120"/>
        <v>64</v>
      </c>
      <c r="R227" s="65">
        <f t="shared" si="99"/>
        <v>8</v>
      </c>
      <c r="S227" s="66">
        <f t="shared" si="121"/>
        <v>11</v>
      </c>
      <c r="T227" s="67">
        <f t="shared" si="122"/>
        <v>11.28</v>
      </c>
      <c r="U227" s="165">
        <f t="shared" si="123"/>
        <v>11</v>
      </c>
      <c r="V227" s="67">
        <f t="shared" si="124"/>
        <v>11.28</v>
      </c>
      <c r="W227" s="67">
        <f t="shared" si="125"/>
        <v>8</v>
      </c>
      <c r="X227" s="66"/>
      <c r="Y227" s="66">
        <f t="shared" si="126"/>
        <v>1</v>
      </c>
      <c r="Z227" s="67">
        <f t="shared" si="127"/>
        <v>1.65</v>
      </c>
      <c r="AA227" s="66">
        <f t="shared" si="100"/>
        <v>15</v>
      </c>
      <c r="AB227" s="66">
        <f t="shared" si="128"/>
        <v>7</v>
      </c>
      <c r="AC227" s="66">
        <f t="shared" si="129"/>
        <v>3</v>
      </c>
      <c r="AD227" s="67">
        <f t="shared" si="130"/>
        <v>2.2000000000000002</v>
      </c>
      <c r="AE227" s="66">
        <f t="shared" si="101"/>
        <v>20</v>
      </c>
      <c r="AF227" s="63">
        <v>11</v>
      </c>
      <c r="AG227" s="60"/>
      <c r="AH227" s="103">
        <f t="shared" si="131"/>
        <v>0</v>
      </c>
      <c r="AI227" s="352"/>
    </row>
    <row r="228" spans="1:35" s="33" customFormat="1" ht="47.25" x14ac:dyDescent="0.25">
      <c r="A228" s="60"/>
      <c r="B228" s="161" t="s">
        <v>670</v>
      </c>
      <c r="C228" s="161" t="s">
        <v>177</v>
      </c>
      <c r="D228" s="243">
        <v>65.028999999999996</v>
      </c>
      <c r="E228" s="303"/>
      <c r="F228" s="303">
        <v>146</v>
      </c>
      <c r="G228" s="67">
        <f t="shared" si="117"/>
        <v>2.25</v>
      </c>
      <c r="H228" s="63">
        <v>11</v>
      </c>
      <c r="I228" s="64" t="e">
        <f t="shared" si="118"/>
        <v>#DIV/0!</v>
      </c>
      <c r="J228" s="63"/>
      <c r="K228" s="63"/>
      <c r="L228" s="63"/>
      <c r="M228" s="25">
        <f t="shared" si="119"/>
        <v>6</v>
      </c>
      <c r="N228" s="63">
        <v>0</v>
      </c>
      <c r="O228" s="63">
        <v>6</v>
      </c>
      <c r="P228" s="63">
        <v>0</v>
      </c>
      <c r="Q228" s="63">
        <f t="shared" si="120"/>
        <v>55</v>
      </c>
      <c r="R228" s="65">
        <f t="shared" si="99"/>
        <v>8</v>
      </c>
      <c r="S228" s="66">
        <f t="shared" si="121"/>
        <v>11</v>
      </c>
      <c r="T228" s="67">
        <f t="shared" si="122"/>
        <v>11.68</v>
      </c>
      <c r="U228" s="165">
        <f t="shared" si="123"/>
        <v>11</v>
      </c>
      <c r="V228" s="67">
        <f t="shared" si="124"/>
        <v>11.68</v>
      </c>
      <c r="W228" s="67">
        <f t="shared" si="125"/>
        <v>8</v>
      </c>
      <c r="X228" s="66"/>
      <c r="Y228" s="66">
        <f t="shared" si="126"/>
        <v>1</v>
      </c>
      <c r="Z228" s="67">
        <f t="shared" si="127"/>
        <v>1.65</v>
      </c>
      <c r="AA228" s="66">
        <f t="shared" si="100"/>
        <v>15</v>
      </c>
      <c r="AB228" s="66">
        <f t="shared" si="128"/>
        <v>7</v>
      </c>
      <c r="AC228" s="66">
        <f t="shared" si="129"/>
        <v>3</v>
      </c>
      <c r="AD228" s="67">
        <f t="shared" si="130"/>
        <v>2.2000000000000002</v>
      </c>
      <c r="AE228" s="66">
        <f t="shared" si="101"/>
        <v>20</v>
      </c>
      <c r="AF228" s="63">
        <v>11</v>
      </c>
      <c r="AG228" s="60"/>
      <c r="AH228" s="103">
        <f t="shared" si="131"/>
        <v>0</v>
      </c>
      <c r="AI228" s="352"/>
    </row>
    <row r="229" spans="1:35" s="33" customFormat="1" ht="47.25" x14ac:dyDescent="0.25">
      <c r="A229" s="60"/>
      <c r="B229" s="161" t="s">
        <v>671</v>
      </c>
      <c r="C229" s="161" t="s">
        <v>177</v>
      </c>
      <c r="D229" s="243">
        <v>75.02</v>
      </c>
      <c r="E229" s="303"/>
      <c r="F229" s="303">
        <v>163</v>
      </c>
      <c r="G229" s="67">
        <f t="shared" si="117"/>
        <v>2.17</v>
      </c>
      <c r="H229" s="63">
        <v>13</v>
      </c>
      <c r="I229" s="64" t="e">
        <f t="shared" si="118"/>
        <v>#DIV/0!</v>
      </c>
      <c r="J229" s="63"/>
      <c r="K229" s="63"/>
      <c r="L229" s="63"/>
      <c r="M229" s="25">
        <f t="shared" si="119"/>
        <v>10</v>
      </c>
      <c r="N229" s="63">
        <v>0</v>
      </c>
      <c r="O229" s="63">
        <v>9</v>
      </c>
      <c r="P229" s="63">
        <v>1</v>
      </c>
      <c r="Q229" s="63">
        <f t="shared" si="120"/>
        <v>77</v>
      </c>
      <c r="R229" s="65">
        <f t="shared" si="99"/>
        <v>8</v>
      </c>
      <c r="S229" s="66">
        <f t="shared" si="121"/>
        <v>13</v>
      </c>
      <c r="T229" s="67">
        <f t="shared" si="122"/>
        <v>13.04</v>
      </c>
      <c r="U229" s="165">
        <f t="shared" si="123"/>
        <v>13</v>
      </c>
      <c r="V229" s="67">
        <f t="shared" si="124"/>
        <v>13.04</v>
      </c>
      <c r="W229" s="67">
        <f t="shared" si="125"/>
        <v>8</v>
      </c>
      <c r="X229" s="66"/>
      <c r="Y229" s="66">
        <f t="shared" si="126"/>
        <v>1</v>
      </c>
      <c r="Z229" s="67">
        <f t="shared" si="127"/>
        <v>1.95</v>
      </c>
      <c r="AA229" s="66">
        <f t="shared" si="100"/>
        <v>15</v>
      </c>
      <c r="AB229" s="66">
        <f t="shared" si="128"/>
        <v>9</v>
      </c>
      <c r="AC229" s="66">
        <f t="shared" si="129"/>
        <v>3</v>
      </c>
      <c r="AD229" s="67">
        <f t="shared" si="130"/>
        <v>2.6</v>
      </c>
      <c r="AE229" s="66">
        <f t="shared" si="101"/>
        <v>20</v>
      </c>
      <c r="AF229" s="63">
        <v>13</v>
      </c>
      <c r="AG229" s="60"/>
      <c r="AH229" s="103">
        <f t="shared" si="131"/>
        <v>0</v>
      </c>
      <c r="AI229" s="352"/>
    </row>
    <row r="230" spans="1:35" s="33" customFormat="1" ht="47.25" x14ac:dyDescent="0.25">
      <c r="A230" s="60"/>
      <c r="B230" s="161" t="s">
        <v>672</v>
      </c>
      <c r="C230" s="161" t="s">
        <v>177</v>
      </c>
      <c r="D230" s="243">
        <v>156.10300000000001</v>
      </c>
      <c r="E230" s="303"/>
      <c r="F230" s="303">
        <v>499</v>
      </c>
      <c r="G230" s="67">
        <f t="shared" si="117"/>
        <v>3.2</v>
      </c>
      <c r="H230" s="63">
        <v>59</v>
      </c>
      <c r="I230" s="64" t="e">
        <f t="shared" si="118"/>
        <v>#DIV/0!</v>
      </c>
      <c r="J230" s="63"/>
      <c r="K230" s="63"/>
      <c r="L230" s="63"/>
      <c r="M230" s="25">
        <f t="shared" si="119"/>
        <v>22</v>
      </c>
      <c r="N230" s="63">
        <v>0</v>
      </c>
      <c r="O230" s="63">
        <v>22</v>
      </c>
      <c r="P230" s="63">
        <v>0</v>
      </c>
      <c r="Q230" s="63">
        <f t="shared" si="120"/>
        <v>37</v>
      </c>
      <c r="R230" s="65">
        <f t="shared" si="99"/>
        <v>12</v>
      </c>
      <c r="S230" s="66">
        <f t="shared" si="121"/>
        <v>59</v>
      </c>
      <c r="T230" s="67">
        <f t="shared" si="122"/>
        <v>59.88</v>
      </c>
      <c r="U230" s="165">
        <f t="shared" si="123"/>
        <v>59</v>
      </c>
      <c r="V230" s="67">
        <f t="shared" si="124"/>
        <v>59.88</v>
      </c>
      <c r="W230" s="67">
        <f t="shared" si="125"/>
        <v>12</v>
      </c>
      <c r="X230" s="66"/>
      <c r="Y230" s="66">
        <f t="shared" si="126"/>
        <v>8</v>
      </c>
      <c r="Z230" s="67">
        <f t="shared" si="127"/>
        <v>8.85</v>
      </c>
      <c r="AA230" s="66">
        <f t="shared" si="100"/>
        <v>15</v>
      </c>
      <c r="AB230" s="66">
        <f t="shared" si="128"/>
        <v>39</v>
      </c>
      <c r="AC230" s="66">
        <f t="shared" si="129"/>
        <v>12</v>
      </c>
      <c r="AD230" s="67">
        <f t="shared" si="130"/>
        <v>11.8</v>
      </c>
      <c r="AE230" s="66">
        <f t="shared" si="101"/>
        <v>20</v>
      </c>
      <c r="AF230" s="63">
        <v>59</v>
      </c>
      <c r="AG230" s="60"/>
      <c r="AH230" s="103">
        <f t="shared" si="131"/>
        <v>0</v>
      </c>
      <c r="AI230" s="352"/>
    </row>
    <row r="231" spans="1:35" s="33" customFormat="1" ht="47.25" x14ac:dyDescent="0.25">
      <c r="A231" s="60"/>
      <c r="B231" s="161" t="s">
        <v>673</v>
      </c>
      <c r="C231" s="161" t="s">
        <v>178</v>
      </c>
      <c r="D231" s="243">
        <v>14952.17</v>
      </c>
      <c r="E231" s="303"/>
      <c r="F231" s="303">
        <v>9601</v>
      </c>
      <c r="G231" s="67">
        <f t="shared" si="117"/>
        <v>0.64</v>
      </c>
      <c r="H231" s="63">
        <v>419</v>
      </c>
      <c r="I231" s="64" t="e">
        <f t="shared" si="118"/>
        <v>#DIV/0!</v>
      </c>
      <c r="J231" s="63"/>
      <c r="K231" s="63"/>
      <c r="L231" s="63"/>
      <c r="M231" s="25">
        <f t="shared" si="119"/>
        <v>287</v>
      </c>
      <c r="N231" s="63">
        <v>11</v>
      </c>
      <c r="O231" s="63">
        <v>217</v>
      </c>
      <c r="P231" s="63">
        <v>59</v>
      </c>
      <c r="Q231" s="63">
        <f t="shared" si="120"/>
        <v>68</v>
      </c>
      <c r="R231" s="65">
        <f t="shared" si="99"/>
        <v>5</v>
      </c>
      <c r="S231" s="66">
        <f t="shared" si="121"/>
        <v>480</v>
      </c>
      <c r="T231" s="67">
        <f t="shared" si="122"/>
        <v>480.05</v>
      </c>
      <c r="U231" s="165">
        <f t="shared" si="123"/>
        <v>384</v>
      </c>
      <c r="V231" s="67">
        <f t="shared" si="124"/>
        <v>384.04</v>
      </c>
      <c r="W231" s="67">
        <v>4</v>
      </c>
      <c r="X231" s="66"/>
      <c r="Y231" s="66">
        <f t="shared" si="126"/>
        <v>57</v>
      </c>
      <c r="Z231" s="67">
        <f t="shared" si="127"/>
        <v>57.6</v>
      </c>
      <c r="AA231" s="66">
        <f t="shared" si="100"/>
        <v>15</v>
      </c>
      <c r="AB231" s="66">
        <f t="shared" si="128"/>
        <v>250</v>
      </c>
      <c r="AC231" s="66">
        <f t="shared" si="129"/>
        <v>77</v>
      </c>
      <c r="AD231" s="67">
        <f t="shared" si="130"/>
        <v>76.8</v>
      </c>
      <c r="AE231" s="66">
        <f t="shared" si="101"/>
        <v>20</v>
      </c>
      <c r="AF231" s="63">
        <v>384</v>
      </c>
      <c r="AG231" s="60"/>
      <c r="AH231" s="103">
        <f t="shared" si="131"/>
        <v>0</v>
      </c>
      <c r="AI231" s="352"/>
    </row>
    <row r="232" spans="1:35" s="33" customFormat="1" ht="47.25" x14ac:dyDescent="0.25">
      <c r="A232" s="60"/>
      <c r="B232" s="161" t="s">
        <v>884</v>
      </c>
      <c r="C232" s="161" t="s">
        <v>178</v>
      </c>
      <c r="D232" s="243">
        <v>416.08</v>
      </c>
      <c r="E232" s="303"/>
      <c r="F232" s="303">
        <v>656</v>
      </c>
      <c r="G232" s="67">
        <f t="shared" si="117"/>
        <v>1.58</v>
      </c>
      <c r="H232" s="63">
        <v>20</v>
      </c>
      <c r="I232" s="64" t="e">
        <f t="shared" si="118"/>
        <v>#DIV/0!</v>
      </c>
      <c r="J232" s="63"/>
      <c r="K232" s="63"/>
      <c r="L232" s="63"/>
      <c r="M232" s="25">
        <f t="shared" si="119"/>
        <v>13</v>
      </c>
      <c r="N232" s="63">
        <v>0</v>
      </c>
      <c r="O232" s="63">
        <v>13</v>
      </c>
      <c r="P232" s="63">
        <v>0</v>
      </c>
      <c r="Q232" s="63">
        <f t="shared" si="120"/>
        <v>65</v>
      </c>
      <c r="R232" s="65">
        <f t="shared" si="99"/>
        <v>8</v>
      </c>
      <c r="S232" s="66">
        <f t="shared" si="121"/>
        <v>52</v>
      </c>
      <c r="T232" s="67">
        <f t="shared" si="122"/>
        <v>52.48</v>
      </c>
      <c r="U232" s="165">
        <f t="shared" si="123"/>
        <v>15</v>
      </c>
      <c r="V232" s="67">
        <f t="shared" si="124"/>
        <v>15.74</v>
      </c>
      <c r="W232" s="67">
        <v>2.4</v>
      </c>
      <c r="X232" s="66"/>
      <c r="Y232" s="66">
        <f t="shared" si="126"/>
        <v>2</v>
      </c>
      <c r="Z232" s="67">
        <f t="shared" si="127"/>
        <v>2.25</v>
      </c>
      <c r="AA232" s="66">
        <f t="shared" si="100"/>
        <v>15</v>
      </c>
      <c r="AB232" s="66">
        <f t="shared" si="128"/>
        <v>10</v>
      </c>
      <c r="AC232" s="66">
        <f t="shared" si="129"/>
        <v>3</v>
      </c>
      <c r="AD232" s="67">
        <f t="shared" si="130"/>
        <v>3</v>
      </c>
      <c r="AE232" s="66">
        <f t="shared" si="101"/>
        <v>20</v>
      </c>
      <c r="AF232" s="63">
        <v>15</v>
      </c>
      <c r="AG232" s="60"/>
      <c r="AH232" s="103">
        <f t="shared" si="131"/>
        <v>0</v>
      </c>
      <c r="AI232" s="352"/>
    </row>
    <row r="233" spans="1:35" s="33" customFormat="1" ht="47.25" x14ac:dyDescent="0.25">
      <c r="A233" s="60"/>
      <c r="B233" s="161" t="s">
        <v>675</v>
      </c>
      <c r="C233" s="161" t="s">
        <v>178</v>
      </c>
      <c r="D233" s="243">
        <v>293.77999999999997</v>
      </c>
      <c r="E233" s="303"/>
      <c r="F233" s="303">
        <v>226</v>
      </c>
      <c r="G233" s="67">
        <f t="shared" si="117"/>
        <v>0.77</v>
      </c>
      <c r="H233" s="63">
        <v>12</v>
      </c>
      <c r="I233" s="64" t="e">
        <f t="shared" si="118"/>
        <v>#DIV/0!</v>
      </c>
      <c r="J233" s="63"/>
      <c r="K233" s="63"/>
      <c r="L233" s="63"/>
      <c r="M233" s="25">
        <f t="shared" si="119"/>
        <v>3</v>
      </c>
      <c r="N233" s="63">
        <v>0</v>
      </c>
      <c r="O233" s="63">
        <v>3</v>
      </c>
      <c r="P233" s="63">
        <v>0</v>
      </c>
      <c r="Q233" s="63">
        <f t="shared" si="120"/>
        <v>25</v>
      </c>
      <c r="R233" s="65">
        <f t="shared" si="99"/>
        <v>5</v>
      </c>
      <c r="S233" s="66">
        <f t="shared" si="121"/>
        <v>11</v>
      </c>
      <c r="T233" s="67">
        <f t="shared" si="122"/>
        <v>11.3</v>
      </c>
      <c r="U233" s="165">
        <f t="shared" si="123"/>
        <v>9</v>
      </c>
      <c r="V233" s="67">
        <f t="shared" si="124"/>
        <v>9.0399999999999991</v>
      </c>
      <c r="W233" s="67">
        <v>4</v>
      </c>
      <c r="X233" s="66"/>
      <c r="Y233" s="66">
        <f t="shared" si="126"/>
        <v>1</v>
      </c>
      <c r="Z233" s="67">
        <f t="shared" si="127"/>
        <v>1.35</v>
      </c>
      <c r="AA233" s="66">
        <f t="shared" si="100"/>
        <v>15</v>
      </c>
      <c r="AB233" s="66">
        <f t="shared" si="128"/>
        <v>6</v>
      </c>
      <c r="AC233" s="66">
        <f t="shared" si="129"/>
        <v>2</v>
      </c>
      <c r="AD233" s="67">
        <f t="shared" si="130"/>
        <v>1.8</v>
      </c>
      <c r="AE233" s="66">
        <f t="shared" si="101"/>
        <v>20</v>
      </c>
      <c r="AF233" s="63">
        <v>9</v>
      </c>
      <c r="AG233" s="60"/>
      <c r="AH233" s="103">
        <f t="shared" si="131"/>
        <v>0</v>
      </c>
      <c r="AI233" s="352"/>
    </row>
    <row r="234" spans="1:35" s="33" customFormat="1" ht="47.25" x14ac:dyDescent="0.25">
      <c r="A234" s="60"/>
      <c r="B234" s="161" t="s">
        <v>676</v>
      </c>
      <c r="C234" s="161" t="s">
        <v>178</v>
      </c>
      <c r="D234" s="243">
        <v>138.86000000000001</v>
      </c>
      <c r="E234" s="303"/>
      <c r="F234" s="303">
        <v>208</v>
      </c>
      <c r="G234" s="67">
        <f t="shared" si="117"/>
        <v>1.5</v>
      </c>
      <c r="H234" s="63">
        <v>10</v>
      </c>
      <c r="I234" s="64" t="e">
        <f t="shared" si="118"/>
        <v>#DIV/0!</v>
      </c>
      <c r="J234" s="63"/>
      <c r="K234" s="63"/>
      <c r="L234" s="63"/>
      <c r="M234" s="25">
        <f t="shared" si="119"/>
        <v>2</v>
      </c>
      <c r="N234" s="63">
        <v>0</v>
      </c>
      <c r="O234" s="63">
        <v>2</v>
      </c>
      <c r="P234" s="63">
        <v>0</v>
      </c>
      <c r="Q234" s="63">
        <f t="shared" si="120"/>
        <v>20</v>
      </c>
      <c r="R234" s="65">
        <f t="shared" si="99"/>
        <v>8</v>
      </c>
      <c r="S234" s="66">
        <f t="shared" si="121"/>
        <v>16</v>
      </c>
      <c r="T234" s="67">
        <f t="shared" si="122"/>
        <v>16.64</v>
      </c>
      <c r="U234" s="165">
        <f t="shared" si="123"/>
        <v>10</v>
      </c>
      <c r="V234" s="67">
        <f t="shared" si="124"/>
        <v>10.4</v>
      </c>
      <c r="W234" s="67">
        <v>5</v>
      </c>
      <c r="X234" s="66"/>
      <c r="Y234" s="66">
        <f t="shared" si="126"/>
        <v>1</v>
      </c>
      <c r="Z234" s="67">
        <f t="shared" si="127"/>
        <v>1.5</v>
      </c>
      <c r="AA234" s="66">
        <f t="shared" si="100"/>
        <v>15</v>
      </c>
      <c r="AB234" s="66">
        <f t="shared" si="128"/>
        <v>7</v>
      </c>
      <c r="AC234" s="66">
        <f t="shared" si="129"/>
        <v>2</v>
      </c>
      <c r="AD234" s="67">
        <f t="shared" si="130"/>
        <v>2</v>
      </c>
      <c r="AE234" s="66">
        <f t="shared" si="101"/>
        <v>20</v>
      </c>
      <c r="AF234" s="63">
        <v>10</v>
      </c>
      <c r="AG234" s="60"/>
      <c r="AH234" s="103">
        <f t="shared" si="131"/>
        <v>0</v>
      </c>
      <c r="AI234" s="352"/>
    </row>
    <row r="235" spans="1:35" s="33" customFormat="1" ht="31.5" x14ac:dyDescent="0.25">
      <c r="A235" s="60"/>
      <c r="B235" s="161" t="s">
        <v>677</v>
      </c>
      <c r="C235" s="161" t="s">
        <v>179</v>
      </c>
      <c r="D235" s="243">
        <v>137.13</v>
      </c>
      <c r="E235" s="303"/>
      <c r="F235" s="303">
        <v>82</v>
      </c>
      <c r="G235" s="67">
        <f t="shared" si="117"/>
        <v>0.6</v>
      </c>
      <c r="H235" s="63"/>
      <c r="I235" s="64" t="e">
        <f t="shared" si="118"/>
        <v>#DIV/0!</v>
      </c>
      <c r="J235" s="63"/>
      <c r="K235" s="63"/>
      <c r="L235" s="63"/>
      <c r="M235" s="25">
        <f t="shared" si="119"/>
        <v>0</v>
      </c>
      <c r="N235" s="63"/>
      <c r="O235" s="63"/>
      <c r="P235" s="63"/>
      <c r="Q235" s="63" t="e">
        <f t="shared" si="120"/>
        <v>#DIV/0!</v>
      </c>
      <c r="R235" s="65">
        <f t="shared" si="99"/>
        <v>5</v>
      </c>
      <c r="S235" s="66">
        <f t="shared" si="121"/>
        <v>4</v>
      </c>
      <c r="T235" s="67">
        <f t="shared" si="122"/>
        <v>4.0999999999999996</v>
      </c>
      <c r="U235" s="165">
        <f t="shared" si="123"/>
        <v>4</v>
      </c>
      <c r="V235" s="67">
        <f t="shared" si="124"/>
        <v>4.0999999999999996</v>
      </c>
      <c r="W235" s="67">
        <f t="shared" si="125"/>
        <v>5</v>
      </c>
      <c r="X235" s="66"/>
      <c r="Y235" s="66">
        <f t="shared" si="126"/>
        <v>0</v>
      </c>
      <c r="Z235" s="67">
        <f t="shared" si="127"/>
        <v>0.6</v>
      </c>
      <c r="AA235" s="66">
        <f t="shared" si="100"/>
        <v>15</v>
      </c>
      <c r="AB235" s="66">
        <f t="shared" si="128"/>
        <v>3</v>
      </c>
      <c r="AC235" s="66">
        <f t="shared" si="129"/>
        <v>1</v>
      </c>
      <c r="AD235" s="67">
        <f t="shared" si="130"/>
        <v>0.8</v>
      </c>
      <c r="AE235" s="66">
        <f t="shared" si="101"/>
        <v>20</v>
      </c>
      <c r="AF235" s="63"/>
      <c r="AG235" s="60"/>
      <c r="AH235" s="103"/>
      <c r="AI235" s="352"/>
    </row>
    <row r="236" spans="1:35" s="33" customFormat="1" ht="31.5" x14ac:dyDescent="0.25">
      <c r="A236" s="60"/>
      <c r="B236" s="161" t="s">
        <v>678</v>
      </c>
      <c r="C236" s="161" t="s">
        <v>179</v>
      </c>
      <c r="D236" s="243">
        <v>42.93</v>
      </c>
      <c r="E236" s="303"/>
      <c r="F236" s="303">
        <v>45</v>
      </c>
      <c r="G236" s="67">
        <f t="shared" si="117"/>
        <v>1.05</v>
      </c>
      <c r="H236" s="63"/>
      <c r="I236" s="64" t="e">
        <f t="shared" si="118"/>
        <v>#DIV/0!</v>
      </c>
      <c r="J236" s="63"/>
      <c r="K236" s="63"/>
      <c r="L236" s="63"/>
      <c r="M236" s="25">
        <f t="shared" si="119"/>
        <v>0</v>
      </c>
      <c r="N236" s="63"/>
      <c r="O236" s="63"/>
      <c r="P236" s="63"/>
      <c r="Q236" s="63" t="e">
        <f t="shared" si="120"/>
        <v>#DIV/0!</v>
      </c>
      <c r="R236" s="65">
        <f t="shared" si="99"/>
        <v>8</v>
      </c>
      <c r="S236" s="66">
        <f t="shared" si="121"/>
        <v>3</v>
      </c>
      <c r="T236" s="67">
        <f t="shared" si="122"/>
        <v>3.6</v>
      </c>
      <c r="U236" s="165">
        <f t="shared" si="123"/>
        <v>3</v>
      </c>
      <c r="V236" s="67">
        <f t="shared" si="124"/>
        <v>3.6</v>
      </c>
      <c r="W236" s="67">
        <f t="shared" si="125"/>
        <v>8</v>
      </c>
      <c r="X236" s="66"/>
      <c r="Y236" s="66">
        <f t="shared" si="126"/>
        <v>0</v>
      </c>
      <c r="Z236" s="67">
        <f t="shared" si="127"/>
        <v>0.45</v>
      </c>
      <c r="AA236" s="66">
        <f t="shared" si="100"/>
        <v>15</v>
      </c>
      <c r="AB236" s="66">
        <f t="shared" si="128"/>
        <v>2</v>
      </c>
      <c r="AC236" s="66">
        <f t="shared" si="129"/>
        <v>1</v>
      </c>
      <c r="AD236" s="67">
        <f t="shared" si="130"/>
        <v>0.6</v>
      </c>
      <c r="AE236" s="66">
        <f t="shared" si="101"/>
        <v>20</v>
      </c>
      <c r="AF236" s="63"/>
      <c r="AG236" s="60"/>
      <c r="AH236" s="103"/>
      <c r="AI236" s="352"/>
    </row>
    <row r="237" spans="1:35" s="33" customFormat="1" ht="31.5" x14ac:dyDescent="0.25">
      <c r="A237" s="60"/>
      <c r="B237" s="161" t="s">
        <v>679</v>
      </c>
      <c r="C237" s="161" t="s">
        <v>179</v>
      </c>
      <c r="D237" s="243">
        <v>213.44</v>
      </c>
      <c r="E237" s="303"/>
      <c r="F237" s="303">
        <v>162</v>
      </c>
      <c r="G237" s="67">
        <f t="shared" si="117"/>
        <v>0.76</v>
      </c>
      <c r="H237" s="63">
        <v>16</v>
      </c>
      <c r="I237" s="64" t="e">
        <f t="shared" si="118"/>
        <v>#DIV/0!</v>
      </c>
      <c r="J237" s="63"/>
      <c r="K237" s="63"/>
      <c r="L237" s="63"/>
      <c r="M237" s="25">
        <f t="shared" si="119"/>
        <v>10</v>
      </c>
      <c r="N237" s="63"/>
      <c r="O237" s="63">
        <v>6</v>
      </c>
      <c r="P237" s="63">
        <v>4</v>
      </c>
      <c r="Q237" s="63">
        <f t="shared" si="120"/>
        <v>63</v>
      </c>
      <c r="R237" s="65">
        <f t="shared" si="99"/>
        <v>5</v>
      </c>
      <c r="S237" s="66">
        <f t="shared" si="121"/>
        <v>8</v>
      </c>
      <c r="T237" s="67">
        <f t="shared" si="122"/>
        <v>8.1</v>
      </c>
      <c r="U237" s="165">
        <f t="shared" si="123"/>
        <v>8</v>
      </c>
      <c r="V237" s="67">
        <f t="shared" si="124"/>
        <v>8.1</v>
      </c>
      <c r="W237" s="67">
        <f t="shared" si="125"/>
        <v>5</v>
      </c>
      <c r="X237" s="66"/>
      <c r="Y237" s="66">
        <f t="shared" si="126"/>
        <v>1</v>
      </c>
      <c r="Z237" s="67">
        <f t="shared" si="127"/>
        <v>1.2</v>
      </c>
      <c r="AA237" s="66">
        <f t="shared" si="100"/>
        <v>15</v>
      </c>
      <c r="AB237" s="66">
        <f t="shared" si="128"/>
        <v>5</v>
      </c>
      <c r="AC237" s="66">
        <f t="shared" si="129"/>
        <v>2</v>
      </c>
      <c r="AD237" s="67">
        <f t="shared" si="130"/>
        <v>1.6</v>
      </c>
      <c r="AE237" s="66">
        <f t="shared" si="101"/>
        <v>20</v>
      </c>
      <c r="AF237" s="63"/>
      <c r="AG237" s="60"/>
      <c r="AH237" s="103"/>
      <c r="AI237" s="352"/>
    </row>
    <row r="238" spans="1:35" s="33" customFormat="1" ht="47.25" x14ac:dyDescent="0.25">
      <c r="A238" s="60"/>
      <c r="B238" s="161" t="s">
        <v>680</v>
      </c>
      <c r="C238" s="161" t="s">
        <v>179</v>
      </c>
      <c r="D238" s="243">
        <v>29.527000000000001</v>
      </c>
      <c r="E238" s="303"/>
      <c r="F238" s="303">
        <v>150</v>
      </c>
      <c r="G238" s="67">
        <f t="shared" si="117"/>
        <v>5.08</v>
      </c>
      <c r="H238" s="63">
        <v>17</v>
      </c>
      <c r="I238" s="64" t="e">
        <f t="shared" si="118"/>
        <v>#DIV/0!</v>
      </c>
      <c r="J238" s="63"/>
      <c r="K238" s="63"/>
      <c r="L238" s="63"/>
      <c r="M238" s="25">
        <f t="shared" si="119"/>
        <v>13</v>
      </c>
      <c r="N238" s="63">
        <v>0</v>
      </c>
      <c r="O238" s="63">
        <v>12</v>
      </c>
      <c r="P238" s="63">
        <v>1</v>
      </c>
      <c r="Q238" s="63">
        <f t="shared" si="120"/>
        <v>76</v>
      </c>
      <c r="R238" s="65">
        <f t="shared" si="99"/>
        <v>12</v>
      </c>
      <c r="S238" s="66">
        <f t="shared" si="121"/>
        <v>18</v>
      </c>
      <c r="T238" s="67">
        <f t="shared" si="122"/>
        <v>18</v>
      </c>
      <c r="U238" s="165">
        <f t="shared" si="123"/>
        <v>18</v>
      </c>
      <c r="V238" s="67">
        <f t="shared" si="124"/>
        <v>18</v>
      </c>
      <c r="W238" s="67">
        <f t="shared" si="125"/>
        <v>12</v>
      </c>
      <c r="X238" s="66"/>
      <c r="Y238" s="66">
        <f t="shared" si="126"/>
        <v>2</v>
      </c>
      <c r="Z238" s="67">
        <f t="shared" si="127"/>
        <v>2.7</v>
      </c>
      <c r="AA238" s="66">
        <f t="shared" si="100"/>
        <v>15</v>
      </c>
      <c r="AB238" s="66">
        <f t="shared" si="128"/>
        <v>12</v>
      </c>
      <c r="AC238" s="66">
        <f t="shared" si="129"/>
        <v>4</v>
      </c>
      <c r="AD238" s="67">
        <f t="shared" si="130"/>
        <v>3.6</v>
      </c>
      <c r="AE238" s="66">
        <f t="shared" si="101"/>
        <v>20</v>
      </c>
      <c r="AF238" s="63">
        <v>18</v>
      </c>
      <c r="AG238" s="60"/>
      <c r="AH238" s="103">
        <f t="shared" ref="AH238:AH250" si="132">U238-AF238</f>
        <v>0</v>
      </c>
      <c r="AI238" s="352"/>
    </row>
    <row r="239" spans="1:35" s="33" customFormat="1" ht="47.25" x14ac:dyDescent="0.25">
      <c r="A239" s="60"/>
      <c r="B239" s="161" t="s">
        <v>681</v>
      </c>
      <c r="C239" s="161" t="s">
        <v>179</v>
      </c>
      <c r="D239" s="243">
        <v>41.933999999999997</v>
      </c>
      <c r="E239" s="303"/>
      <c r="F239" s="303">
        <v>113</v>
      </c>
      <c r="G239" s="67">
        <f t="shared" si="117"/>
        <v>2.69</v>
      </c>
      <c r="H239" s="63">
        <v>9</v>
      </c>
      <c r="I239" s="64" t="e">
        <f t="shared" si="118"/>
        <v>#DIV/0!</v>
      </c>
      <c r="J239" s="63"/>
      <c r="K239" s="63"/>
      <c r="L239" s="63"/>
      <c r="M239" s="25">
        <f t="shared" si="119"/>
        <v>4</v>
      </c>
      <c r="N239" s="63">
        <v>0</v>
      </c>
      <c r="O239" s="63">
        <v>4</v>
      </c>
      <c r="P239" s="63">
        <v>0</v>
      </c>
      <c r="Q239" s="63">
        <f t="shared" si="120"/>
        <v>44</v>
      </c>
      <c r="R239" s="65">
        <f t="shared" si="99"/>
        <v>8</v>
      </c>
      <c r="S239" s="66">
        <f t="shared" si="121"/>
        <v>9</v>
      </c>
      <c r="T239" s="67">
        <f t="shared" si="122"/>
        <v>9.0399999999999991</v>
      </c>
      <c r="U239" s="165">
        <f t="shared" si="123"/>
        <v>9</v>
      </c>
      <c r="V239" s="67">
        <f t="shared" si="124"/>
        <v>9.0399999999999991</v>
      </c>
      <c r="W239" s="67">
        <f t="shared" si="125"/>
        <v>8</v>
      </c>
      <c r="X239" s="66"/>
      <c r="Y239" s="66">
        <f t="shared" si="126"/>
        <v>1</v>
      </c>
      <c r="Z239" s="67">
        <f t="shared" si="127"/>
        <v>1.35</v>
      </c>
      <c r="AA239" s="66">
        <f t="shared" si="100"/>
        <v>15</v>
      </c>
      <c r="AB239" s="66">
        <f t="shared" si="128"/>
        <v>6</v>
      </c>
      <c r="AC239" s="66">
        <f t="shared" si="129"/>
        <v>2</v>
      </c>
      <c r="AD239" s="67">
        <f t="shared" si="130"/>
        <v>1.8</v>
      </c>
      <c r="AE239" s="66">
        <f t="shared" si="101"/>
        <v>20</v>
      </c>
      <c r="AF239" s="63">
        <v>9</v>
      </c>
      <c r="AG239" s="60"/>
      <c r="AH239" s="103">
        <f t="shared" si="132"/>
        <v>0</v>
      </c>
      <c r="AI239" s="352"/>
    </row>
    <row r="240" spans="1:35" s="33" customFormat="1" ht="47.25" x14ac:dyDescent="0.25">
      <c r="A240" s="60"/>
      <c r="B240" s="161" t="s">
        <v>682</v>
      </c>
      <c r="C240" s="161" t="s">
        <v>179</v>
      </c>
      <c r="D240" s="243">
        <v>28.08</v>
      </c>
      <c r="E240" s="303"/>
      <c r="F240" s="303">
        <v>126</v>
      </c>
      <c r="G240" s="67">
        <f t="shared" si="117"/>
        <v>4.49</v>
      </c>
      <c r="H240" s="63">
        <v>9</v>
      </c>
      <c r="I240" s="64" t="e">
        <f t="shared" si="118"/>
        <v>#DIV/0!</v>
      </c>
      <c r="J240" s="63"/>
      <c r="K240" s="63"/>
      <c r="L240" s="63"/>
      <c r="M240" s="25">
        <f t="shared" si="119"/>
        <v>1</v>
      </c>
      <c r="N240" s="63">
        <v>0</v>
      </c>
      <c r="O240" s="63">
        <v>1</v>
      </c>
      <c r="P240" s="63">
        <v>0</v>
      </c>
      <c r="Q240" s="63">
        <f t="shared" si="120"/>
        <v>11</v>
      </c>
      <c r="R240" s="65">
        <f t="shared" si="99"/>
        <v>12</v>
      </c>
      <c r="S240" s="66">
        <f t="shared" si="121"/>
        <v>15</v>
      </c>
      <c r="T240" s="67">
        <f t="shared" si="122"/>
        <v>15.12</v>
      </c>
      <c r="U240" s="165">
        <f t="shared" si="123"/>
        <v>14</v>
      </c>
      <c r="V240" s="67">
        <f t="shared" si="124"/>
        <v>14.49</v>
      </c>
      <c r="W240" s="67">
        <v>11.5</v>
      </c>
      <c r="X240" s="66"/>
      <c r="Y240" s="66">
        <f t="shared" si="126"/>
        <v>2</v>
      </c>
      <c r="Z240" s="67">
        <f t="shared" si="127"/>
        <v>2.1</v>
      </c>
      <c r="AA240" s="66">
        <f t="shared" si="100"/>
        <v>15</v>
      </c>
      <c r="AB240" s="66">
        <f t="shared" si="128"/>
        <v>9</v>
      </c>
      <c r="AC240" s="66">
        <f t="shared" si="129"/>
        <v>3</v>
      </c>
      <c r="AD240" s="67">
        <f t="shared" si="130"/>
        <v>2.8</v>
      </c>
      <c r="AE240" s="66">
        <f t="shared" si="101"/>
        <v>20</v>
      </c>
      <c r="AF240" s="63">
        <v>14</v>
      </c>
      <c r="AG240" s="60"/>
      <c r="AH240" s="103">
        <f t="shared" si="132"/>
        <v>0</v>
      </c>
      <c r="AI240" s="352"/>
    </row>
    <row r="241" spans="1:35" s="33" customFormat="1" ht="47.25" x14ac:dyDescent="0.25">
      <c r="A241" s="60"/>
      <c r="B241" s="161" t="s">
        <v>683</v>
      </c>
      <c r="C241" s="161" t="s">
        <v>179</v>
      </c>
      <c r="D241" s="243">
        <v>24.917000000000002</v>
      </c>
      <c r="E241" s="303"/>
      <c r="F241" s="303">
        <v>81</v>
      </c>
      <c r="G241" s="67">
        <f t="shared" si="117"/>
        <v>3.25</v>
      </c>
      <c r="H241" s="63">
        <v>2</v>
      </c>
      <c r="I241" s="64" t="e">
        <f t="shared" si="118"/>
        <v>#DIV/0!</v>
      </c>
      <c r="J241" s="63"/>
      <c r="K241" s="63"/>
      <c r="L241" s="63"/>
      <c r="M241" s="25">
        <f t="shared" si="119"/>
        <v>0</v>
      </c>
      <c r="N241" s="63">
        <v>0</v>
      </c>
      <c r="O241" s="63">
        <v>0</v>
      </c>
      <c r="P241" s="63">
        <v>0</v>
      </c>
      <c r="Q241" s="63">
        <f t="shared" si="120"/>
        <v>0</v>
      </c>
      <c r="R241" s="65">
        <f t="shared" si="99"/>
        <v>12</v>
      </c>
      <c r="S241" s="66">
        <f t="shared" si="121"/>
        <v>9</v>
      </c>
      <c r="T241" s="67">
        <f t="shared" si="122"/>
        <v>9.7200000000000006</v>
      </c>
      <c r="U241" s="165">
        <f t="shared" si="123"/>
        <v>2</v>
      </c>
      <c r="V241" s="67">
        <f t="shared" si="124"/>
        <v>2.4300000000000002</v>
      </c>
      <c r="W241" s="67">
        <v>3</v>
      </c>
      <c r="X241" s="66"/>
      <c r="Y241" s="66">
        <f t="shared" si="126"/>
        <v>0</v>
      </c>
      <c r="Z241" s="67">
        <f t="shared" si="127"/>
        <v>0.3</v>
      </c>
      <c r="AA241" s="66">
        <f t="shared" si="100"/>
        <v>15</v>
      </c>
      <c r="AB241" s="66">
        <f t="shared" si="128"/>
        <v>1</v>
      </c>
      <c r="AC241" s="66">
        <f t="shared" si="129"/>
        <v>1</v>
      </c>
      <c r="AD241" s="67">
        <f t="shared" si="130"/>
        <v>0.4</v>
      </c>
      <c r="AE241" s="66">
        <f t="shared" si="101"/>
        <v>20</v>
      </c>
      <c r="AF241" s="63">
        <v>2</v>
      </c>
      <c r="AG241" s="60"/>
      <c r="AH241" s="103">
        <f t="shared" si="132"/>
        <v>0</v>
      </c>
      <c r="AI241" s="352"/>
    </row>
    <row r="242" spans="1:35" s="33" customFormat="1" ht="47.25" x14ac:dyDescent="0.25">
      <c r="A242" s="60"/>
      <c r="B242" s="161" t="s">
        <v>684</v>
      </c>
      <c r="C242" s="161" t="s">
        <v>179</v>
      </c>
      <c r="D242" s="243">
        <v>108.693</v>
      </c>
      <c r="E242" s="303"/>
      <c r="F242" s="303">
        <v>317</v>
      </c>
      <c r="G242" s="67">
        <f t="shared" si="117"/>
        <v>2.92</v>
      </c>
      <c r="H242" s="63">
        <v>13</v>
      </c>
      <c r="I242" s="64" t="e">
        <f t="shared" si="118"/>
        <v>#DIV/0!</v>
      </c>
      <c r="J242" s="63"/>
      <c r="K242" s="63"/>
      <c r="L242" s="63"/>
      <c r="M242" s="25">
        <f t="shared" si="119"/>
        <v>13</v>
      </c>
      <c r="N242" s="63">
        <v>0</v>
      </c>
      <c r="O242" s="63">
        <v>11</v>
      </c>
      <c r="P242" s="63">
        <v>2</v>
      </c>
      <c r="Q242" s="63">
        <f t="shared" si="120"/>
        <v>100</v>
      </c>
      <c r="R242" s="65">
        <f t="shared" si="99"/>
        <v>8</v>
      </c>
      <c r="S242" s="66">
        <f t="shared" si="121"/>
        <v>25</v>
      </c>
      <c r="T242" s="67">
        <f t="shared" si="122"/>
        <v>25.36</v>
      </c>
      <c r="U242" s="165">
        <f t="shared" si="123"/>
        <v>22</v>
      </c>
      <c r="V242" s="67">
        <f t="shared" si="124"/>
        <v>22.19</v>
      </c>
      <c r="W242" s="67">
        <v>7</v>
      </c>
      <c r="X242" s="66"/>
      <c r="Y242" s="66">
        <f t="shared" si="126"/>
        <v>3</v>
      </c>
      <c r="Z242" s="67">
        <f t="shared" si="127"/>
        <v>3.3</v>
      </c>
      <c r="AA242" s="66">
        <f t="shared" si="100"/>
        <v>15</v>
      </c>
      <c r="AB242" s="66">
        <f t="shared" si="128"/>
        <v>14</v>
      </c>
      <c r="AC242" s="66">
        <f t="shared" si="129"/>
        <v>5</v>
      </c>
      <c r="AD242" s="67">
        <f t="shared" si="130"/>
        <v>4.4000000000000004</v>
      </c>
      <c r="AE242" s="66">
        <f t="shared" si="101"/>
        <v>20</v>
      </c>
      <c r="AF242" s="63">
        <v>22</v>
      </c>
      <c r="AG242" s="60"/>
      <c r="AH242" s="103">
        <f t="shared" si="132"/>
        <v>0</v>
      </c>
      <c r="AI242" s="352"/>
    </row>
    <row r="243" spans="1:35" s="33" customFormat="1" ht="47.25" x14ac:dyDescent="0.25">
      <c r="A243" s="60"/>
      <c r="B243" s="161" t="s">
        <v>685</v>
      </c>
      <c r="C243" s="161" t="s">
        <v>179</v>
      </c>
      <c r="D243" s="243">
        <v>27.425000000000001</v>
      </c>
      <c r="E243" s="303"/>
      <c r="F243" s="303">
        <v>85</v>
      </c>
      <c r="G243" s="67">
        <f t="shared" si="117"/>
        <v>3.1</v>
      </c>
      <c r="H243" s="63">
        <v>4</v>
      </c>
      <c r="I243" s="64" t="e">
        <f t="shared" si="118"/>
        <v>#DIV/0!</v>
      </c>
      <c r="J243" s="63"/>
      <c r="K243" s="63"/>
      <c r="L243" s="63"/>
      <c r="M243" s="25">
        <f t="shared" si="119"/>
        <v>4</v>
      </c>
      <c r="N243" s="63">
        <v>0</v>
      </c>
      <c r="O243" s="63">
        <v>3</v>
      </c>
      <c r="P243" s="63">
        <v>1</v>
      </c>
      <c r="Q243" s="63">
        <f t="shared" si="120"/>
        <v>100</v>
      </c>
      <c r="R243" s="65">
        <f t="shared" si="99"/>
        <v>12</v>
      </c>
      <c r="S243" s="66">
        <f t="shared" si="121"/>
        <v>10</v>
      </c>
      <c r="T243" s="67">
        <f t="shared" si="122"/>
        <v>10.199999999999999</v>
      </c>
      <c r="U243" s="165">
        <f t="shared" si="123"/>
        <v>8</v>
      </c>
      <c r="V243" s="67">
        <f t="shared" si="124"/>
        <v>8.5</v>
      </c>
      <c r="W243" s="67">
        <v>10</v>
      </c>
      <c r="X243" s="66"/>
      <c r="Y243" s="66">
        <f t="shared" si="126"/>
        <v>1</v>
      </c>
      <c r="Z243" s="67">
        <f t="shared" si="127"/>
        <v>1.2</v>
      </c>
      <c r="AA243" s="66">
        <f t="shared" si="100"/>
        <v>15</v>
      </c>
      <c r="AB243" s="66">
        <f t="shared" si="128"/>
        <v>5</v>
      </c>
      <c r="AC243" s="66">
        <f t="shared" si="129"/>
        <v>2</v>
      </c>
      <c r="AD243" s="67">
        <f t="shared" si="130"/>
        <v>1.6</v>
      </c>
      <c r="AE243" s="66">
        <f t="shared" si="101"/>
        <v>20</v>
      </c>
      <c r="AF243" s="63">
        <v>8</v>
      </c>
      <c r="AG243" s="60"/>
      <c r="AH243" s="103">
        <f t="shared" si="132"/>
        <v>0</v>
      </c>
      <c r="AI243" s="352"/>
    </row>
    <row r="244" spans="1:35" s="33" customFormat="1" ht="47.25" x14ac:dyDescent="0.25">
      <c r="A244" s="60"/>
      <c r="B244" s="161" t="s">
        <v>686</v>
      </c>
      <c r="C244" s="161" t="s">
        <v>179</v>
      </c>
      <c r="D244" s="243">
        <v>59.713000000000001</v>
      </c>
      <c r="E244" s="303"/>
      <c r="F244" s="303">
        <v>136</v>
      </c>
      <c r="G244" s="67">
        <f t="shared" si="117"/>
        <v>2.2799999999999998</v>
      </c>
      <c r="H244" s="63">
        <v>10</v>
      </c>
      <c r="I244" s="64" t="e">
        <f t="shared" si="118"/>
        <v>#DIV/0!</v>
      </c>
      <c r="J244" s="63"/>
      <c r="K244" s="63"/>
      <c r="L244" s="63"/>
      <c r="M244" s="25">
        <f t="shared" si="119"/>
        <v>5</v>
      </c>
      <c r="N244" s="63">
        <v>0</v>
      </c>
      <c r="O244" s="63">
        <v>5</v>
      </c>
      <c r="P244" s="63">
        <v>0</v>
      </c>
      <c r="Q244" s="63">
        <f t="shared" si="120"/>
        <v>50</v>
      </c>
      <c r="R244" s="65">
        <f t="shared" si="99"/>
        <v>8</v>
      </c>
      <c r="S244" s="66">
        <f t="shared" si="121"/>
        <v>10</v>
      </c>
      <c r="T244" s="67">
        <f t="shared" si="122"/>
        <v>10.88</v>
      </c>
      <c r="U244" s="165">
        <f t="shared" si="123"/>
        <v>10</v>
      </c>
      <c r="V244" s="67">
        <f t="shared" si="124"/>
        <v>10.88</v>
      </c>
      <c r="W244" s="67">
        <f t="shared" si="125"/>
        <v>8</v>
      </c>
      <c r="X244" s="66"/>
      <c r="Y244" s="66">
        <f t="shared" si="126"/>
        <v>1</v>
      </c>
      <c r="Z244" s="67">
        <f t="shared" si="127"/>
        <v>1.5</v>
      </c>
      <c r="AA244" s="66">
        <f t="shared" si="100"/>
        <v>15</v>
      </c>
      <c r="AB244" s="66">
        <f t="shared" si="128"/>
        <v>7</v>
      </c>
      <c r="AC244" s="66">
        <f t="shared" si="129"/>
        <v>2</v>
      </c>
      <c r="AD244" s="67">
        <f t="shared" si="130"/>
        <v>2</v>
      </c>
      <c r="AE244" s="66">
        <f t="shared" si="101"/>
        <v>20</v>
      </c>
      <c r="AF244" s="63">
        <v>10</v>
      </c>
      <c r="AG244" s="60"/>
      <c r="AH244" s="103">
        <f t="shared" si="132"/>
        <v>0</v>
      </c>
      <c r="AI244" s="352"/>
    </row>
    <row r="245" spans="1:35" s="33" customFormat="1" ht="47.25" x14ac:dyDescent="0.25">
      <c r="A245" s="60"/>
      <c r="B245" s="161" t="s">
        <v>687</v>
      </c>
      <c r="C245" s="161" t="s">
        <v>179</v>
      </c>
      <c r="D245" s="243">
        <v>52.710999999999999</v>
      </c>
      <c r="E245" s="303"/>
      <c r="F245" s="303">
        <v>204</v>
      </c>
      <c r="G245" s="67">
        <f t="shared" si="117"/>
        <v>3.87</v>
      </c>
      <c r="H245" s="63">
        <v>24</v>
      </c>
      <c r="I245" s="64" t="e">
        <f t="shared" si="118"/>
        <v>#DIV/0!</v>
      </c>
      <c r="J245" s="63"/>
      <c r="K245" s="63"/>
      <c r="L245" s="63"/>
      <c r="M245" s="25">
        <f t="shared" si="119"/>
        <v>7</v>
      </c>
      <c r="N245" s="63">
        <v>0</v>
      </c>
      <c r="O245" s="63">
        <v>7</v>
      </c>
      <c r="P245" s="63">
        <v>0</v>
      </c>
      <c r="Q245" s="63">
        <f t="shared" si="120"/>
        <v>29</v>
      </c>
      <c r="R245" s="65">
        <f t="shared" si="99"/>
        <v>12</v>
      </c>
      <c r="S245" s="66">
        <f t="shared" si="121"/>
        <v>24</v>
      </c>
      <c r="T245" s="67">
        <f t="shared" si="122"/>
        <v>24.48</v>
      </c>
      <c r="U245" s="165">
        <f t="shared" si="123"/>
        <v>24</v>
      </c>
      <c r="V245" s="67">
        <f t="shared" si="124"/>
        <v>24.48</v>
      </c>
      <c r="W245" s="67">
        <f t="shared" si="125"/>
        <v>12</v>
      </c>
      <c r="X245" s="66"/>
      <c r="Y245" s="66">
        <f t="shared" si="126"/>
        <v>3</v>
      </c>
      <c r="Z245" s="67">
        <f t="shared" si="127"/>
        <v>3.6</v>
      </c>
      <c r="AA245" s="66">
        <f t="shared" si="100"/>
        <v>15</v>
      </c>
      <c r="AB245" s="66">
        <f t="shared" si="128"/>
        <v>16</v>
      </c>
      <c r="AC245" s="66">
        <f t="shared" si="129"/>
        <v>5</v>
      </c>
      <c r="AD245" s="67">
        <f t="shared" si="130"/>
        <v>4.8</v>
      </c>
      <c r="AE245" s="66">
        <f t="shared" si="101"/>
        <v>20</v>
      </c>
      <c r="AF245" s="63">
        <v>24</v>
      </c>
      <c r="AG245" s="60"/>
      <c r="AH245" s="103">
        <f t="shared" si="132"/>
        <v>0</v>
      </c>
      <c r="AI245" s="352"/>
    </row>
    <row r="246" spans="1:35" s="33" customFormat="1" ht="47.25" x14ac:dyDescent="0.25">
      <c r="A246" s="60"/>
      <c r="B246" s="161" t="s">
        <v>688</v>
      </c>
      <c r="C246" s="161" t="s">
        <v>179</v>
      </c>
      <c r="D246" s="243">
        <v>34.53</v>
      </c>
      <c r="E246" s="303"/>
      <c r="F246" s="303">
        <v>118</v>
      </c>
      <c r="G246" s="67">
        <f t="shared" si="117"/>
        <v>3.42</v>
      </c>
      <c r="H246" s="63">
        <v>12</v>
      </c>
      <c r="I246" s="64" t="e">
        <f t="shared" si="118"/>
        <v>#DIV/0!</v>
      </c>
      <c r="J246" s="63"/>
      <c r="K246" s="63"/>
      <c r="L246" s="63"/>
      <c r="M246" s="25">
        <f t="shared" si="119"/>
        <v>5</v>
      </c>
      <c r="N246" s="63">
        <v>0</v>
      </c>
      <c r="O246" s="63">
        <v>5</v>
      </c>
      <c r="P246" s="63">
        <v>0</v>
      </c>
      <c r="Q246" s="63">
        <f t="shared" si="120"/>
        <v>42</v>
      </c>
      <c r="R246" s="65">
        <f t="shared" si="99"/>
        <v>12</v>
      </c>
      <c r="S246" s="66">
        <f t="shared" si="121"/>
        <v>14</v>
      </c>
      <c r="T246" s="67">
        <f t="shared" si="122"/>
        <v>14.16</v>
      </c>
      <c r="U246" s="165">
        <f t="shared" si="123"/>
        <v>12</v>
      </c>
      <c r="V246" s="67">
        <f t="shared" si="124"/>
        <v>12.98</v>
      </c>
      <c r="W246" s="67">
        <v>11</v>
      </c>
      <c r="X246" s="66"/>
      <c r="Y246" s="66">
        <f t="shared" si="126"/>
        <v>1</v>
      </c>
      <c r="Z246" s="67">
        <f t="shared" si="127"/>
        <v>1.8</v>
      </c>
      <c r="AA246" s="66">
        <f t="shared" si="100"/>
        <v>15</v>
      </c>
      <c r="AB246" s="66">
        <f t="shared" si="128"/>
        <v>8</v>
      </c>
      <c r="AC246" s="66">
        <f t="shared" si="129"/>
        <v>3</v>
      </c>
      <c r="AD246" s="67">
        <f t="shared" si="130"/>
        <v>2.4</v>
      </c>
      <c r="AE246" s="66">
        <f t="shared" si="101"/>
        <v>20</v>
      </c>
      <c r="AF246" s="63">
        <v>12</v>
      </c>
      <c r="AG246" s="60"/>
      <c r="AH246" s="103">
        <f t="shared" si="132"/>
        <v>0</v>
      </c>
      <c r="AI246" s="352"/>
    </row>
    <row r="247" spans="1:35" s="33" customFormat="1" ht="47.25" x14ac:dyDescent="0.25">
      <c r="A247" s="60"/>
      <c r="B247" s="161" t="s">
        <v>689</v>
      </c>
      <c r="C247" s="161" t="s">
        <v>179</v>
      </c>
      <c r="D247" s="243">
        <v>75.67</v>
      </c>
      <c r="E247" s="303"/>
      <c r="F247" s="303">
        <v>320</v>
      </c>
      <c r="G247" s="67">
        <f t="shared" si="117"/>
        <v>4.2300000000000004</v>
      </c>
      <c r="H247" s="63">
        <v>41</v>
      </c>
      <c r="I247" s="64" t="e">
        <f t="shared" si="118"/>
        <v>#DIV/0!</v>
      </c>
      <c r="J247" s="63"/>
      <c r="K247" s="63"/>
      <c r="L247" s="63"/>
      <c r="M247" s="25">
        <f t="shared" si="119"/>
        <v>19</v>
      </c>
      <c r="N247" s="63">
        <v>0</v>
      </c>
      <c r="O247" s="63">
        <v>15</v>
      </c>
      <c r="P247" s="63">
        <v>4</v>
      </c>
      <c r="Q247" s="63">
        <f t="shared" si="120"/>
        <v>46</v>
      </c>
      <c r="R247" s="65">
        <f t="shared" si="99"/>
        <v>12</v>
      </c>
      <c r="S247" s="66">
        <f t="shared" si="121"/>
        <v>38</v>
      </c>
      <c r="T247" s="67">
        <f t="shared" si="122"/>
        <v>38.4</v>
      </c>
      <c r="U247" s="165">
        <f t="shared" si="123"/>
        <v>38</v>
      </c>
      <c r="V247" s="67">
        <f t="shared" si="124"/>
        <v>38.4</v>
      </c>
      <c r="W247" s="67">
        <f t="shared" si="125"/>
        <v>12</v>
      </c>
      <c r="X247" s="66"/>
      <c r="Y247" s="66">
        <f t="shared" si="126"/>
        <v>5</v>
      </c>
      <c r="Z247" s="67">
        <f t="shared" si="127"/>
        <v>5.7</v>
      </c>
      <c r="AA247" s="66">
        <f t="shared" si="100"/>
        <v>15</v>
      </c>
      <c r="AB247" s="66">
        <f t="shared" si="128"/>
        <v>25</v>
      </c>
      <c r="AC247" s="66">
        <f t="shared" si="129"/>
        <v>8</v>
      </c>
      <c r="AD247" s="67">
        <f t="shared" si="130"/>
        <v>7.6</v>
      </c>
      <c r="AE247" s="66">
        <f t="shared" si="101"/>
        <v>20</v>
      </c>
      <c r="AF247" s="63">
        <v>38</v>
      </c>
      <c r="AG247" s="60"/>
      <c r="AH247" s="103">
        <f t="shared" si="132"/>
        <v>0</v>
      </c>
      <c r="AI247" s="352"/>
    </row>
    <row r="248" spans="1:35" s="33" customFormat="1" ht="63" x14ac:dyDescent="0.25">
      <c r="A248" s="60"/>
      <c r="B248" s="161" t="s">
        <v>690</v>
      </c>
      <c r="C248" s="161" t="s">
        <v>180</v>
      </c>
      <c r="D248" s="243">
        <v>165.57900000000001</v>
      </c>
      <c r="E248" s="303"/>
      <c r="F248" s="303">
        <v>169</v>
      </c>
      <c r="G248" s="67">
        <f t="shared" si="117"/>
        <v>1.02</v>
      </c>
      <c r="H248" s="63">
        <v>13</v>
      </c>
      <c r="I248" s="64" t="e">
        <f t="shared" si="118"/>
        <v>#DIV/0!</v>
      </c>
      <c r="J248" s="63"/>
      <c r="K248" s="63"/>
      <c r="L248" s="63"/>
      <c r="M248" s="25">
        <f t="shared" si="119"/>
        <v>9</v>
      </c>
      <c r="N248" s="63">
        <v>0</v>
      </c>
      <c r="O248" s="63">
        <v>7</v>
      </c>
      <c r="P248" s="63">
        <v>2</v>
      </c>
      <c r="Q248" s="63">
        <f t="shared" si="120"/>
        <v>69</v>
      </c>
      <c r="R248" s="65">
        <f t="shared" si="99"/>
        <v>8</v>
      </c>
      <c r="S248" s="66">
        <f t="shared" si="121"/>
        <v>13</v>
      </c>
      <c r="T248" s="67">
        <f t="shared" si="122"/>
        <v>13.52</v>
      </c>
      <c r="U248" s="165">
        <f t="shared" si="123"/>
        <v>13</v>
      </c>
      <c r="V248" s="67">
        <f t="shared" si="124"/>
        <v>13.52</v>
      </c>
      <c r="W248" s="67">
        <f t="shared" si="125"/>
        <v>8</v>
      </c>
      <c r="X248" s="66"/>
      <c r="Y248" s="66">
        <f t="shared" si="126"/>
        <v>1</v>
      </c>
      <c r="Z248" s="67">
        <f t="shared" si="127"/>
        <v>1.95</v>
      </c>
      <c r="AA248" s="66">
        <f t="shared" si="100"/>
        <v>15</v>
      </c>
      <c r="AB248" s="66">
        <f t="shared" si="128"/>
        <v>9</v>
      </c>
      <c r="AC248" s="66">
        <f t="shared" si="129"/>
        <v>3</v>
      </c>
      <c r="AD248" s="67">
        <f t="shared" si="130"/>
        <v>2.6</v>
      </c>
      <c r="AE248" s="66">
        <f t="shared" si="101"/>
        <v>20</v>
      </c>
      <c r="AF248" s="63">
        <v>13</v>
      </c>
      <c r="AG248" s="60"/>
      <c r="AH248" s="103">
        <f t="shared" si="132"/>
        <v>0</v>
      </c>
      <c r="AI248" s="352"/>
    </row>
    <row r="249" spans="1:35" s="33" customFormat="1" ht="47.25" x14ac:dyDescent="0.25">
      <c r="A249" s="60"/>
      <c r="B249" s="161" t="s">
        <v>692</v>
      </c>
      <c r="C249" s="161" t="s">
        <v>181</v>
      </c>
      <c r="D249" s="243">
        <v>604.91</v>
      </c>
      <c r="E249" s="303"/>
      <c r="F249" s="303">
        <v>79</v>
      </c>
      <c r="G249" s="67">
        <f t="shared" si="117"/>
        <v>0.13</v>
      </c>
      <c r="H249" s="63"/>
      <c r="I249" s="64" t="e">
        <f t="shared" si="118"/>
        <v>#DIV/0!</v>
      </c>
      <c r="J249" s="63"/>
      <c r="K249" s="63"/>
      <c r="L249" s="63"/>
      <c r="M249" s="25">
        <f t="shared" si="119"/>
        <v>2</v>
      </c>
      <c r="N249" s="63"/>
      <c r="O249" s="63">
        <v>1</v>
      </c>
      <c r="P249" s="63">
        <v>1</v>
      </c>
      <c r="Q249" s="63" t="e">
        <f t="shared" si="120"/>
        <v>#DIV/0!</v>
      </c>
      <c r="R249" s="65">
        <f t="shared" si="99"/>
        <v>5</v>
      </c>
      <c r="S249" s="66">
        <f t="shared" si="121"/>
        <v>3</v>
      </c>
      <c r="T249" s="67">
        <f t="shared" si="122"/>
        <v>3.95</v>
      </c>
      <c r="U249" s="165">
        <f t="shared" si="123"/>
        <v>3</v>
      </c>
      <c r="V249" s="67">
        <f t="shared" si="124"/>
        <v>3.95</v>
      </c>
      <c r="W249" s="67">
        <f t="shared" si="125"/>
        <v>5</v>
      </c>
      <c r="X249" s="66"/>
      <c r="Y249" s="66">
        <f t="shared" si="126"/>
        <v>0</v>
      </c>
      <c r="Z249" s="67">
        <f t="shared" si="127"/>
        <v>0.45</v>
      </c>
      <c r="AA249" s="66">
        <f t="shared" si="100"/>
        <v>15</v>
      </c>
      <c r="AB249" s="66">
        <f t="shared" si="128"/>
        <v>2</v>
      </c>
      <c r="AC249" s="66">
        <f t="shared" si="129"/>
        <v>1</v>
      </c>
      <c r="AD249" s="67">
        <f t="shared" si="130"/>
        <v>0.6</v>
      </c>
      <c r="AE249" s="66">
        <f t="shared" si="101"/>
        <v>20</v>
      </c>
      <c r="AF249" s="63">
        <v>3</v>
      </c>
      <c r="AG249" s="60"/>
      <c r="AH249" s="103">
        <f t="shared" si="132"/>
        <v>0</v>
      </c>
      <c r="AI249" s="352"/>
    </row>
    <row r="250" spans="1:35" s="33" customFormat="1" ht="47.25" x14ac:dyDescent="0.25">
      <c r="A250" s="60"/>
      <c r="B250" s="161" t="s">
        <v>693</v>
      </c>
      <c r="C250" s="161" t="s">
        <v>181</v>
      </c>
      <c r="D250" s="243">
        <v>177.71299999999999</v>
      </c>
      <c r="E250" s="303"/>
      <c r="F250" s="303">
        <v>178</v>
      </c>
      <c r="G250" s="67">
        <f t="shared" si="117"/>
        <v>1</v>
      </c>
      <c r="H250" s="63">
        <v>7</v>
      </c>
      <c r="I250" s="64" t="e">
        <f t="shared" si="118"/>
        <v>#DIV/0!</v>
      </c>
      <c r="J250" s="63"/>
      <c r="K250" s="63"/>
      <c r="L250" s="63"/>
      <c r="M250" s="25">
        <f t="shared" si="119"/>
        <v>2</v>
      </c>
      <c r="N250" s="63">
        <v>0</v>
      </c>
      <c r="O250" s="63">
        <v>2</v>
      </c>
      <c r="P250" s="63">
        <v>0</v>
      </c>
      <c r="Q250" s="63">
        <f t="shared" si="120"/>
        <v>29</v>
      </c>
      <c r="R250" s="65">
        <f t="shared" si="99"/>
        <v>5</v>
      </c>
      <c r="S250" s="66">
        <f t="shared" si="121"/>
        <v>8</v>
      </c>
      <c r="T250" s="67">
        <f t="shared" si="122"/>
        <v>8.9</v>
      </c>
      <c r="U250" s="165">
        <f t="shared" si="123"/>
        <v>8</v>
      </c>
      <c r="V250" s="67">
        <f t="shared" si="124"/>
        <v>8.9</v>
      </c>
      <c r="W250" s="67">
        <f t="shared" si="125"/>
        <v>5</v>
      </c>
      <c r="X250" s="66"/>
      <c r="Y250" s="66">
        <f t="shared" si="126"/>
        <v>1</v>
      </c>
      <c r="Z250" s="67">
        <f t="shared" si="127"/>
        <v>1.2</v>
      </c>
      <c r="AA250" s="66">
        <f t="shared" si="100"/>
        <v>15</v>
      </c>
      <c r="AB250" s="66">
        <f t="shared" si="128"/>
        <v>5</v>
      </c>
      <c r="AC250" s="66">
        <f t="shared" si="129"/>
        <v>2</v>
      </c>
      <c r="AD250" s="67">
        <f t="shared" si="130"/>
        <v>1.6</v>
      </c>
      <c r="AE250" s="66">
        <f t="shared" si="101"/>
        <v>20</v>
      </c>
      <c r="AF250" s="63">
        <v>8</v>
      </c>
      <c r="AG250" s="60"/>
      <c r="AH250" s="103">
        <f t="shared" si="132"/>
        <v>0</v>
      </c>
      <c r="AI250" s="352"/>
    </row>
    <row r="251" spans="1:35" s="33" customFormat="1" ht="63" x14ac:dyDescent="0.25">
      <c r="A251" s="60"/>
      <c r="B251" s="161" t="s">
        <v>695</v>
      </c>
      <c r="C251" s="161" t="s">
        <v>694</v>
      </c>
      <c r="D251" s="243">
        <v>39780.980000000003</v>
      </c>
      <c r="E251" s="303"/>
      <c r="F251" s="303">
        <v>7161</v>
      </c>
      <c r="G251" s="67">
        <f t="shared" si="117"/>
        <v>0.18</v>
      </c>
      <c r="H251" s="63">
        <v>253</v>
      </c>
      <c r="I251" s="64" t="e">
        <f t="shared" si="118"/>
        <v>#DIV/0!</v>
      </c>
      <c r="J251" s="63"/>
      <c r="K251" s="63"/>
      <c r="L251" s="63"/>
      <c r="M251" s="25">
        <f t="shared" si="119"/>
        <v>121</v>
      </c>
      <c r="N251" s="63"/>
      <c r="O251" s="63">
        <v>107</v>
      </c>
      <c r="P251" s="63">
        <v>14</v>
      </c>
      <c r="Q251" s="63">
        <f t="shared" si="120"/>
        <v>48</v>
      </c>
      <c r="R251" s="65">
        <f t="shared" si="99"/>
        <v>5</v>
      </c>
      <c r="S251" s="66">
        <f t="shared" si="121"/>
        <v>358</v>
      </c>
      <c r="T251" s="67">
        <f t="shared" si="122"/>
        <v>358.05</v>
      </c>
      <c r="U251" s="165">
        <f t="shared" si="123"/>
        <v>358</v>
      </c>
      <c r="V251" s="67">
        <f t="shared" si="124"/>
        <v>358.05</v>
      </c>
      <c r="W251" s="67">
        <f t="shared" si="125"/>
        <v>5</v>
      </c>
      <c r="X251" s="66"/>
      <c r="Y251" s="66">
        <f t="shared" si="126"/>
        <v>53</v>
      </c>
      <c r="Z251" s="67">
        <f t="shared" si="127"/>
        <v>53.7</v>
      </c>
      <c r="AA251" s="66">
        <f t="shared" si="100"/>
        <v>15</v>
      </c>
      <c r="AB251" s="66">
        <f t="shared" si="128"/>
        <v>233</v>
      </c>
      <c r="AC251" s="66">
        <f t="shared" si="129"/>
        <v>72</v>
      </c>
      <c r="AD251" s="67">
        <f t="shared" si="130"/>
        <v>71.599999999999994</v>
      </c>
      <c r="AE251" s="66">
        <f t="shared" si="101"/>
        <v>20</v>
      </c>
      <c r="AF251" s="63"/>
      <c r="AG251" s="60"/>
      <c r="AH251" s="103"/>
      <c r="AI251" s="352" t="s">
        <v>899</v>
      </c>
    </row>
    <row r="252" spans="1:35" s="33" customFormat="1" ht="63" x14ac:dyDescent="0.25">
      <c r="A252" s="60"/>
      <c r="B252" s="161" t="s">
        <v>696</v>
      </c>
      <c r="C252" s="161" t="s">
        <v>694</v>
      </c>
      <c r="D252" s="243">
        <v>7564.07</v>
      </c>
      <c r="E252" s="303"/>
      <c r="F252" s="303">
        <v>3933</v>
      </c>
      <c r="G252" s="67">
        <f t="shared" si="117"/>
        <v>0.52</v>
      </c>
      <c r="H252" s="63">
        <v>207</v>
      </c>
      <c r="I252" s="64" t="e">
        <f t="shared" si="118"/>
        <v>#DIV/0!</v>
      </c>
      <c r="J252" s="63"/>
      <c r="K252" s="63"/>
      <c r="L252" s="63"/>
      <c r="M252" s="25">
        <f t="shared" si="119"/>
        <v>42</v>
      </c>
      <c r="N252" s="63"/>
      <c r="O252" s="63">
        <v>42</v>
      </c>
      <c r="P252" s="63">
        <v>0</v>
      </c>
      <c r="Q252" s="63">
        <f t="shared" si="120"/>
        <v>20</v>
      </c>
      <c r="R252" s="65">
        <f t="shared" si="99"/>
        <v>5</v>
      </c>
      <c r="S252" s="66">
        <f t="shared" si="121"/>
        <v>196</v>
      </c>
      <c r="T252" s="67">
        <f t="shared" si="122"/>
        <v>196.65</v>
      </c>
      <c r="U252" s="165">
        <f t="shared" si="123"/>
        <v>196</v>
      </c>
      <c r="V252" s="67">
        <f t="shared" si="124"/>
        <v>196.65</v>
      </c>
      <c r="W252" s="67">
        <f t="shared" si="125"/>
        <v>5</v>
      </c>
      <c r="X252" s="66"/>
      <c r="Y252" s="66">
        <f t="shared" si="126"/>
        <v>29</v>
      </c>
      <c r="Z252" s="67">
        <f t="shared" si="127"/>
        <v>29.4</v>
      </c>
      <c r="AA252" s="66">
        <f t="shared" si="100"/>
        <v>15</v>
      </c>
      <c r="AB252" s="66">
        <f t="shared" si="128"/>
        <v>127</v>
      </c>
      <c r="AC252" s="66">
        <f t="shared" si="129"/>
        <v>40</v>
      </c>
      <c r="AD252" s="67">
        <f t="shared" si="130"/>
        <v>39.200000000000003</v>
      </c>
      <c r="AE252" s="66">
        <f t="shared" si="101"/>
        <v>20</v>
      </c>
      <c r="AF252" s="63"/>
      <c r="AG252" s="60"/>
      <c r="AH252" s="103"/>
      <c r="AI252" s="352" t="s">
        <v>900</v>
      </c>
    </row>
    <row r="253" spans="1:35" s="33" customFormat="1" ht="31.5" x14ac:dyDescent="0.25">
      <c r="A253" s="60"/>
      <c r="B253" s="161" t="s">
        <v>697</v>
      </c>
      <c r="C253" s="161" t="s">
        <v>694</v>
      </c>
      <c r="D253" s="243">
        <v>257.12599999999998</v>
      </c>
      <c r="E253" s="303"/>
      <c r="F253" s="303">
        <v>69</v>
      </c>
      <c r="G253" s="67">
        <f t="shared" si="117"/>
        <v>0.27</v>
      </c>
      <c r="H253" s="63"/>
      <c r="I253" s="64" t="e">
        <f t="shared" si="118"/>
        <v>#DIV/0!</v>
      </c>
      <c r="J253" s="63"/>
      <c r="K253" s="63"/>
      <c r="L253" s="63"/>
      <c r="M253" s="25">
        <f t="shared" si="119"/>
        <v>0</v>
      </c>
      <c r="N253" s="63"/>
      <c r="O253" s="63"/>
      <c r="P253" s="63"/>
      <c r="Q253" s="63" t="e">
        <f t="shared" si="120"/>
        <v>#DIV/0!</v>
      </c>
      <c r="R253" s="65">
        <f t="shared" si="99"/>
        <v>5</v>
      </c>
      <c r="S253" s="66">
        <f t="shared" si="121"/>
        <v>3</v>
      </c>
      <c r="T253" s="67">
        <f t="shared" si="122"/>
        <v>3.45</v>
      </c>
      <c r="U253" s="165">
        <f t="shared" si="123"/>
        <v>3</v>
      </c>
      <c r="V253" s="67">
        <f t="shared" si="124"/>
        <v>3.45</v>
      </c>
      <c r="W253" s="67">
        <f t="shared" si="125"/>
        <v>5</v>
      </c>
      <c r="X253" s="66"/>
      <c r="Y253" s="66">
        <f t="shared" si="126"/>
        <v>0</v>
      </c>
      <c r="Z253" s="67">
        <f t="shared" si="127"/>
        <v>0.45</v>
      </c>
      <c r="AA253" s="66">
        <f t="shared" si="100"/>
        <v>15</v>
      </c>
      <c r="AB253" s="66">
        <f t="shared" si="128"/>
        <v>2</v>
      </c>
      <c r="AC253" s="66">
        <f t="shared" si="129"/>
        <v>1</v>
      </c>
      <c r="AD253" s="67">
        <f t="shared" si="130"/>
        <v>0.6</v>
      </c>
      <c r="AE253" s="66">
        <f t="shared" si="101"/>
        <v>20</v>
      </c>
      <c r="AF253" s="63"/>
      <c r="AG253" s="60"/>
      <c r="AH253" s="103"/>
      <c r="AI253" s="352"/>
    </row>
    <row r="254" spans="1:35" s="33" customFormat="1" ht="31.5" x14ac:dyDescent="0.25">
      <c r="A254" s="60"/>
      <c r="B254" s="161" t="s">
        <v>698</v>
      </c>
      <c r="C254" s="161" t="s">
        <v>694</v>
      </c>
      <c r="D254" s="243">
        <v>632.80999999999995</v>
      </c>
      <c r="E254" s="303"/>
      <c r="F254" s="303">
        <v>146</v>
      </c>
      <c r="G254" s="67">
        <f t="shared" si="117"/>
        <v>0.23</v>
      </c>
      <c r="H254" s="63"/>
      <c r="I254" s="64" t="e">
        <f t="shared" si="118"/>
        <v>#DIV/0!</v>
      </c>
      <c r="J254" s="63"/>
      <c r="K254" s="63"/>
      <c r="L254" s="63"/>
      <c r="M254" s="25">
        <f t="shared" si="119"/>
        <v>0</v>
      </c>
      <c r="N254" s="63"/>
      <c r="O254" s="63"/>
      <c r="P254" s="63"/>
      <c r="Q254" s="63" t="e">
        <f t="shared" si="120"/>
        <v>#DIV/0!</v>
      </c>
      <c r="R254" s="65">
        <f t="shared" si="99"/>
        <v>5</v>
      </c>
      <c r="S254" s="66">
        <f t="shared" si="121"/>
        <v>7</v>
      </c>
      <c r="T254" s="67">
        <f t="shared" si="122"/>
        <v>7.3</v>
      </c>
      <c r="U254" s="165">
        <f t="shared" si="123"/>
        <v>7</v>
      </c>
      <c r="V254" s="67">
        <f t="shared" si="124"/>
        <v>7.3</v>
      </c>
      <c r="W254" s="67">
        <f t="shared" si="125"/>
        <v>5</v>
      </c>
      <c r="X254" s="66"/>
      <c r="Y254" s="66">
        <f t="shared" si="126"/>
        <v>1</v>
      </c>
      <c r="Z254" s="67">
        <f t="shared" si="127"/>
        <v>1.05</v>
      </c>
      <c r="AA254" s="66">
        <f t="shared" si="100"/>
        <v>15</v>
      </c>
      <c r="AB254" s="66">
        <f t="shared" si="128"/>
        <v>4</v>
      </c>
      <c r="AC254" s="66">
        <f t="shared" si="129"/>
        <v>2</v>
      </c>
      <c r="AD254" s="67">
        <f t="shared" si="130"/>
        <v>1.4</v>
      </c>
      <c r="AE254" s="66">
        <f t="shared" si="101"/>
        <v>20</v>
      </c>
      <c r="AF254" s="63"/>
      <c r="AG254" s="60"/>
      <c r="AH254" s="103"/>
      <c r="AI254" s="352"/>
    </row>
    <row r="255" spans="1:35" s="33" customFormat="1" ht="31.5" x14ac:dyDescent="0.25">
      <c r="A255" s="60"/>
      <c r="B255" s="161" t="s">
        <v>699</v>
      </c>
      <c r="C255" s="161" t="s">
        <v>694</v>
      </c>
      <c r="D255" s="243">
        <v>197</v>
      </c>
      <c r="E255" s="303"/>
      <c r="F255" s="303">
        <v>85</v>
      </c>
      <c r="G255" s="67">
        <f t="shared" si="117"/>
        <v>0.43</v>
      </c>
      <c r="H255" s="63"/>
      <c r="I255" s="64" t="e">
        <f t="shared" si="118"/>
        <v>#DIV/0!</v>
      </c>
      <c r="J255" s="63"/>
      <c r="K255" s="63"/>
      <c r="L255" s="63"/>
      <c r="M255" s="25">
        <f t="shared" si="119"/>
        <v>0</v>
      </c>
      <c r="N255" s="63"/>
      <c r="O255" s="63"/>
      <c r="P255" s="63"/>
      <c r="Q255" s="63" t="e">
        <f t="shared" si="120"/>
        <v>#DIV/0!</v>
      </c>
      <c r="R255" s="65">
        <f t="shared" si="99"/>
        <v>5</v>
      </c>
      <c r="S255" s="66">
        <f t="shared" si="121"/>
        <v>4</v>
      </c>
      <c r="T255" s="67">
        <f t="shared" si="122"/>
        <v>4.25</v>
      </c>
      <c r="U255" s="165">
        <f t="shared" si="123"/>
        <v>4</v>
      </c>
      <c r="V255" s="67">
        <f t="shared" si="124"/>
        <v>4.25</v>
      </c>
      <c r="W255" s="67">
        <f t="shared" si="125"/>
        <v>5</v>
      </c>
      <c r="X255" s="66"/>
      <c r="Y255" s="66">
        <f t="shared" si="126"/>
        <v>0</v>
      </c>
      <c r="Z255" s="67">
        <f t="shared" si="127"/>
        <v>0.6</v>
      </c>
      <c r="AA255" s="66">
        <f t="shared" si="100"/>
        <v>15</v>
      </c>
      <c r="AB255" s="66">
        <f t="shared" si="128"/>
        <v>3</v>
      </c>
      <c r="AC255" s="66">
        <f t="shared" si="129"/>
        <v>1</v>
      </c>
      <c r="AD255" s="67">
        <f t="shared" si="130"/>
        <v>0.8</v>
      </c>
      <c r="AE255" s="66">
        <f t="shared" si="101"/>
        <v>20</v>
      </c>
      <c r="AF255" s="63"/>
      <c r="AG255" s="60"/>
      <c r="AH255" s="103"/>
      <c r="AI255" s="352"/>
    </row>
    <row r="256" spans="1:35" s="33" customFormat="1" ht="47.25" x14ac:dyDescent="0.25">
      <c r="A256" s="60"/>
      <c r="B256" s="161" t="s">
        <v>700</v>
      </c>
      <c r="C256" s="161" t="s">
        <v>694</v>
      </c>
      <c r="D256" s="243">
        <v>1833.8340000000001</v>
      </c>
      <c r="E256" s="303"/>
      <c r="F256" s="303">
        <v>752</v>
      </c>
      <c r="G256" s="67">
        <f t="shared" si="117"/>
        <v>0.41</v>
      </c>
      <c r="H256" s="63">
        <v>59</v>
      </c>
      <c r="I256" s="64" t="e">
        <f t="shared" si="118"/>
        <v>#DIV/0!</v>
      </c>
      <c r="J256" s="63"/>
      <c r="K256" s="63"/>
      <c r="L256" s="63"/>
      <c r="M256" s="25">
        <f t="shared" si="119"/>
        <v>21</v>
      </c>
      <c r="N256" s="63"/>
      <c r="O256" s="63">
        <v>18</v>
      </c>
      <c r="P256" s="63">
        <v>3</v>
      </c>
      <c r="Q256" s="63">
        <f t="shared" si="120"/>
        <v>36</v>
      </c>
      <c r="R256" s="65">
        <f t="shared" si="99"/>
        <v>5</v>
      </c>
      <c r="S256" s="66">
        <f t="shared" si="121"/>
        <v>37</v>
      </c>
      <c r="T256" s="67">
        <f t="shared" si="122"/>
        <v>37.6</v>
      </c>
      <c r="U256" s="165">
        <f t="shared" si="123"/>
        <v>37</v>
      </c>
      <c r="V256" s="67">
        <f t="shared" si="124"/>
        <v>37.6</v>
      </c>
      <c r="W256" s="67">
        <f t="shared" si="125"/>
        <v>5</v>
      </c>
      <c r="X256" s="66"/>
      <c r="Y256" s="66">
        <f t="shared" si="126"/>
        <v>5</v>
      </c>
      <c r="Z256" s="67">
        <f t="shared" si="127"/>
        <v>5.55</v>
      </c>
      <c r="AA256" s="66">
        <f t="shared" si="100"/>
        <v>15</v>
      </c>
      <c r="AB256" s="66">
        <f t="shared" si="128"/>
        <v>24</v>
      </c>
      <c r="AC256" s="66">
        <f t="shared" si="129"/>
        <v>8</v>
      </c>
      <c r="AD256" s="67">
        <f t="shared" si="130"/>
        <v>7.4</v>
      </c>
      <c r="AE256" s="66">
        <f t="shared" si="101"/>
        <v>20</v>
      </c>
      <c r="AF256" s="63"/>
      <c r="AG256" s="60"/>
      <c r="AH256" s="103"/>
      <c r="AI256" s="352"/>
    </row>
    <row r="257" spans="1:35" s="33" customFormat="1" ht="47.25" x14ac:dyDescent="0.25">
      <c r="A257" s="60"/>
      <c r="B257" s="161" t="s">
        <v>701</v>
      </c>
      <c r="C257" s="161" t="s">
        <v>694</v>
      </c>
      <c r="D257" s="243">
        <v>99.46</v>
      </c>
      <c r="E257" s="303"/>
      <c r="F257" s="303">
        <v>64</v>
      </c>
      <c r="G257" s="67">
        <f t="shared" si="117"/>
        <v>0.64</v>
      </c>
      <c r="H257" s="373">
        <v>0</v>
      </c>
      <c r="I257" s="64" t="e">
        <f t="shared" si="118"/>
        <v>#DIV/0!</v>
      </c>
      <c r="J257" s="63"/>
      <c r="K257" s="63"/>
      <c r="L257" s="63"/>
      <c r="M257" s="25">
        <f t="shared" si="119"/>
        <v>0</v>
      </c>
      <c r="N257" s="63">
        <v>0</v>
      </c>
      <c r="O257" s="63">
        <v>0</v>
      </c>
      <c r="P257" s="63">
        <v>0</v>
      </c>
      <c r="Q257" s="63" t="e">
        <f t="shared" si="120"/>
        <v>#DIV/0!</v>
      </c>
      <c r="R257" s="65">
        <f t="shared" si="99"/>
        <v>5</v>
      </c>
      <c r="S257" s="66">
        <f t="shared" si="121"/>
        <v>3</v>
      </c>
      <c r="T257" s="67">
        <f t="shared" si="122"/>
        <v>3.2</v>
      </c>
      <c r="U257" s="165">
        <f t="shared" si="123"/>
        <v>3</v>
      </c>
      <c r="V257" s="67">
        <f t="shared" si="124"/>
        <v>3.2</v>
      </c>
      <c r="W257" s="67">
        <f t="shared" si="125"/>
        <v>5</v>
      </c>
      <c r="X257" s="66"/>
      <c r="Y257" s="66">
        <f t="shared" si="126"/>
        <v>0</v>
      </c>
      <c r="Z257" s="67">
        <f t="shared" si="127"/>
        <v>0.45</v>
      </c>
      <c r="AA257" s="66">
        <f t="shared" si="100"/>
        <v>15</v>
      </c>
      <c r="AB257" s="66">
        <f t="shared" si="128"/>
        <v>2</v>
      </c>
      <c r="AC257" s="66">
        <f t="shared" si="129"/>
        <v>1</v>
      </c>
      <c r="AD257" s="67">
        <f t="shared" si="130"/>
        <v>0.6</v>
      </c>
      <c r="AE257" s="66">
        <f t="shared" si="101"/>
        <v>20</v>
      </c>
      <c r="AF257" s="63">
        <v>3</v>
      </c>
      <c r="AG257" s="60"/>
      <c r="AH257" s="103">
        <f t="shared" ref="AH257:AH304" si="133">U257-AF257</f>
        <v>0</v>
      </c>
      <c r="AI257" s="352"/>
    </row>
    <row r="258" spans="1:35" s="33" customFormat="1" ht="31.5" x14ac:dyDescent="0.25">
      <c r="A258" s="60"/>
      <c r="B258" s="161" t="s">
        <v>702</v>
      </c>
      <c r="C258" s="161" t="s">
        <v>694</v>
      </c>
      <c r="D258" s="243">
        <v>224.74</v>
      </c>
      <c r="E258" s="303"/>
      <c r="F258" s="303">
        <v>321</v>
      </c>
      <c r="G258" s="67">
        <f t="shared" si="117"/>
        <v>1.43</v>
      </c>
      <c r="H258" s="373">
        <v>0</v>
      </c>
      <c r="I258" s="64" t="e">
        <f t="shared" si="118"/>
        <v>#DIV/0!</v>
      </c>
      <c r="J258" s="63"/>
      <c r="K258" s="63"/>
      <c r="L258" s="63"/>
      <c r="M258" s="25">
        <f t="shared" si="119"/>
        <v>0</v>
      </c>
      <c r="N258" s="63">
        <v>0</v>
      </c>
      <c r="O258" s="63">
        <v>0</v>
      </c>
      <c r="P258" s="63">
        <v>0</v>
      </c>
      <c r="Q258" s="63" t="e">
        <f t="shared" si="120"/>
        <v>#DIV/0!</v>
      </c>
      <c r="R258" s="65">
        <f t="shared" si="99"/>
        <v>8</v>
      </c>
      <c r="S258" s="66">
        <f t="shared" si="121"/>
        <v>25</v>
      </c>
      <c r="T258" s="67">
        <f t="shared" si="122"/>
        <v>25.68</v>
      </c>
      <c r="U258" s="165">
        <f t="shared" si="123"/>
        <v>15</v>
      </c>
      <c r="V258" s="67">
        <f t="shared" si="124"/>
        <v>15.41</v>
      </c>
      <c r="W258" s="67">
        <v>4.8</v>
      </c>
      <c r="X258" s="66"/>
      <c r="Y258" s="66">
        <f t="shared" si="126"/>
        <v>2</v>
      </c>
      <c r="Z258" s="67">
        <f t="shared" si="127"/>
        <v>2.25</v>
      </c>
      <c r="AA258" s="66">
        <f t="shared" si="100"/>
        <v>15</v>
      </c>
      <c r="AB258" s="66">
        <f t="shared" si="128"/>
        <v>10</v>
      </c>
      <c r="AC258" s="66">
        <f t="shared" si="129"/>
        <v>3</v>
      </c>
      <c r="AD258" s="67">
        <f t="shared" si="130"/>
        <v>3</v>
      </c>
      <c r="AE258" s="66">
        <f t="shared" si="101"/>
        <v>20</v>
      </c>
      <c r="AF258" s="63">
        <v>15</v>
      </c>
      <c r="AG258" s="60"/>
      <c r="AH258" s="103">
        <f t="shared" si="133"/>
        <v>0</v>
      </c>
      <c r="AI258" s="352"/>
    </row>
    <row r="259" spans="1:35" s="33" customFormat="1" ht="47.25" x14ac:dyDescent="0.25">
      <c r="A259" s="60"/>
      <c r="B259" s="161" t="s">
        <v>703</v>
      </c>
      <c r="C259" s="161" t="s">
        <v>694</v>
      </c>
      <c r="D259" s="243">
        <v>536.70000000000005</v>
      </c>
      <c r="E259" s="303"/>
      <c r="F259" s="303">
        <v>204</v>
      </c>
      <c r="G259" s="67">
        <f t="shared" si="117"/>
        <v>0.38</v>
      </c>
      <c r="H259" s="63">
        <v>9</v>
      </c>
      <c r="I259" s="64" t="e">
        <f t="shared" si="118"/>
        <v>#DIV/0!</v>
      </c>
      <c r="J259" s="63"/>
      <c r="K259" s="63"/>
      <c r="L259" s="63"/>
      <c r="M259" s="25">
        <f t="shared" si="119"/>
        <v>3</v>
      </c>
      <c r="N259" s="63">
        <v>0</v>
      </c>
      <c r="O259" s="63">
        <v>2</v>
      </c>
      <c r="P259" s="63">
        <v>1</v>
      </c>
      <c r="Q259" s="63">
        <f t="shared" si="120"/>
        <v>33</v>
      </c>
      <c r="R259" s="65">
        <f t="shared" si="99"/>
        <v>5</v>
      </c>
      <c r="S259" s="66">
        <f t="shared" si="121"/>
        <v>10</v>
      </c>
      <c r="T259" s="67">
        <f t="shared" si="122"/>
        <v>10.199999999999999</v>
      </c>
      <c r="U259" s="165">
        <f t="shared" si="123"/>
        <v>10</v>
      </c>
      <c r="V259" s="67">
        <f t="shared" si="124"/>
        <v>10.199999999999999</v>
      </c>
      <c r="W259" s="67">
        <f t="shared" si="125"/>
        <v>5</v>
      </c>
      <c r="X259" s="66"/>
      <c r="Y259" s="66">
        <f t="shared" si="126"/>
        <v>1</v>
      </c>
      <c r="Z259" s="67">
        <f t="shared" si="127"/>
        <v>1.5</v>
      </c>
      <c r="AA259" s="66">
        <f t="shared" si="100"/>
        <v>15</v>
      </c>
      <c r="AB259" s="66">
        <f t="shared" si="128"/>
        <v>7</v>
      </c>
      <c r="AC259" s="66">
        <f t="shared" si="129"/>
        <v>2</v>
      </c>
      <c r="AD259" s="67">
        <f t="shared" si="130"/>
        <v>2</v>
      </c>
      <c r="AE259" s="66">
        <f t="shared" si="101"/>
        <v>20</v>
      </c>
      <c r="AF259" s="63">
        <v>10</v>
      </c>
      <c r="AG259" s="60"/>
      <c r="AH259" s="103">
        <f t="shared" si="133"/>
        <v>0</v>
      </c>
      <c r="AI259" s="352"/>
    </row>
    <row r="260" spans="1:35" s="33" customFormat="1" ht="47.25" x14ac:dyDescent="0.25">
      <c r="A260" s="60"/>
      <c r="B260" s="161" t="s">
        <v>704</v>
      </c>
      <c r="C260" s="161" t="s">
        <v>694</v>
      </c>
      <c r="D260" s="243">
        <v>163.185</v>
      </c>
      <c r="E260" s="303"/>
      <c r="F260" s="303">
        <v>191</v>
      </c>
      <c r="G260" s="67">
        <f t="shared" si="117"/>
        <v>1.17</v>
      </c>
      <c r="H260" s="63">
        <v>13</v>
      </c>
      <c r="I260" s="64" t="e">
        <f t="shared" si="118"/>
        <v>#DIV/0!</v>
      </c>
      <c r="J260" s="63"/>
      <c r="K260" s="63"/>
      <c r="L260" s="63"/>
      <c r="M260" s="25">
        <f t="shared" si="119"/>
        <v>0</v>
      </c>
      <c r="N260" s="63">
        <v>0</v>
      </c>
      <c r="O260" s="63">
        <v>0</v>
      </c>
      <c r="P260" s="63">
        <v>0</v>
      </c>
      <c r="Q260" s="63">
        <f t="shared" si="120"/>
        <v>0</v>
      </c>
      <c r="R260" s="65">
        <f t="shared" si="99"/>
        <v>8</v>
      </c>
      <c r="S260" s="66">
        <f t="shared" si="121"/>
        <v>15</v>
      </c>
      <c r="T260" s="67">
        <f t="shared" si="122"/>
        <v>15.28</v>
      </c>
      <c r="U260" s="165">
        <f t="shared" si="123"/>
        <v>15</v>
      </c>
      <c r="V260" s="67">
        <f t="shared" si="124"/>
        <v>15.28</v>
      </c>
      <c r="W260" s="67">
        <f t="shared" si="125"/>
        <v>8</v>
      </c>
      <c r="X260" s="66"/>
      <c r="Y260" s="66">
        <f t="shared" si="126"/>
        <v>2</v>
      </c>
      <c r="Z260" s="67">
        <f t="shared" si="127"/>
        <v>2.25</v>
      </c>
      <c r="AA260" s="66">
        <f t="shared" si="100"/>
        <v>15</v>
      </c>
      <c r="AB260" s="66">
        <f t="shared" si="128"/>
        <v>10</v>
      </c>
      <c r="AC260" s="66">
        <f t="shared" si="129"/>
        <v>3</v>
      </c>
      <c r="AD260" s="67">
        <f t="shared" si="130"/>
        <v>3</v>
      </c>
      <c r="AE260" s="66">
        <f t="shared" si="101"/>
        <v>20</v>
      </c>
      <c r="AF260" s="63">
        <v>15</v>
      </c>
      <c r="AG260" s="60"/>
      <c r="AH260" s="103">
        <f t="shared" si="133"/>
        <v>0</v>
      </c>
      <c r="AI260" s="352"/>
    </row>
    <row r="261" spans="1:35" s="33" customFormat="1" ht="47.25" x14ac:dyDescent="0.25">
      <c r="A261" s="60"/>
      <c r="B261" s="161" t="s">
        <v>708</v>
      </c>
      <c r="C261" s="161" t="s">
        <v>694</v>
      </c>
      <c r="D261" s="243">
        <v>168.89500000000001</v>
      </c>
      <c r="E261" s="303"/>
      <c r="F261" s="303">
        <v>140</v>
      </c>
      <c r="G261" s="67">
        <f t="shared" si="117"/>
        <v>0.83</v>
      </c>
      <c r="H261" s="63">
        <v>4</v>
      </c>
      <c r="I261" s="64" t="e">
        <f t="shared" si="118"/>
        <v>#DIV/0!</v>
      </c>
      <c r="J261" s="63"/>
      <c r="K261" s="63"/>
      <c r="L261" s="63"/>
      <c r="M261" s="25">
        <f t="shared" si="119"/>
        <v>4</v>
      </c>
      <c r="N261" s="63">
        <v>0</v>
      </c>
      <c r="O261" s="63">
        <v>3</v>
      </c>
      <c r="P261" s="63">
        <v>1</v>
      </c>
      <c r="Q261" s="63">
        <f t="shared" si="120"/>
        <v>100</v>
      </c>
      <c r="R261" s="65">
        <f t="shared" si="99"/>
        <v>5</v>
      </c>
      <c r="S261" s="66">
        <f t="shared" si="121"/>
        <v>7</v>
      </c>
      <c r="T261" s="67">
        <f t="shared" si="122"/>
        <v>7</v>
      </c>
      <c r="U261" s="165">
        <f t="shared" si="123"/>
        <v>7</v>
      </c>
      <c r="V261" s="67">
        <f t="shared" si="124"/>
        <v>7</v>
      </c>
      <c r="W261" s="67">
        <f t="shared" si="125"/>
        <v>5</v>
      </c>
      <c r="X261" s="66"/>
      <c r="Y261" s="66">
        <f t="shared" si="126"/>
        <v>1</v>
      </c>
      <c r="Z261" s="67">
        <f t="shared" si="127"/>
        <v>1.05</v>
      </c>
      <c r="AA261" s="66">
        <f t="shared" si="100"/>
        <v>15</v>
      </c>
      <c r="AB261" s="66">
        <f t="shared" si="128"/>
        <v>4</v>
      </c>
      <c r="AC261" s="66">
        <f t="shared" si="129"/>
        <v>2</v>
      </c>
      <c r="AD261" s="67">
        <f t="shared" si="130"/>
        <v>1.4</v>
      </c>
      <c r="AE261" s="66">
        <f t="shared" si="101"/>
        <v>20</v>
      </c>
      <c r="AF261" s="63">
        <v>7</v>
      </c>
      <c r="AG261" s="60"/>
      <c r="AH261" s="103">
        <f t="shared" si="133"/>
        <v>0</v>
      </c>
      <c r="AI261" s="352"/>
    </row>
    <row r="262" spans="1:35" s="33" customFormat="1" ht="47.25" x14ac:dyDescent="0.25">
      <c r="A262" s="60"/>
      <c r="B262" s="161" t="s">
        <v>709</v>
      </c>
      <c r="C262" s="161" t="s">
        <v>694</v>
      </c>
      <c r="D262" s="243">
        <v>162.178</v>
      </c>
      <c r="E262" s="303"/>
      <c r="F262" s="303">
        <v>118</v>
      </c>
      <c r="G262" s="67">
        <f t="shared" si="117"/>
        <v>0.73</v>
      </c>
      <c r="H262" s="63">
        <v>5</v>
      </c>
      <c r="I262" s="64" t="e">
        <f t="shared" si="118"/>
        <v>#DIV/0!</v>
      </c>
      <c r="J262" s="63"/>
      <c r="K262" s="63"/>
      <c r="L262" s="63"/>
      <c r="M262" s="25">
        <f t="shared" si="119"/>
        <v>5</v>
      </c>
      <c r="N262" s="63">
        <v>0</v>
      </c>
      <c r="O262" s="63">
        <v>4</v>
      </c>
      <c r="P262" s="63">
        <v>1</v>
      </c>
      <c r="Q262" s="63">
        <f t="shared" si="120"/>
        <v>100</v>
      </c>
      <c r="R262" s="65">
        <f t="shared" si="99"/>
        <v>5</v>
      </c>
      <c r="S262" s="66">
        <f t="shared" si="121"/>
        <v>5</v>
      </c>
      <c r="T262" s="67">
        <f t="shared" si="122"/>
        <v>5.9</v>
      </c>
      <c r="U262" s="165">
        <f t="shared" si="123"/>
        <v>5</v>
      </c>
      <c r="V262" s="67">
        <f t="shared" si="124"/>
        <v>5.9</v>
      </c>
      <c r="W262" s="67">
        <f t="shared" si="125"/>
        <v>5</v>
      </c>
      <c r="X262" s="66"/>
      <c r="Y262" s="66">
        <f t="shared" si="126"/>
        <v>0</v>
      </c>
      <c r="Z262" s="67">
        <f t="shared" si="127"/>
        <v>0.75</v>
      </c>
      <c r="AA262" s="66">
        <f t="shared" si="100"/>
        <v>15</v>
      </c>
      <c r="AB262" s="66">
        <f t="shared" si="128"/>
        <v>4</v>
      </c>
      <c r="AC262" s="66">
        <f t="shared" si="129"/>
        <v>1</v>
      </c>
      <c r="AD262" s="67">
        <f t="shared" si="130"/>
        <v>1</v>
      </c>
      <c r="AE262" s="66">
        <f t="shared" si="101"/>
        <v>20</v>
      </c>
      <c r="AF262" s="63">
        <v>5</v>
      </c>
      <c r="AG262" s="60"/>
      <c r="AH262" s="103">
        <f t="shared" si="133"/>
        <v>0</v>
      </c>
      <c r="AI262" s="352"/>
    </row>
    <row r="263" spans="1:35" s="33" customFormat="1" ht="47.25" x14ac:dyDescent="0.25">
      <c r="A263" s="60"/>
      <c r="B263" s="161" t="s">
        <v>710</v>
      </c>
      <c r="C263" s="161" t="s">
        <v>694</v>
      </c>
      <c r="D263" s="243">
        <v>170.48</v>
      </c>
      <c r="E263" s="303"/>
      <c r="F263" s="303">
        <v>27</v>
      </c>
      <c r="G263" s="67">
        <f t="shared" si="117"/>
        <v>0.16</v>
      </c>
      <c r="H263" s="63">
        <v>1</v>
      </c>
      <c r="I263" s="64" t="e">
        <f t="shared" si="118"/>
        <v>#DIV/0!</v>
      </c>
      <c r="J263" s="63"/>
      <c r="K263" s="63"/>
      <c r="L263" s="63"/>
      <c r="M263" s="25">
        <f t="shared" si="119"/>
        <v>1</v>
      </c>
      <c r="N263" s="63">
        <v>0</v>
      </c>
      <c r="O263" s="63">
        <v>1</v>
      </c>
      <c r="P263" s="63">
        <v>0</v>
      </c>
      <c r="Q263" s="63">
        <f t="shared" si="120"/>
        <v>100</v>
      </c>
      <c r="R263" s="65">
        <f t="shared" si="99"/>
        <v>5</v>
      </c>
      <c r="S263" s="66">
        <f t="shared" si="121"/>
        <v>1</v>
      </c>
      <c r="T263" s="67">
        <f t="shared" si="122"/>
        <v>1.35</v>
      </c>
      <c r="U263" s="165">
        <f t="shared" si="123"/>
        <v>1</v>
      </c>
      <c r="V263" s="67">
        <f t="shared" si="124"/>
        <v>1.35</v>
      </c>
      <c r="W263" s="67">
        <f t="shared" si="125"/>
        <v>5</v>
      </c>
      <c r="X263" s="66"/>
      <c r="Y263" s="66">
        <f t="shared" si="126"/>
        <v>0</v>
      </c>
      <c r="Z263" s="67">
        <f t="shared" si="127"/>
        <v>0.15</v>
      </c>
      <c r="AA263" s="66">
        <f t="shared" si="100"/>
        <v>15</v>
      </c>
      <c r="AB263" s="66">
        <f t="shared" si="128"/>
        <v>0</v>
      </c>
      <c r="AC263" s="66">
        <f t="shared" si="129"/>
        <v>1</v>
      </c>
      <c r="AD263" s="67">
        <f t="shared" si="130"/>
        <v>0.2</v>
      </c>
      <c r="AE263" s="66">
        <f t="shared" si="101"/>
        <v>20</v>
      </c>
      <c r="AF263" s="63">
        <v>1</v>
      </c>
      <c r="AG263" s="60"/>
      <c r="AH263" s="103">
        <f t="shared" si="133"/>
        <v>0</v>
      </c>
      <c r="AI263" s="352"/>
    </row>
    <row r="264" spans="1:35" s="33" customFormat="1" ht="47.25" x14ac:dyDescent="0.25">
      <c r="A264" s="60"/>
      <c r="B264" s="161" t="s">
        <v>711</v>
      </c>
      <c r="C264" s="161" t="s">
        <v>694</v>
      </c>
      <c r="D264" s="243">
        <v>118.21</v>
      </c>
      <c r="E264" s="303"/>
      <c r="F264" s="303">
        <v>142</v>
      </c>
      <c r="G264" s="67">
        <f t="shared" si="117"/>
        <v>1.2</v>
      </c>
      <c r="H264" s="63">
        <v>12</v>
      </c>
      <c r="I264" s="64" t="e">
        <f t="shared" si="118"/>
        <v>#DIV/0!</v>
      </c>
      <c r="J264" s="63"/>
      <c r="K264" s="63"/>
      <c r="L264" s="63"/>
      <c r="M264" s="25">
        <f t="shared" si="119"/>
        <v>0</v>
      </c>
      <c r="N264" s="63">
        <v>0</v>
      </c>
      <c r="O264" s="63">
        <v>0</v>
      </c>
      <c r="P264" s="63">
        <v>0</v>
      </c>
      <c r="Q264" s="63">
        <f t="shared" si="120"/>
        <v>0</v>
      </c>
      <c r="R264" s="65">
        <f t="shared" si="99"/>
        <v>8</v>
      </c>
      <c r="S264" s="66">
        <f t="shared" si="121"/>
        <v>11</v>
      </c>
      <c r="T264" s="67">
        <f t="shared" si="122"/>
        <v>11.36</v>
      </c>
      <c r="U264" s="165">
        <f t="shared" si="123"/>
        <v>2</v>
      </c>
      <c r="V264" s="67">
        <f t="shared" si="124"/>
        <v>2.84</v>
      </c>
      <c r="W264" s="67">
        <v>2</v>
      </c>
      <c r="X264" s="66"/>
      <c r="Y264" s="66">
        <f t="shared" si="126"/>
        <v>0</v>
      </c>
      <c r="Z264" s="67">
        <f t="shared" si="127"/>
        <v>0.3</v>
      </c>
      <c r="AA264" s="66">
        <f t="shared" si="100"/>
        <v>15</v>
      </c>
      <c r="AB264" s="66">
        <f t="shared" si="128"/>
        <v>1</v>
      </c>
      <c r="AC264" s="66">
        <f t="shared" si="129"/>
        <v>1</v>
      </c>
      <c r="AD264" s="67">
        <f t="shared" si="130"/>
        <v>0.4</v>
      </c>
      <c r="AE264" s="66">
        <f t="shared" si="101"/>
        <v>20</v>
      </c>
      <c r="AF264" s="63">
        <v>2</v>
      </c>
      <c r="AG264" s="60"/>
      <c r="AH264" s="103">
        <f t="shared" si="133"/>
        <v>0</v>
      </c>
      <c r="AI264" s="352"/>
    </row>
    <row r="265" spans="1:35" s="33" customFormat="1" ht="47.25" x14ac:dyDescent="0.25">
      <c r="A265" s="60"/>
      <c r="B265" s="161" t="s">
        <v>712</v>
      </c>
      <c r="C265" s="161" t="s">
        <v>694</v>
      </c>
      <c r="D265" s="243">
        <v>75.84</v>
      </c>
      <c r="E265" s="303"/>
      <c r="F265" s="303">
        <v>95</v>
      </c>
      <c r="G265" s="67">
        <f t="shared" si="117"/>
        <v>1.25</v>
      </c>
      <c r="H265" s="63">
        <v>7</v>
      </c>
      <c r="I265" s="64" t="e">
        <f t="shared" si="118"/>
        <v>#DIV/0!</v>
      </c>
      <c r="J265" s="63"/>
      <c r="K265" s="63"/>
      <c r="L265" s="63"/>
      <c r="M265" s="25">
        <f t="shared" si="119"/>
        <v>3</v>
      </c>
      <c r="N265" s="63"/>
      <c r="O265" s="63">
        <v>3</v>
      </c>
      <c r="P265" s="63">
        <v>0</v>
      </c>
      <c r="Q265" s="63">
        <f t="shared" si="120"/>
        <v>43</v>
      </c>
      <c r="R265" s="65">
        <f t="shared" si="99"/>
        <v>8</v>
      </c>
      <c r="S265" s="66">
        <f t="shared" si="121"/>
        <v>7</v>
      </c>
      <c r="T265" s="67">
        <f t="shared" si="122"/>
        <v>7.6</v>
      </c>
      <c r="U265" s="165">
        <f t="shared" si="123"/>
        <v>2</v>
      </c>
      <c r="V265" s="67">
        <f t="shared" si="124"/>
        <v>2.85</v>
      </c>
      <c r="W265" s="67">
        <v>3</v>
      </c>
      <c r="X265" s="66"/>
      <c r="Y265" s="66">
        <f t="shared" si="126"/>
        <v>0</v>
      </c>
      <c r="Z265" s="67">
        <f t="shared" si="127"/>
        <v>0.3</v>
      </c>
      <c r="AA265" s="66">
        <f t="shared" si="100"/>
        <v>15</v>
      </c>
      <c r="AB265" s="66">
        <f t="shared" si="128"/>
        <v>1</v>
      </c>
      <c r="AC265" s="66">
        <f t="shared" si="129"/>
        <v>1</v>
      </c>
      <c r="AD265" s="67">
        <f t="shared" si="130"/>
        <v>0.4</v>
      </c>
      <c r="AE265" s="66">
        <f t="shared" si="101"/>
        <v>20</v>
      </c>
      <c r="AF265" s="63">
        <v>2</v>
      </c>
      <c r="AG265" s="60"/>
      <c r="AH265" s="103">
        <f t="shared" si="133"/>
        <v>0</v>
      </c>
      <c r="AI265" s="352"/>
    </row>
    <row r="266" spans="1:35" s="33" customFormat="1" ht="47.25" x14ac:dyDescent="0.25">
      <c r="A266" s="60"/>
      <c r="B266" s="161" t="s">
        <v>713</v>
      </c>
      <c r="C266" s="161" t="s">
        <v>694</v>
      </c>
      <c r="D266" s="243">
        <v>186.80500000000001</v>
      </c>
      <c r="E266" s="303"/>
      <c r="F266" s="303">
        <v>80</v>
      </c>
      <c r="G266" s="67">
        <f t="shared" si="117"/>
        <v>0.43</v>
      </c>
      <c r="H266" s="63">
        <v>3</v>
      </c>
      <c r="I266" s="64" t="e">
        <f t="shared" si="118"/>
        <v>#DIV/0!</v>
      </c>
      <c r="J266" s="63"/>
      <c r="K266" s="63"/>
      <c r="L266" s="63"/>
      <c r="M266" s="25">
        <f t="shared" si="119"/>
        <v>1</v>
      </c>
      <c r="N266" s="63"/>
      <c r="O266" s="63">
        <v>1</v>
      </c>
      <c r="P266" s="63">
        <v>0</v>
      </c>
      <c r="Q266" s="63">
        <f t="shared" si="120"/>
        <v>33</v>
      </c>
      <c r="R266" s="65">
        <f t="shared" si="99"/>
        <v>5</v>
      </c>
      <c r="S266" s="66">
        <f t="shared" si="121"/>
        <v>4</v>
      </c>
      <c r="T266" s="67">
        <f t="shared" si="122"/>
        <v>4</v>
      </c>
      <c r="U266" s="165">
        <f t="shared" si="123"/>
        <v>4</v>
      </c>
      <c r="V266" s="67">
        <f t="shared" si="124"/>
        <v>4</v>
      </c>
      <c r="W266" s="67">
        <f t="shared" si="125"/>
        <v>5</v>
      </c>
      <c r="X266" s="66"/>
      <c r="Y266" s="66">
        <f t="shared" si="126"/>
        <v>0</v>
      </c>
      <c r="Z266" s="67">
        <f t="shared" si="127"/>
        <v>0.6</v>
      </c>
      <c r="AA266" s="66">
        <f t="shared" si="100"/>
        <v>15</v>
      </c>
      <c r="AB266" s="66">
        <f t="shared" si="128"/>
        <v>3</v>
      </c>
      <c r="AC266" s="66">
        <f t="shared" si="129"/>
        <v>1</v>
      </c>
      <c r="AD266" s="67">
        <f t="shared" si="130"/>
        <v>0.8</v>
      </c>
      <c r="AE266" s="66">
        <f t="shared" si="101"/>
        <v>20</v>
      </c>
      <c r="AF266" s="63">
        <v>4</v>
      </c>
      <c r="AG266" s="60"/>
      <c r="AH266" s="103">
        <f t="shared" si="133"/>
        <v>0</v>
      </c>
      <c r="AI266" s="352"/>
    </row>
    <row r="267" spans="1:35" s="33" customFormat="1" ht="47.25" x14ac:dyDescent="0.25">
      <c r="A267" s="60"/>
      <c r="B267" s="161" t="s">
        <v>714</v>
      </c>
      <c r="C267" s="161" t="s">
        <v>694</v>
      </c>
      <c r="D267" s="243">
        <v>174.42</v>
      </c>
      <c r="E267" s="303"/>
      <c r="F267" s="303">
        <v>85</v>
      </c>
      <c r="G267" s="67">
        <f t="shared" si="117"/>
        <v>0.49</v>
      </c>
      <c r="H267" s="63">
        <v>3</v>
      </c>
      <c r="I267" s="64" t="e">
        <f t="shared" si="118"/>
        <v>#DIV/0!</v>
      </c>
      <c r="J267" s="63"/>
      <c r="K267" s="63"/>
      <c r="L267" s="63"/>
      <c r="M267" s="25">
        <f t="shared" si="119"/>
        <v>3</v>
      </c>
      <c r="N267" s="63"/>
      <c r="O267" s="63">
        <v>2</v>
      </c>
      <c r="P267" s="63">
        <v>1</v>
      </c>
      <c r="Q267" s="63">
        <f t="shared" si="120"/>
        <v>100</v>
      </c>
      <c r="R267" s="65">
        <f t="shared" si="99"/>
        <v>5</v>
      </c>
      <c r="S267" s="66">
        <f t="shared" si="121"/>
        <v>4</v>
      </c>
      <c r="T267" s="67">
        <f t="shared" si="122"/>
        <v>4.25</v>
      </c>
      <c r="U267" s="165">
        <f t="shared" si="123"/>
        <v>4</v>
      </c>
      <c r="V267" s="67">
        <f t="shared" si="124"/>
        <v>4.25</v>
      </c>
      <c r="W267" s="67">
        <f t="shared" si="125"/>
        <v>5</v>
      </c>
      <c r="X267" s="66"/>
      <c r="Y267" s="66">
        <f t="shared" si="126"/>
        <v>0</v>
      </c>
      <c r="Z267" s="67">
        <f t="shared" si="127"/>
        <v>0.6</v>
      </c>
      <c r="AA267" s="66">
        <f t="shared" si="100"/>
        <v>15</v>
      </c>
      <c r="AB267" s="66">
        <f t="shared" si="128"/>
        <v>3</v>
      </c>
      <c r="AC267" s="66">
        <f t="shared" si="129"/>
        <v>1</v>
      </c>
      <c r="AD267" s="67">
        <f t="shared" si="130"/>
        <v>0.8</v>
      </c>
      <c r="AE267" s="66">
        <f t="shared" si="101"/>
        <v>20</v>
      </c>
      <c r="AF267" s="63">
        <v>4</v>
      </c>
      <c r="AG267" s="60"/>
      <c r="AH267" s="103">
        <f t="shared" si="133"/>
        <v>0</v>
      </c>
      <c r="AI267" s="352"/>
    </row>
    <row r="268" spans="1:35" s="33" customFormat="1" ht="47.25" x14ac:dyDescent="0.25">
      <c r="A268" s="60"/>
      <c r="B268" s="161" t="s">
        <v>715</v>
      </c>
      <c r="C268" s="161" t="s">
        <v>694</v>
      </c>
      <c r="D268" s="243">
        <v>54.149000000000001</v>
      </c>
      <c r="E268" s="303"/>
      <c r="F268" s="303">
        <v>35</v>
      </c>
      <c r="G268" s="67">
        <f t="shared" si="117"/>
        <v>0.65</v>
      </c>
      <c r="H268" s="373">
        <v>0</v>
      </c>
      <c r="I268" s="64" t="e">
        <f t="shared" si="118"/>
        <v>#DIV/0!</v>
      </c>
      <c r="J268" s="63"/>
      <c r="K268" s="63"/>
      <c r="L268" s="63"/>
      <c r="M268" s="25">
        <f t="shared" si="119"/>
        <v>0</v>
      </c>
      <c r="N268" s="63">
        <v>0</v>
      </c>
      <c r="O268" s="63">
        <v>0</v>
      </c>
      <c r="P268" s="63">
        <v>0</v>
      </c>
      <c r="Q268" s="63" t="e">
        <f t="shared" si="120"/>
        <v>#DIV/0!</v>
      </c>
      <c r="R268" s="65">
        <f t="shared" ref="R268:R304" si="134">IF(F268&lt;VLOOKUP(G268,$M$430:$Q$436,2),0,VLOOKUP(G268,$M$430:$Q$436,3))</f>
        <v>5</v>
      </c>
      <c r="S268" s="66">
        <f t="shared" si="121"/>
        <v>1</v>
      </c>
      <c r="T268" s="67">
        <f t="shared" si="122"/>
        <v>1.75</v>
      </c>
      <c r="U268" s="165">
        <f t="shared" si="123"/>
        <v>1</v>
      </c>
      <c r="V268" s="67">
        <f t="shared" si="124"/>
        <v>1.75</v>
      </c>
      <c r="W268" s="67">
        <f t="shared" si="125"/>
        <v>5</v>
      </c>
      <c r="X268" s="66"/>
      <c r="Y268" s="66">
        <f t="shared" si="126"/>
        <v>0</v>
      </c>
      <c r="Z268" s="67">
        <f t="shared" si="127"/>
        <v>0.15</v>
      </c>
      <c r="AA268" s="66">
        <f t="shared" ref="AA268:AA304" si="135">IF(F268&lt;VLOOKUP(G268,$M$430:$Q$436,2),0,VLOOKUP(G268,$M$430:$Q$436,4))</f>
        <v>15</v>
      </c>
      <c r="AB268" s="66">
        <f t="shared" si="128"/>
        <v>0</v>
      </c>
      <c r="AC268" s="66">
        <f t="shared" si="129"/>
        <v>1</v>
      </c>
      <c r="AD268" s="67">
        <f t="shared" si="130"/>
        <v>0.2</v>
      </c>
      <c r="AE268" s="66">
        <f t="shared" ref="AE268:AE304" si="136">IF(F268&lt;VLOOKUP(G268,$M$430:$Q$436,2),0,VLOOKUP(G268,$M$430:$Q$436,5))</f>
        <v>20</v>
      </c>
      <c r="AF268" s="63">
        <v>1</v>
      </c>
      <c r="AG268" s="60"/>
      <c r="AH268" s="103">
        <f t="shared" si="133"/>
        <v>0</v>
      </c>
      <c r="AI268" s="352"/>
    </row>
    <row r="269" spans="1:35" s="33" customFormat="1" ht="47.25" x14ac:dyDescent="0.25">
      <c r="A269" s="60"/>
      <c r="B269" s="161" t="s">
        <v>716</v>
      </c>
      <c r="C269" s="161" t="s">
        <v>694</v>
      </c>
      <c r="D269" s="243">
        <v>127.995</v>
      </c>
      <c r="E269" s="303"/>
      <c r="F269" s="303">
        <v>138</v>
      </c>
      <c r="G269" s="67">
        <f t="shared" si="117"/>
        <v>1.08</v>
      </c>
      <c r="H269" s="63">
        <v>5</v>
      </c>
      <c r="I269" s="64" t="e">
        <f t="shared" si="118"/>
        <v>#DIV/0!</v>
      </c>
      <c r="J269" s="63"/>
      <c r="K269" s="63"/>
      <c r="L269" s="63"/>
      <c r="M269" s="25">
        <f t="shared" si="119"/>
        <v>3</v>
      </c>
      <c r="N269" s="63"/>
      <c r="O269" s="63">
        <v>3</v>
      </c>
      <c r="P269" s="63">
        <v>0</v>
      </c>
      <c r="Q269" s="63">
        <f t="shared" si="120"/>
        <v>60</v>
      </c>
      <c r="R269" s="65">
        <f t="shared" si="134"/>
        <v>8</v>
      </c>
      <c r="S269" s="66">
        <f t="shared" si="121"/>
        <v>11</v>
      </c>
      <c r="T269" s="67">
        <f t="shared" si="122"/>
        <v>11.04</v>
      </c>
      <c r="U269" s="165">
        <f t="shared" si="123"/>
        <v>11</v>
      </c>
      <c r="V269" s="67">
        <f t="shared" si="124"/>
        <v>11.04</v>
      </c>
      <c r="W269" s="67">
        <f t="shared" si="125"/>
        <v>8</v>
      </c>
      <c r="X269" s="66"/>
      <c r="Y269" s="66">
        <f t="shared" si="126"/>
        <v>1</v>
      </c>
      <c r="Z269" s="67">
        <f t="shared" si="127"/>
        <v>1.65</v>
      </c>
      <c r="AA269" s="66">
        <f t="shared" si="135"/>
        <v>15</v>
      </c>
      <c r="AB269" s="66">
        <f t="shared" si="128"/>
        <v>7</v>
      </c>
      <c r="AC269" s="66">
        <f t="shared" si="129"/>
        <v>3</v>
      </c>
      <c r="AD269" s="67">
        <f t="shared" si="130"/>
        <v>2.2000000000000002</v>
      </c>
      <c r="AE269" s="66">
        <f t="shared" si="136"/>
        <v>20</v>
      </c>
      <c r="AF269" s="63">
        <v>11</v>
      </c>
      <c r="AG269" s="60"/>
      <c r="AH269" s="103">
        <f t="shared" si="133"/>
        <v>0</v>
      </c>
      <c r="AI269" s="352"/>
    </row>
    <row r="270" spans="1:35" s="33" customFormat="1" ht="47.25" x14ac:dyDescent="0.25">
      <c r="A270" s="60"/>
      <c r="B270" s="161" t="s">
        <v>717</v>
      </c>
      <c r="C270" s="161" t="s">
        <v>694</v>
      </c>
      <c r="D270" s="243">
        <v>100.27500000000001</v>
      </c>
      <c r="E270" s="303"/>
      <c r="F270" s="303">
        <v>31</v>
      </c>
      <c r="G270" s="67">
        <f t="shared" ref="G270:G304" si="137">F270/D270</f>
        <v>0.31</v>
      </c>
      <c r="H270" s="63">
        <v>1</v>
      </c>
      <c r="I270" s="64" t="e">
        <f t="shared" ref="I270:I304" si="138">H270*100/E270</f>
        <v>#DIV/0!</v>
      </c>
      <c r="J270" s="63"/>
      <c r="K270" s="63"/>
      <c r="L270" s="63"/>
      <c r="M270" s="25"/>
      <c r="N270" s="63">
        <v>0</v>
      </c>
      <c r="O270" s="63" t="s">
        <v>143</v>
      </c>
      <c r="P270" s="63" t="s">
        <v>143</v>
      </c>
      <c r="Q270" s="63">
        <f t="shared" ref="Q270:Q304" si="139">M270*100/H270</f>
        <v>0</v>
      </c>
      <c r="R270" s="65">
        <f t="shared" si="134"/>
        <v>5</v>
      </c>
      <c r="S270" s="66">
        <f t="shared" ref="S270:S304" si="140">ROUNDDOWN(T270,0)</f>
        <v>1</v>
      </c>
      <c r="T270" s="67">
        <f t="shared" ref="T270:T304" si="141">F270*R270/100</f>
        <v>1.55</v>
      </c>
      <c r="U270" s="165">
        <f t="shared" ref="U270:U304" si="142">ROUNDDOWN(V270,0)</f>
        <v>1</v>
      </c>
      <c r="V270" s="67">
        <f t="shared" ref="V270:V304" si="143">F270*W270/100</f>
        <v>1.55</v>
      </c>
      <c r="W270" s="67">
        <f t="shared" ref="W270:W304" si="144">R270</f>
        <v>5</v>
      </c>
      <c r="X270" s="66"/>
      <c r="Y270" s="66">
        <f t="shared" ref="Y270:Y304" si="145">ROUNDDOWN(Z270,0)</f>
        <v>0</v>
      </c>
      <c r="Z270" s="67">
        <f t="shared" ref="Z270:Z304" si="146">U270*AA270/100</f>
        <v>0.15</v>
      </c>
      <c r="AA270" s="66">
        <f t="shared" si="135"/>
        <v>15</v>
      </c>
      <c r="AB270" s="66">
        <f t="shared" ref="AB270:AB304" si="147">U270-Y270-AC270</f>
        <v>0</v>
      </c>
      <c r="AC270" s="66">
        <f t="shared" ref="AC270:AC304" si="148">_xlfn.CEILING.MATH(AD270,1)</f>
        <v>1</v>
      </c>
      <c r="AD270" s="67">
        <f t="shared" ref="AD270:AD304" si="149">U270*AE270/100</f>
        <v>0.2</v>
      </c>
      <c r="AE270" s="66">
        <f t="shared" si="136"/>
        <v>20</v>
      </c>
      <c r="AF270" s="63">
        <v>1</v>
      </c>
      <c r="AG270" s="60"/>
      <c r="AH270" s="103">
        <f t="shared" si="133"/>
        <v>0</v>
      </c>
      <c r="AI270" s="352"/>
    </row>
    <row r="271" spans="1:35" s="33" customFormat="1" ht="63" x14ac:dyDescent="0.25">
      <c r="A271" s="60"/>
      <c r="B271" s="161" t="s">
        <v>718</v>
      </c>
      <c r="C271" s="161" t="s">
        <v>694</v>
      </c>
      <c r="D271" s="243">
        <v>115.318</v>
      </c>
      <c r="E271" s="303"/>
      <c r="F271" s="303">
        <v>71</v>
      </c>
      <c r="G271" s="67">
        <f t="shared" si="137"/>
        <v>0.62</v>
      </c>
      <c r="H271" s="268">
        <v>0</v>
      </c>
      <c r="I271" s="64" t="e">
        <f t="shared" si="138"/>
        <v>#DIV/0!</v>
      </c>
      <c r="J271" s="63"/>
      <c r="K271" s="63"/>
      <c r="L271" s="63"/>
      <c r="M271" s="25">
        <f t="shared" ref="M271:M304" si="150">N271+O271+P271</f>
        <v>0</v>
      </c>
      <c r="N271" s="63"/>
      <c r="O271" s="63">
        <v>0</v>
      </c>
      <c r="P271" s="63">
        <v>0</v>
      </c>
      <c r="Q271" s="63" t="e">
        <f t="shared" si="139"/>
        <v>#DIV/0!</v>
      </c>
      <c r="R271" s="65">
        <f t="shared" si="134"/>
        <v>5</v>
      </c>
      <c r="S271" s="66">
        <f t="shared" si="140"/>
        <v>3</v>
      </c>
      <c r="T271" s="67">
        <f t="shared" si="141"/>
        <v>3.55</v>
      </c>
      <c r="U271" s="165">
        <f t="shared" si="142"/>
        <v>3</v>
      </c>
      <c r="V271" s="67">
        <f t="shared" si="143"/>
        <v>3.55</v>
      </c>
      <c r="W271" s="67">
        <f t="shared" si="144"/>
        <v>5</v>
      </c>
      <c r="X271" s="66"/>
      <c r="Y271" s="66">
        <f t="shared" si="145"/>
        <v>0</v>
      </c>
      <c r="Z271" s="67">
        <f t="shared" si="146"/>
        <v>0.45</v>
      </c>
      <c r="AA271" s="66">
        <f t="shared" si="135"/>
        <v>15</v>
      </c>
      <c r="AB271" s="66">
        <f t="shared" si="147"/>
        <v>2</v>
      </c>
      <c r="AC271" s="66">
        <f t="shared" si="148"/>
        <v>1</v>
      </c>
      <c r="AD271" s="67">
        <f t="shared" si="149"/>
        <v>0.6</v>
      </c>
      <c r="AE271" s="66">
        <f t="shared" si="136"/>
        <v>20</v>
      </c>
      <c r="AF271" s="63">
        <v>3</v>
      </c>
      <c r="AG271" s="60"/>
      <c r="AH271" s="103">
        <f t="shared" si="133"/>
        <v>0</v>
      </c>
      <c r="AI271" s="352"/>
    </row>
    <row r="272" spans="1:35" s="33" customFormat="1" ht="63" x14ac:dyDescent="0.25">
      <c r="A272" s="60"/>
      <c r="B272" s="161" t="s">
        <v>719</v>
      </c>
      <c r="C272" s="161" t="s">
        <v>694</v>
      </c>
      <c r="D272" s="243">
        <v>244.61199999999999</v>
      </c>
      <c r="E272" s="303"/>
      <c r="F272" s="303">
        <v>100</v>
      </c>
      <c r="G272" s="67">
        <f t="shared" si="137"/>
        <v>0.41</v>
      </c>
      <c r="H272" s="268">
        <v>2</v>
      </c>
      <c r="I272" s="64" t="e">
        <f t="shared" si="138"/>
        <v>#DIV/0!</v>
      </c>
      <c r="J272" s="63"/>
      <c r="K272" s="63"/>
      <c r="L272" s="63"/>
      <c r="M272" s="25">
        <f t="shared" si="150"/>
        <v>0</v>
      </c>
      <c r="N272" s="63"/>
      <c r="O272" s="63">
        <v>0</v>
      </c>
      <c r="P272" s="63">
        <v>0</v>
      </c>
      <c r="Q272" s="63">
        <f t="shared" si="139"/>
        <v>0</v>
      </c>
      <c r="R272" s="65">
        <f t="shared" si="134"/>
        <v>5</v>
      </c>
      <c r="S272" s="66">
        <f t="shared" si="140"/>
        <v>5</v>
      </c>
      <c r="T272" s="67">
        <f t="shared" si="141"/>
        <v>5</v>
      </c>
      <c r="U272" s="165">
        <f t="shared" si="142"/>
        <v>5</v>
      </c>
      <c r="V272" s="67">
        <f t="shared" si="143"/>
        <v>5</v>
      </c>
      <c r="W272" s="67">
        <f t="shared" si="144"/>
        <v>5</v>
      </c>
      <c r="X272" s="66"/>
      <c r="Y272" s="66">
        <f t="shared" si="145"/>
        <v>0</v>
      </c>
      <c r="Z272" s="67">
        <f t="shared" si="146"/>
        <v>0.75</v>
      </c>
      <c r="AA272" s="66">
        <f t="shared" si="135"/>
        <v>15</v>
      </c>
      <c r="AB272" s="66">
        <f t="shared" si="147"/>
        <v>4</v>
      </c>
      <c r="AC272" s="66">
        <f t="shared" si="148"/>
        <v>1</v>
      </c>
      <c r="AD272" s="67">
        <f t="shared" si="149"/>
        <v>1</v>
      </c>
      <c r="AE272" s="66">
        <f t="shared" si="136"/>
        <v>20</v>
      </c>
      <c r="AF272" s="63">
        <v>5</v>
      </c>
      <c r="AG272" s="60"/>
      <c r="AH272" s="103">
        <f t="shared" si="133"/>
        <v>0</v>
      </c>
      <c r="AI272" s="352"/>
    </row>
    <row r="273" spans="1:35" s="33" customFormat="1" ht="63" x14ac:dyDescent="0.25">
      <c r="A273" s="60"/>
      <c r="B273" s="161" t="s">
        <v>720</v>
      </c>
      <c r="C273" s="161" t="s">
        <v>694</v>
      </c>
      <c r="D273" s="243">
        <v>734</v>
      </c>
      <c r="E273" s="303"/>
      <c r="F273" s="303">
        <v>492</v>
      </c>
      <c r="G273" s="67">
        <f t="shared" si="137"/>
        <v>0.67</v>
      </c>
      <c r="H273" s="268">
        <v>10</v>
      </c>
      <c r="I273" s="64" t="e">
        <f t="shared" si="138"/>
        <v>#DIV/0!</v>
      </c>
      <c r="J273" s="63"/>
      <c r="K273" s="63"/>
      <c r="L273" s="63"/>
      <c r="M273" s="25">
        <f t="shared" si="150"/>
        <v>0</v>
      </c>
      <c r="N273" s="63"/>
      <c r="O273" s="63">
        <v>0</v>
      </c>
      <c r="P273" s="63">
        <v>0</v>
      </c>
      <c r="Q273" s="63">
        <f t="shared" si="139"/>
        <v>0</v>
      </c>
      <c r="R273" s="65">
        <f t="shared" si="134"/>
        <v>5</v>
      </c>
      <c r="S273" s="66">
        <f t="shared" si="140"/>
        <v>24</v>
      </c>
      <c r="T273" s="67">
        <f t="shared" si="141"/>
        <v>24.6</v>
      </c>
      <c r="U273" s="165">
        <f t="shared" si="142"/>
        <v>12</v>
      </c>
      <c r="V273" s="67">
        <f t="shared" si="143"/>
        <v>12.3</v>
      </c>
      <c r="W273" s="67">
        <v>2.5</v>
      </c>
      <c r="X273" s="66"/>
      <c r="Y273" s="66">
        <f t="shared" si="145"/>
        <v>1</v>
      </c>
      <c r="Z273" s="67">
        <f t="shared" si="146"/>
        <v>1.8</v>
      </c>
      <c r="AA273" s="66">
        <f t="shared" si="135"/>
        <v>15</v>
      </c>
      <c r="AB273" s="66">
        <f t="shared" si="147"/>
        <v>8</v>
      </c>
      <c r="AC273" s="66">
        <f t="shared" si="148"/>
        <v>3</v>
      </c>
      <c r="AD273" s="67">
        <f t="shared" si="149"/>
        <v>2.4</v>
      </c>
      <c r="AE273" s="66">
        <f t="shared" si="136"/>
        <v>20</v>
      </c>
      <c r="AF273" s="63">
        <v>12</v>
      </c>
      <c r="AG273" s="60"/>
      <c r="AH273" s="103">
        <f t="shared" si="133"/>
        <v>0</v>
      </c>
      <c r="AI273" s="352"/>
    </row>
    <row r="274" spans="1:35" s="33" customFormat="1" ht="63" x14ac:dyDescent="0.25">
      <c r="A274" s="60"/>
      <c r="B274" s="161" t="s">
        <v>721</v>
      </c>
      <c r="C274" s="161" t="s">
        <v>694</v>
      </c>
      <c r="D274" s="243">
        <v>760.77599999999995</v>
      </c>
      <c r="E274" s="303"/>
      <c r="F274" s="303">
        <v>456</v>
      </c>
      <c r="G274" s="67">
        <f t="shared" si="137"/>
        <v>0.6</v>
      </c>
      <c r="H274" s="268">
        <v>0</v>
      </c>
      <c r="I274" s="64" t="e">
        <f t="shared" si="138"/>
        <v>#DIV/0!</v>
      </c>
      <c r="J274" s="63"/>
      <c r="K274" s="63"/>
      <c r="L274" s="63"/>
      <c r="M274" s="25">
        <f t="shared" si="150"/>
        <v>0</v>
      </c>
      <c r="N274" s="63"/>
      <c r="O274" s="63">
        <v>0</v>
      </c>
      <c r="P274" s="63">
        <v>0</v>
      </c>
      <c r="Q274" s="63" t="e">
        <f t="shared" si="139"/>
        <v>#DIV/0!</v>
      </c>
      <c r="R274" s="65">
        <f t="shared" si="134"/>
        <v>5</v>
      </c>
      <c r="S274" s="66">
        <f t="shared" si="140"/>
        <v>22</v>
      </c>
      <c r="T274" s="67">
        <f t="shared" si="141"/>
        <v>22.8</v>
      </c>
      <c r="U274" s="165">
        <f t="shared" si="142"/>
        <v>11</v>
      </c>
      <c r="V274" s="67">
        <f t="shared" si="143"/>
        <v>11.4</v>
      </c>
      <c r="W274" s="67">
        <v>2.5</v>
      </c>
      <c r="X274" s="66"/>
      <c r="Y274" s="66">
        <f t="shared" si="145"/>
        <v>1</v>
      </c>
      <c r="Z274" s="67">
        <f t="shared" si="146"/>
        <v>1.65</v>
      </c>
      <c r="AA274" s="66">
        <f t="shared" si="135"/>
        <v>15</v>
      </c>
      <c r="AB274" s="66">
        <f t="shared" si="147"/>
        <v>7</v>
      </c>
      <c r="AC274" s="66">
        <f t="shared" si="148"/>
        <v>3</v>
      </c>
      <c r="AD274" s="67">
        <f t="shared" si="149"/>
        <v>2.2000000000000002</v>
      </c>
      <c r="AE274" s="66">
        <f t="shared" si="136"/>
        <v>20</v>
      </c>
      <c r="AF274" s="63">
        <v>11</v>
      </c>
      <c r="AG274" s="60"/>
      <c r="AH274" s="103">
        <f t="shared" si="133"/>
        <v>0</v>
      </c>
      <c r="AI274" s="352"/>
    </row>
    <row r="275" spans="1:35" s="33" customFormat="1" ht="63" x14ac:dyDescent="0.25">
      <c r="A275" s="60"/>
      <c r="B275" s="161" t="s">
        <v>722</v>
      </c>
      <c r="C275" s="161" t="s">
        <v>694</v>
      </c>
      <c r="D275" s="243">
        <v>532.79999999999995</v>
      </c>
      <c r="E275" s="303"/>
      <c r="F275" s="303">
        <v>464</v>
      </c>
      <c r="G275" s="67">
        <f t="shared" si="137"/>
        <v>0.87</v>
      </c>
      <c r="H275" s="63">
        <v>18</v>
      </c>
      <c r="I275" s="64" t="e">
        <f t="shared" si="138"/>
        <v>#DIV/0!</v>
      </c>
      <c r="J275" s="63"/>
      <c r="K275" s="63"/>
      <c r="L275" s="63"/>
      <c r="M275" s="25">
        <f t="shared" si="150"/>
        <v>16</v>
      </c>
      <c r="N275" s="63">
        <v>0</v>
      </c>
      <c r="O275" s="63">
        <v>15</v>
      </c>
      <c r="P275" s="63">
        <v>1</v>
      </c>
      <c r="Q275" s="63">
        <f t="shared" si="139"/>
        <v>89</v>
      </c>
      <c r="R275" s="65">
        <f t="shared" si="134"/>
        <v>5</v>
      </c>
      <c r="S275" s="66">
        <f t="shared" si="140"/>
        <v>23</v>
      </c>
      <c r="T275" s="67">
        <f t="shared" si="141"/>
        <v>23.2</v>
      </c>
      <c r="U275" s="165">
        <f t="shared" si="142"/>
        <v>13</v>
      </c>
      <c r="V275" s="67">
        <f t="shared" si="143"/>
        <v>13.92</v>
      </c>
      <c r="W275" s="67">
        <v>3</v>
      </c>
      <c r="X275" s="66"/>
      <c r="Y275" s="66">
        <f t="shared" si="145"/>
        <v>1</v>
      </c>
      <c r="Z275" s="67">
        <f t="shared" si="146"/>
        <v>1.95</v>
      </c>
      <c r="AA275" s="66">
        <f t="shared" si="135"/>
        <v>15</v>
      </c>
      <c r="AB275" s="66">
        <f t="shared" si="147"/>
        <v>9</v>
      </c>
      <c r="AC275" s="66">
        <f t="shared" si="148"/>
        <v>3</v>
      </c>
      <c r="AD275" s="67">
        <f t="shared" si="149"/>
        <v>2.6</v>
      </c>
      <c r="AE275" s="66">
        <f t="shared" si="136"/>
        <v>20</v>
      </c>
      <c r="AF275" s="63">
        <v>13</v>
      </c>
      <c r="AG275" s="60"/>
      <c r="AH275" s="103">
        <f t="shared" si="133"/>
        <v>0</v>
      </c>
      <c r="AI275" s="352"/>
    </row>
    <row r="276" spans="1:35" s="33" customFormat="1" ht="47.25" x14ac:dyDescent="0.25">
      <c r="A276" s="60"/>
      <c r="B276" s="161" t="s">
        <v>723</v>
      </c>
      <c r="C276" s="161" t="s">
        <v>694</v>
      </c>
      <c r="D276" s="243">
        <v>208.41800000000001</v>
      </c>
      <c r="E276" s="303"/>
      <c r="F276" s="303">
        <v>73</v>
      </c>
      <c r="G276" s="67">
        <f t="shared" si="137"/>
        <v>0.35</v>
      </c>
      <c r="H276" s="63">
        <v>4</v>
      </c>
      <c r="I276" s="64" t="e">
        <f t="shared" si="138"/>
        <v>#DIV/0!</v>
      </c>
      <c r="J276" s="63"/>
      <c r="K276" s="63"/>
      <c r="L276" s="63"/>
      <c r="M276" s="25">
        <f t="shared" si="150"/>
        <v>0</v>
      </c>
      <c r="N276" s="63">
        <v>0</v>
      </c>
      <c r="O276" s="63">
        <v>0</v>
      </c>
      <c r="P276" s="63">
        <v>0</v>
      </c>
      <c r="Q276" s="63">
        <f t="shared" si="139"/>
        <v>0</v>
      </c>
      <c r="R276" s="65">
        <f t="shared" si="134"/>
        <v>5</v>
      </c>
      <c r="S276" s="66">
        <f t="shared" si="140"/>
        <v>3</v>
      </c>
      <c r="T276" s="67">
        <f t="shared" si="141"/>
        <v>3.65</v>
      </c>
      <c r="U276" s="165">
        <f t="shared" si="142"/>
        <v>3</v>
      </c>
      <c r="V276" s="67">
        <f t="shared" si="143"/>
        <v>3.65</v>
      </c>
      <c r="W276" s="67">
        <f t="shared" si="144"/>
        <v>5</v>
      </c>
      <c r="X276" s="66"/>
      <c r="Y276" s="66">
        <f t="shared" si="145"/>
        <v>0</v>
      </c>
      <c r="Z276" s="67">
        <f t="shared" si="146"/>
        <v>0.45</v>
      </c>
      <c r="AA276" s="66">
        <f t="shared" si="135"/>
        <v>15</v>
      </c>
      <c r="AB276" s="66">
        <f t="shared" si="147"/>
        <v>2</v>
      </c>
      <c r="AC276" s="66">
        <f t="shared" si="148"/>
        <v>1</v>
      </c>
      <c r="AD276" s="67">
        <f t="shared" si="149"/>
        <v>0.6</v>
      </c>
      <c r="AE276" s="66">
        <f t="shared" si="136"/>
        <v>20</v>
      </c>
      <c r="AF276" s="63">
        <v>3</v>
      </c>
      <c r="AG276" s="60"/>
      <c r="AH276" s="103">
        <f t="shared" si="133"/>
        <v>0</v>
      </c>
      <c r="AI276" s="352"/>
    </row>
    <row r="277" spans="1:35" s="33" customFormat="1" ht="47.25" x14ac:dyDescent="0.25">
      <c r="A277" s="60"/>
      <c r="B277" s="161" t="s">
        <v>724</v>
      </c>
      <c r="C277" s="161" t="s">
        <v>694</v>
      </c>
      <c r="D277" s="243">
        <v>221.745</v>
      </c>
      <c r="E277" s="303"/>
      <c r="F277" s="303">
        <v>370</v>
      </c>
      <c r="G277" s="67">
        <f t="shared" si="137"/>
        <v>1.67</v>
      </c>
      <c r="H277" s="63">
        <v>33</v>
      </c>
      <c r="I277" s="64" t="e">
        <f t="shared" si="138"/>
        <v>#DIV/0!</v>
      </c>
      <c r="J277" s="63"/>
      <c r="K277" s="63"/>
      <c r="L277" s="63"/>
      <c r="M277" s="25">
        <f t="shared" si="150"/>
        <v>20</v>
      </c>
      <c r="N277" s="63">
        <v>0</v>
      </c>
      <c r="O277" s="63">
        <v>14</v>
      </c>
      <c r="P277" s="63">
        <v>6</v>
      </c>
      <c r="Q277" s="63">
        <f t="shared" si="139"/>
        <v>61</v>
      </c>
      <c r="R277" s="65">
        <f t="shared" si="134"/>
        <v>8</v>
      </c>
      <c r="S277" s="66">
        <f t="shared" si="140"/>
        <v>29</v>
      </c>
      <c r="T277" s="67">
        <f t="shared" si="141"/>
        <v>29.6</v>
      </c>
      <c r="U277" s="165">
        <f t="shared" si="142"/>
        <v>29</v>
      </c>
      <c r="V277" s="67">
        <f t="shared" si="143"/>
        <v>29.6</v>
      </c>
      <c r="W277" s="67">
        <f t="shared" si="144"/>
        <v>8</v>
      </c>
      <c r="X277" s="66"/>
      <c r="Y277" s="66">
        <f t="shared" si="145"/>
        <v>4</v>
      </c>
      <c r="Z277" s="67">
        <f t="shared" si="146"/>
        <v>4.3499999999999996</v>
      </c>
      <c r="AA277" s="66">
        <f t="shared" si="135"/>
        <v>15</v>
      </c>
      <c r="AB277" s="66">
        <f t="shared" si="147"/>
        <v>19</v>
      </c>
      <c r="AC277" s="66">
        <f t="shared" si="148"/>
        <v>6</v>
      </c>
      <c r="AD277" s="67">
        <f t="shared" si="149"/>
        <v>5.8</v>
      </c>
      <c r="AE277" s="66">
        <f t="shared" si="136"/>
        <v>20</v>
      </c>
      <c r="AF277" s="63">
        <v>29</v>
      </c>
      <c r="AG277" s="60"/>
      <c r="AH277" s="103">
        <f t="shared" si="133"/>
        <v>0</v>
      </c>
      <c r="AI277" s="352"/>
    </row>
    <row r="278" spans="1:35" s="33" customFormat="1" ht="47.25" x14ac:dyDescent="0.25">
      <c r="A278" s="60"/>
      <c r="B278" s="161" t="s">
        <v>726</v>
      </c>
      <c r="C278" s="161" t="s">
        <v>694</v>
      </c>
      <c r="D278" s="243">
        <v>344.22</v>
      </c>
      <c r="E278" s="303"/>
      <c r="F278" s="303">
        <v>96</v>
      </c>
      <c r="G278" s="67">
        <f t="shared" si="137"/>
        <v>0.28000000000000003</v>
      </c>
      <c r="H278" s="63">
        <v>5</v>
      </c>
      <c r="I278" s="64" t="e">
        <f t="shared" si="138"/>
        <v>#DIV/0!</v>
      </c>
      <c r="J278" s="63"/>
      <c r="K278" s="63"/>
      <c r="L278" s="63"/>
      <c r="M278" s="25">
        <f t="shared" si="150"/>
        <v>0</v>
      </c>
      <c r="N278" s="63"/>
      <c r="O278" s="63"/>
      <c r="P278" s="63"/>
      <c r="Q278" s="63">
        <f t="shared" si="139"/>
        <v>0</v>
      </c>
      <c r="R278" s="65">
        <f t="shared" si="134"/>
        <v>5</v>
      </c>
      <c r="S278" s="66">
        <f t="shared" si="140"/>
        <v>4</v>
      </c>
      <c r="T278" s="67">
        <f t="shared" si="141"/>
        <v>4.8</v>
      </c>
      <c r="U278" s="165">
        <f t="shared" si="142"/>
        <v>4</v>
      </c>
      <c r="V278" s="67">
        <f t="shared" si="143"/>
        <v>4.8</v>
      </c>
      <c r="W278" s="67">
        <f t="shared" si="144"/>
        <v>5</v>
      </c>
      <c r="X278" s="66"/>
      <c r="Y278" s="66">
        <f t="shared" si="145"/>
        <v>0</v>
      </c>
      <c r="Z278" s="67">
        <f t="shared" si="146"/>
        <v>0.6</v>
      </c>
      <c r="AA278" s="66">
        <f t="shared" si="135"/>
        <v>15</v>
      </c>
      <c r="AB278" s="66">
        <f t="shared" si="147"/>
        <v>3</v>
      </c>
      <c r="AC278" s="66">
        <f t="shared" si="148"/>
        <v>1</v>
      </c>
      <c r="AD278" s="67">
        <f t="shared" si="149"/>
        <v>0.8</v>
      </c>
      <c r="AE278" s="66">
        <f t="shared" si="136"/>
        <v>20</v>
      </c>
      <c r="AF278" s="63">
        <v>4</v>
      </c>
      <c r="AG278" s="60"/>
      <c r="AH278" s="103">
        <f t="shared" si="133"/>
        <v>0</v>
      </c>
      <c r="AI278" s="352"/>
    </row>
    <row r="279" spans="1:35" s="33" customFormat="1" ht="47.25" x14ac:dyDescent="0.25">
      <c r="A279" s="60"/>
      <c r="B279" s="161" t="s">
        <v>727</v>
      </c>
      <c r="C279" s="161" t="s">
        <v>694</v>
      </c>
      <c r="D279" s="243">
        <v>1230.3150000000001</v>
      </c>
      <c r="E279" s="303"/>
      <c r="F279" s="303">
        <v>935</v>
      </c>
      <c r="G279" s="67">
        <f t="shared" si="137"/>
        <v>0.76</v>
      </c>
      <c r="H279" s="63">
        <v>45</v>
      </c>
      <c r="I279" s="64" t="e">
        <f t="shared" si="138"/>
        <v>#DIV/0!</v>
      </c>
      <c r="J279" s="63"/>
      <c r="K279" s="63"/>
      <c r="L279" s="63"/>
      <c r="M279" s="25">
        <f t="shared" si="150"/>
        <v>15</v>
      </c>
      <c r="N279" s="63">
        <v>0</v>
      </c>
      <c r="O279" s="63">
        <v>10</v>
      </c>
      <c r="P279" s="63">
        <v>5</v>
      </c>
      <c r="Q279" s="63">
        <f t="shared" si="139"/>
        <v>33</v>
      </c>
      <c r="R279" s="65">
        <f t="shared" si="134"/>
        <v>5</v>
      </c>
      <c r="S279" s="66">
        <f t="shared" si="140"/>
        <v>46</v>
      </c>
      <c r="T279" s="67">
        <f t="shared" si="141"/>
        <v>46.75</v>
      </c>
      <c r="U279" s="165">
        <f t="shared" si="142"/>
        <v>26</v>
      </c>
      <c r="V279" s="67">
        <f t="shared" si="143"/>
        <v>26.18</v>
      </c>
      <c r="W279" s="67">
        <v>2.8</v>
      </c>
      <c r="X279" s="66"/>
      <c r="Y279" s="66">
        <f t="shared" si="145"/>
        <v>3</v>
      </c>
      <c r="Z279" s="67">
        <f t="shared" si="146"/>
        <v>3.9</v>
      </c>
      <c r="AA279" s="66">
        <f t="shared" si="135"/>
        <v>15</v>
      </c>
      <c r="AB279" s="66">
        <f t="shared" si="147"/>
        <v>17</v>
      </c>
      <c r="AC279" s="66">
        <f t="shared" si="148"/>
        <v>6</v>
      </c>
      <c r="AD279" s="67">
        <f t="shared" si="149"/>
        <v>5.2</v>
      </c>
      <c r="AE279" s="66">
        <f t="shared" si="136"/>
        <v>20</v>
      </c>
      <c r="AF279" s="63">
        <v>26</v>
      </c>
      <c r="AG279" s="60"/>
      <c r="AH279" s="103">
        <f t="shared" si="133"/>
        <v>0</v>
      </c>
      <c r="AI279" s="352"/>
    </row>
    <row r="280" spans="1:35" s="33" customFormat="1" ht="47.25" x14ac:dyDescent="0.25">
      <c r="A280" s="60"/>
      <c r="B280" s="161" t="s">
        <v>728</v>
      </c>
      <c r="C280" s="161" t="s">
        <v>694</v>
      </c>
      <c r="D280" s="243">
        <v>232.64</v>
      </c>
      <c r="E280" s="303"/>
      <c r="F280" s="303">
        <v>70</v>
      </c>
      <c r="G280" s="67">
        <f t="shared" si="137"/>
        <v>0.3</v>
      </c>
      <c r="H280" s="63">
        <v>3</v>
      </c>
      <c r="I280" s="64" t="e">
        <f t="shared" si="138"/>
        <v>#DIV/0!</v>
      </c>
      <c r="J280" s="63"/>
      <c r="K280" s="63"/>
      <c r="L280" s="63"/>
      <c r="M280" s="25">
        <f t="shared" si="150"/>
        <v>3</v>
      </c>
      <c r="N280" s="63">
        <v>0</v>
      </c>
      <c r="O280" s="63">
        <v>2</v>
      </c>
      <c r="P280" s="63">
        <v>1</v>
      </c>
      <c r="Q280" s="63">
        <f t="shared" si="139"/>
        <v>100</v>
      </c>
      <c r="R280" s="65">
        <f t="shared" si="134"/>
        <v>5</v>
      </c>
      <c r="S280" s="66">
        <f t="shared" si="140"/>
        <v>3</v>
      </c>
      <c r="T280" s="67">
        <f t="shared" si="141"/>
        <v>3.5</v>
      </c>
      <c r="U280" s="165">
        <f t="shared" si="142"/>
        <v>3</v>
      </c>
      <c r="V280" s="67">
        <f t="shared" si="143"/>
        <v>3.5</v>
      </c>
      <c r="W280" s="67">
        <f t="shared" si="144"/>
        <v>5</v>
      </c>
      <c r="X280" s="66"/>
      <c r="Y280" s="66">
        <f t="shared" si="145"/>
        <v>0</v>
      </c>
      <c r="Z280" s="67">
        <f t="shared" si="146"/>
        <v>0.45</v>
      </c>
      <c r="AA280" s="66">
        <f t="shared" si="135"/>
        <v>15</v>
      </c>
      <c r="AB280" s="66">
        <f t="shared" si="147"/>
        <v>2</v>
      </c>
      <c r="AC280" s="66">
        <f t="shared" si="148"/>
        <v>1</v>
      </c>
      <c r="AD280" s="67">
        <f t="shared" si="149"/>
        <v>0.6</v>
      </c>
      <c r="AE280" s="66">
        <f t="shared" si="136"/>
        <v>20</v>
      </c>
      <c r="AF280" s="63">
        <v>3</v>
      </c>
      <c r="AG280" s="60"/>
      <c r="AH280" s="103">
        <f t="shared" si="133"/>
        <v>0</v>
      </c>
      <c r="AI280" s="352"/>
    </row>
    <row r="281" spans="1:35" s="33" customFormat="1" ht="47.25" x14ac:dyDescent="0.25">
      <c r="A281" s="60"/>
      <c r="B281" s="161" t="s">
        <v>729</v>
      </c>
      <c r="C281" s="161" t="s">
        <v>694</v>
      </c>
      <c r="D281" s="243">
        <v>112.92</v>
      </c>
      <c r="E281" s="303"/>
      <c r="F281" s="303">
        <v>37</v>
      </c>
      <c r="G281" s="67">
        <f t="shared" si="137"/>
        <v>0.33</v>
      </c>
      <c r="H281" s="63">
        <v>2</v>
      </c>
      <c r="I281" s="64" t="e">
        <f t="shared" si="138"/>
        <v>#DIV/0!</v>
      </c>
      <c r="J281" s="63"/>
      <c r="K281" s="63"/>
      <c r="L281" s="63"/>
      <c r="M281" s="25">
        <f t="shared" si="150"/>
        <v>2</v>
      </c>
      <c r="N281" s="63">
        <v>0</v>
      </c>
      <c r="O281" s="63">
        <v>1</v>
      </c>
      <c r="P281" s="63">
        <v>1</v>
      </c>
      <c r="Q281" s="63">
        <f t="shared" si="139"/>
        <v>100</v>
      </c>
      <c r="R281" s="65">
        <f t="shared" si="134"/>
        <v>5</v>
      </c>
      <c r="S281" s="66">
        <f t="shared" si="140"/>
        <v>1</v>
      </c>
      <c r="T281" s="67">
        <f t="shared" si="141"/>
        <v>1.85</v>
      </c>
      <c r="U281" s="165">
        <f t="shared" si="142"/>
        <v>1</v>
      </c>
      <c r="V281" s="67">
        <f t="shared" si="143"/>
        <v>1.85</v>
      </c>
      <c r="W281" s="67">
        <f t="shared" si="144"/>
        <v>5</v>
      </c>
      <c r="X281" s="66"/>
      <c r="Y281" s="66">
        <f t="shared" si="145"/>
        <v>0</v>
      </c>
      <c r="Z281" s="67">
        <f t="shared" si="146"/>
        <v>0.15</v>
      </c>
      <c r="AA281" s="66">
        <f t="shared" si="135"/>
        <v>15</v>
      </c>
      <c r="AB281" s="66">
        <f t="shared" si="147"/>
        <v>0</v>
      </c>
      <c r="AC281" s="66">
        <f t="shared" si="148"/>
        <v>1</v>
      </c>
      <c r="AD281" s="67">
        <f t="shared" si="149"/>
        <v>0.2</v>
      </c>
      <c r="AE281" s="66">
        <f t="shared" si="136"/>
        <v>20</v>
      </c>
      <c r="AF281" s="63">
        <v>1</v>
      </c>
      <c r="AG281" s="60"/>
      <c r="AH281" s="103">
        <f t="shared" si="133"/>
        <v>0</v>
      </c>
      <c r="AI281" s="352"/>
    </row>
    <row r="282" spans="1:35" s="33" customFormat="1" ht="47.25" x14ac:dyDescent="0.25">
      <c r="A282" s="60"/>
      <c r="B282" s="161" t="s">
        <v>730</v>
      </c>
      <c r="C282" s="161" t="s">
        <v>694</v>
      </c>
      <c r="D282" s="243">
        <v>97.54</v>
      </c>
      <c r="E282" s="303"/>
      <c r="F282" s="303">
        <v>52</v>
      </c>
      <c r="G282" s="67">
        <f t="shared" si="137"/>
        <v>0.53</v>
      </c>
      <c r="H282" s="63">
        <v>2</v>
      </c>
      <c r="I282" s="64" t="e">
        <f t="shared" si="138"/>
        <v>#DIV/0!</v>
      </c>
      <c r="J282" s="63"/>
      <c r="K282" s="63"/>
      <c r="L282" s="63"/>
      <c r="M282" s="25">
        <f t="shared" si="150"/>
        <v>0</v>
      </c>
      <c r="N282" s="63">
        <v>0</v>
      </c>
      <c r="O282" s="63">
        <v>0</v>
      </c>
      <c r="P282" s="63">
        <v>0</v>
      </c>
      <c r="Q282" s="63">
        <f t="shared" si="139"/>
        <v>0</v>
      </c>
      <c r="R282" s="65">
        <f t="shared" si="134"/>
        <v>5</v>
      </c>
      <c r="S282" s="66">
        <f t="shared" si="140"/>
        <v>2</v>
      </c>
      <c r="T282" s="67">
        <f t="shared" si="141"/>
        <v>2.6</v>
      </c>
      <c r="U282" s="165">
        <f t="shared" si="142"/>
        <v>2</v>
      </c>
      <c r="V282" s="67">
        <f t="shared" si="143"/>
        <v>2.6</v>
      </c>
      <c r="W282" s="67">
        <f t="shared" si="144"/>
        <v>5</v>
      </c>
      <c r="X282" s="66"/>
      <c r="Y282" s="66">
        <f t="shared" si="145"/>
        <v>0</v>
      </c>
      <c r="Z282" s="67">
        <f t="shared" si="146"/>
        <v>0.3</v>
      </c>
      <c r="AA282" s="66">
        <f t="shared" si="135"/>
        <v>15</v>
      </c>
      <c r="AB282" s="66">
        <f t="shared" si="147"/>
        <v>1</v>
      </c>
      <c r="AC282" s="66">
        <f t="shared" si="148"/>
        <v>1</v>
      </c>
      <c r="AD282" s="67">
        <f t="shared" si="149"/>
        <v>0.4</v>
      </c>
      <c r="AE282" s="66">
        <f t="shared" si="136"/>
        <v>20</v>
      </c>
      <c r="AF282" s="63">
        <v>2</v>
      </c>
      <c r="AG282" s="60"/>
      <c r="AH282" s="103">
        <f t="shared" si="133"/>
        <v>0</v>
      </c>
      <c r="AI282" s="352"/>
    </row>
    <row r="283" spans="1:35" s="33" customFormat="1" ht="31.5" x14ac:dyDescent="0.25">
      <c r="A283" s="60"/>
      <c r="B283" s="161" t="s">
        <v>731</v>
      </c>
      <c r="C283" s="161" t="s">
        <v>694</v>
      </c>
      <c r="D283" s="243">
        <v>472.43099999999998</v>
      </c>
      <c r="E283" s="303"/>
      <c r="F283" s="303">
        <v>653</v>
      </c>
      <c r="G283" s="67">
        <f t="shared" si="137"/>
        <v>1.38</v>
      </c>
      <c r="H283" s="63">
        <v>15</v>
      </c>
      <c r="I283" s="64" t="e">
        <f t="shared" si="138"/>
        <v>#DIV/0!</v>
      </c>
      <c r="J283" s="63"/>
      <c r="K283" s="63"/>
      <c r="L283" s="63"/>
      <c r="M283" s="25">
        <f t="shared" si="150"/>
        <v>11</v>
      </c>
      <c r="N283" s="63">
        <v>0</v>
      </c>
      <c r="O283" s="63">
        <v>9</v>
      </c>
      <c r="P283" s="63">
        <v>2</v>
      </c>
      <c r="Q283" s="63">
        <f t="shared" si="139"/>
        <v>73</v>
      </c>
      <c r="R283" s="65">
        <f t="shared" si="134"/>
        <v>8</v>
      </c>
      <c r="S283" s="66">
        <f t="shared" si="140"/>
        <v>52</v>
      </c>
      <c r="T283" s="67">
        <f t="shared" si="141"/>
        <v>52.24</v>
      </c>
      <c r="U283" s="165">
        <f t="shared" si="142"/>
        <v>15</v>
      </c>
      <c r="V283" s="67">
        <f t="shared" si="143"/>
        <v>15.02</v>
      </c>
      <c r="W283" s="67">
        <v>2.2999999999999998</v>
      </c>
      <c r="X283" s="66"/>
      <c r="Y283" s="66">
        <f t="shared" si="145"/>
        <v>2</v>
      </c>
      <c r="Z283" s="67">
        <f t="shared" si="146"/>
        <v>2.25</v>
      </c>
      <c r="AA283" s="66">
        <f t="shared" si="135"/>
        <v>15</v>
      </c>
      <c r="AB283" s="66">
        <f t="shared" si="147"/>
        <v>10</v>
      </c>
      <c r="AC283" s="66">
        <f t="shared" si="148"/>
        <v>3</v>
      </c>
      <c r="AD283" s="67">
        <f t="shared" si="149"/>
        <v>3</v>
      </c>
      <c r="AE283" s="66">
        <f t="shared" si="136"/>
        <v>20</v>
      </c>
      <c r="AF283" s="63">
        <v>15</v>
      </c>
      <c r="AG283" s="60"/>
      <c r="AH283" s="103">
        <f t="shared" si="133"/>
        <v>0</v>
      </c>
      <c r="AI283" s="352"/>
    </row>
    <row r="284" spans="1:35" s="33" customFormat="1" ht="47.25" x14ac:dyDescent="0.25">
      <c r="A284" s="60"/>
      <c r="B284" s="161" t="s">
        <v>732</v>
      </c>
      <c r="C284" s="161" t="s">
        <v>694</v>
      </c>
      <c r="D284" s="243">
        <v>380.62</v>
      </c>
      <c r="E284" s="303"/>
      <c r="F284" s="303">
        <v>294</v>
      </c>
      <c r="G284" s="67">
        <f t="shared" si="137"/>
        <v>0.77</v>
      </c>
      <c r="H284" s="373">
        <v>0</v>
      </c>
      <c r="I284" s="64" t="e">
        <f t="shared" si="138"/>
        <v>#DIV/0!</v>
      </c>
      <c r="J284" s="63"/>
      <c r="K284" s="63"/>
      <c r="L284" s="63"/>
      <c r="M284" s="25">
        <f t="shared" si="150"/>
        <v>0</v>
      </c>
      <c r="N284" s="63">
        <v>0</v>
      </c>
      <c r="O284" s="63">
        <v>0</v>
      </c>
      <c r="P284" s="63">
        <v>0</v>
      </c>
      <c r="Q284" s="63" t="e">
        <f t="shared" si="139"/>
        <v>#DIV/0!</v>
      </c>
      <c r="R284" s="65">
        <f t="shared" si="134"/>
        <v>5</v>
      </c>
      <c r="S284" s="66">
        <f t="shared" si="140"/>
        <v>14</v>
      </c>
      <c r="T284" s="67">
        <f t="shared" si="141"/>
        <v>14.7</v>
      </c>
      <c r="U284" s="165">
        <f t="shared" si="142"/>
        <v>10</v>
      </c>
      <c r="V284" s="67">
        <f t="shared" si="143"/>
        <v>10.29</v>
      </c>
      <c r="W284" s="67">
        <v>3.5</v>
      </c>
      <c r="X284" s="66"/>
      <c r="Y284" s="66">
        <f t="shared" si="145"/>
        <v>1</v>
      </c>
      <c r="Z284" s="67">
        <f t="shared" si="146"/>
        <v>1.5</v>
      </c>
      <c r="AA284" s="66">
        <f t="shared" si="135"/>
        <v>15</v>
      </c>
      <c r="AB284" s="66">
        <f t="shared" si="147"/>
        <v>7</v>
      </c>
      <c r="AC284" s="66">
        <f t="shared" si="148"/>
        <v>2</v>
      </c>
      <c r="AD284" s="67">
        <f t="shared" si="149"/>
        <v>2</v>
      </c>
      <c r="AE284" s="66">
        <f t="shared" si="136"/>
        <v>20</v>
      </c>
      <c r="AF284" s="63">
        <v>10</v>
      </c>
      <c r="AG284" s="60"/>
      <c r="AH284" s="103">
        <f t="shared" si="133"/>
        <v>0</v>
      </c>
      <c r="AI284" s="352"/>
    </row>
    <row r="285" spans="1:35" s="33" customFormat="1" ht="47.25" x14ac:dyDescent="0.25">
      <c r="A285" s="60"/>
      <c r="B285" s="161" t="s">
        <v>733</v>
      </c>
      <c r="C285" s="161" t="s">
        <v>694</v>
      </c>
      <c r="D285" s="243">
        <v>374.17</v>
      </c>
      <c r="E285" s="303"/>
      <c r="F285" s="303">
        <v>325</v>
      </c>
      <c r="G285" s="67">
        <f t="shared" si="137"/>
        <v>0.87</v>
      </c>
      <c r="H285" s="63">
        <v>15</v>
      </c>
      <c r="I285" s="64" t="e">
        <f t="shared" si="138"/>
        <v>#DIV/0!</v>
      </c>
      <c r="J285" s="63"/>
      <c r="K285" s="63"/>
      <c r="L285" s="63"/>
      <c r="M285" s="25">
        <f t="shared" si="150"/>
        <v>10</v>
      </c>
      <c r="N285" s="63"/>
      <c r="O285" s="63">
        <v>7</v>
      </c>
      <c r="P285" s="63">
        <v>3</v>
      </c>
      <c r="Q285" s="63">
        <f t="shared" si="139"/>
        <v>67</v>
      </c>
      <c r="R285" s="65">
        <f t="shared" si="134"/>
        <v>5</v>
      </c>
      <c r="S285" s="66">
        <f t="shared" si="140"/>
        <v>16</v>
      </c>
      <c r="T285" s="67">
        <f t="shared" si="141"/>
        <v>16.25</v>
      </c>
      <c r="U285" s="165">
        <f t="shared" si="142"/>
        <v>16</v>
      </c>
      <c r="V285" s="67">
        <f t="shared" si="143"/>
        <v>16.25</v>
      </c>
      <c r="W285" s="67">
        <f t="shared" si="144"/>
        <v>5</v>
      </c>
      <c r="X285" s="66"/>
      <c r="Y285" s="66">
        <f t="shared" si="145"/>
        <v>2</v>
      </c>
      <c r="Z285" s="67">
        <f t="shared" si="146"/>
        <v>2.4</v>
      </c>
      <c r="AA285" s="66">
        <f t="shared" si="135"/>
        <v>15</v>
      </c>
      <c r="AB285" s="66">
        <f t="shared" si="147"/>
        <v>10</v>
      </c>
      <c r="AC285" s="66">
        <f t="shared" si="148"/>
        <v>4</v>
      </c>
      <c r="AD285" s="67">
        <f t="shared" si="149"/>
        <v>3.2</v>
      </c>
      <c r="AE285" s="66">
        <f t="shared" si="136"/>
        <v>20</v>
      </c>
      <c r="AF285" s="63">
        <v>16</v>
      </c>
      <c r="AG285" s="60"/>
      <c r="AH285" s="103">
        <f t="shared" si="133"/>
        <v>0</v>
      </c>
      <c r="AI285" s="352"/>
    </row>
    <row r="286" spans="1:35" s="33" customFormat="1" ht="47.25" x14ac:dyDescent="0.25">
      <c r="A286" s="60"/>
      <c r="B286" s="161" t="s">
        <v>734</v>
      </c>
      <c r="C286" s="161" t="s">
        <v>694</v>
      </c>
      <c r="D286" s="243">
        <v>46.177</v>
      </c>
      <c r="E286" s="303"/>
      <c r="F286" s="303">
        <v>58</v>
      </c>
      <c r="G286" s="67">
        <f t="shared" si="137"/>
        <v>1.26</v>
      </c>
      <c r="H286" s="373">
        <v>0</v>
      </c>
      <c r="I286" s="64" t="e">
        <f t="shared" si="138"/>
        <v>#DIV/0!</v>
      </c>
      <c r="J286" s="63"/>
      <c r="K286" s="63"/>
      <c r="L286" s="63"/>
      <c r="M286" s="25">
        <f t="shared" si="150"/>
        <v>0</v>
      </c>
      <c r="N286" s="63">
        <v>0</v>
      </c>
      <c r="O286" s="63">
        <v>0</v>
      </c>
      <c r="P286" s="63">
        <v>0</v>
      </c>
      <c r="Q286" s="63" t="e">
        <f t="shared" si="139"/>
        <v>#DIV/0!</v>
      </c>
      <c r="R286" s="65">
        <f t="shared" si="134"/>
        <v>8</v>
      </c>
      <c r="S286" s="66">
        <f t="shared" si="140"/>
        <v>4</v>
      </c>
      <c r="T286" s="67">
        <f t="shared" si="141"/>
        <v>4.6399999999999997</v>
      </c>
      <c r="U286" s="165">
        <f t="shared" si="142"/>
        <v>1</v>
      </c>
      <c r="V286" s="67">
        <f t="shared" si="143"/>
        <v>1.1599999999999999</v>
      </c>
      <c r="W286" s="67">
        <v>2</v>
      </c>
      <c r="X286" s="66"/>
      <c r="Y286" s="66">
        <f t="shared" si="145"/>
        <v>0</v>
      </c>
      <c r="Z286" s="67">
        <f t="shared" si="146"/>
        <v>0.15</v>
      </c>
      <c r="AA286" s="66">
        <f t="shared" si="135"/>
        <v>15</v>
      </c>
      <c r="AB286" s="66">
        <f t="shared" si="147"/>
        <v>0</v>
      </c>
      <c r="AC286" s="66">
        <f t="shared" si="148"/>
        <v>1</v>
      </c>
      <c r="AD286" s="67">
        <f t="shared" si="149"/>
        <v>0.2</v>
      </c>
      <c r="AE286" s="66">
        <f t="shared" si="136"/>
        <v>20</v>
      </c>
      <c r="AF286" s="63">
        <v>1</v>
      </c>
      <c r="AG286" s="60"/>
      <c r="AH286" s="103">
        <f t="shared" si="133"/>
        <v>0</v>
      </c>
      <c r="AI286" s="352"/>
    </row>
    <row r="287" spans="1:35" s="33" customFormat="1" ht="31.5" x14ac:dyDescent="0.25">
      <c r="A287" s="60"/>
      <c r="B287" s="161" t="s">
        <v>735</v>
      </c>
      <c r="C287" s="161" t="s">
        <v>694</v>
      </c>
      <c r="D287" s="243">
        <v>349.49700000000001</v>
      </c>
      <c r="E287" s="303"/>
      <c r="F287" s="303">
        <v>383</v>
      </c>
      <c r="G287" s="67">
        <f t="shared" si="137"/>
        <v>1.1000000000000001</v>
      </c>
      <c r="H287" s="373">
        <v>0</v>
      </c>
      <c r="I287" s="64" t="e">
        <f t="shared" si="138"/>
        <v>#DIV/0!</v>
      </c>
      <c r="J287" s="63"/>
      <c r="K287" s="63"/>
      <c r="L287" s="63"/>
      <c r="M287" s="25">
        <f t="shared" si="150"/>
        <v>0</v>
      </c>
      <c r="N287" s="63">
        <v>0</v>
      </c>
      <c r="O287" s="63">
        <v>0</v>
      </c>
      <c r="P287" s="63">
        <v>0</v>
      </c>
      <c r="Q287" s="63" t="e">
        <f t="shared" si="139"/>
        <v>#DIV/0!</v>
      </c>
      <c r="R287" s="65">
        <f t="shared" si="134"/>
        <v>8</v>
      </c>
      <c r="S287" s="66">
        <f t="shared" si="140"/>
        <v>30</v>
      </c>
      <c r="T287" s="67">
        <f t="shared" si="141"/>
        <v>30.64</v>
      </c>
      <c r="U287" s="165">
        <f t="shared" si="142"/>
        <v>6</v>
      </c>
      <c r="V287" s="67">
        <f t="shared" si="143"/>
        <v>6.89</v>
      </c>
      <c r="W287" s="67">
        <v>1.8</v>
      </c>
      <c r="X287" s="66"/>
      <c r="Y287" s="66">
        <f t="shared" si="145"/>
        <v>0</v>
      </c>
      <c r="Z287" s="67">
        <f t="shared" si="146"/>
        <v>0.9</v>
      </c>
      <c r="AA287" s="66">
        <f t="shared" si="135"/>
        <v>15</v>
      </c>
      <c r="AB287" s="66">
        <f t="shared" si="147"/>
        <v>4</v>
      </c>
      <c r="AC287" s="66">
        <f t="shared" si="148"/>
        <v>2</v>
      </c>
      <c r="AD287" s="67">
        <f t="shared" si="149"/>
        <v>1.2</v>
      </c>
      <c r="AE287" s="66">
        <f t="shared" si="136"/>
        <v>20</v>
      </c>
      <c r="AF287" s="63">
        <v>6</v>
      </c>
      <c r="AG287" s="60"/>
      <c r="AH287" s="103">
        <f t="shared" si="133"/>
        <v>0</v>
      </c>
      <c r="AI287" s="352"/>
    </row>
    <row r="288" spans="1:35" s="33" customFormat="1" ht="47.25" x14ac:dyDescent="0.25">
      <c r="A288" s="60"/>
      <c r="B288" s="161" t="s">
        <v>736</v>
      </c>
      <c r="C288" s="161" t="s">
        <v>694</v>
      </c>
      <c r="D288" s="243">
        <v>86.48</v>
      </c>
      <c r="E288" s="303"/>
      <c r="F288" s="303">
        <v>106</v>
      </c>
      <c r="G288" s="67">
        <f t="shared" si="137"/>
        <v>1.23</v>
      </c>
      <c r="H288" s="63">
        <v>8</v>
      </c>
      <c r="I288" s="64" t="e">
        <f t="shared" si="138"/>
        <v>#DIV/0!</v>
      </c>
      <c r="J288" s="63"/>
      <c r="K288" s="63"/>
      <c r="L288" s="63"/>
      <c r="M288" s="25">
        <f t="shared" si="150"/>
        <v>8</v>
      </c>
      <c r="N288" s="63"/>
      <c r="O288" s="63">
        <v>6</v>
      </c>
      <c r="P288" s="63">
        <v>2</v>
      </c>
      <c r="Q288" s="63">
        <f t="shared" si="139"/>
        <v>100</v>
      </c>
      <c r="R288" s="65">
        <f t="shared" si="134"/>
        <v>8</v>
      </c>
      <c r="S288" s="66">
        <f t="shared" si="140"/>
        <v>8</v>
      </c>
      <c r="T288" s="67">
        <f t="shared" si="141"/>
        <v>8.48</v>
      </c>
      <c r="U288" s="165">
        <f t="shared" si="142"/>
        <v>8</v>
      </c>
      <c r="V288" s="67">
        <f t="shared" si="143"/>
        <v>8.48</v>
      </c>
      <c r="W288" s="67">
        <f t="shared" si="144"/>
        <v>8</v>
      </c>
      <c r="X288" s="66"/>
      <c r="Y288" s="66">
        <f t="shared" si="145"/>
        <v>1</v>
      </c>
      <c r="Z288" s="67">
        <f t="shared" si="146"/>
        <v>1.2</v>
      </c>
      <c r="AA288" s="66">
        <f t="shared" si="135"/>
        <v>15</v>
      </c>
      <c r="AB288" s="66">
        <f t="shared" si="147"/>
        <v>5</v>
      </c>
      <c r="AC288" s="66">
        <f t="shared" si="148"/>
        <v>2</v>
      </c>
      <c r="AD288" s="67">
        <f t="shared" si="149"/>
        <v>1.6</v>
      </c>
      <c r="AE288" s="66">
        <f t="shared" si="136"/>
        <v>20</v>
      </c>
      <c r="AF288" s="63">
        <v>8</v>
      </c>
      <c r="AG288" s="60"/>
      <c r="AH288" s="103">
        <f t="shared" si="133"/>
        <v>0</v>
      </c>
      <c r="AI288" s="352"/>
    </row>
    <row r="289" spans="1:35" s="33" customFormat="1" ht="47.25" x14ac:dyDescent="0.25">
      <c r="A289" s="60"/>
      <c r="B289" s="161" t="s">
        <v>737</v>
      </c>
      <c r="C289" s="161" t="s">
        <v>694</v>
      </c>
      <c r="D289" s="243">
        <v>1096.3499999999999</v>
      </c>
      <c r="E289" s="303"/>
      <c r="F289" s="303">
        <v>756</v>
      </c>
      <c r="G289" s="67">
        <f t="shared" si="137"/>
        <v>0.69</v>
      </c>
      <c r="H289" s="63">
        <v>15</v>
      </c>
      <c r="I289" s="64" t="e">
        <f t="shared" si="138"/>
        <v>#DIV/0!</v>
      </c>
      <c r="J289" s="63"/>
      <c r="K289" s="63"/>
      <c r="L289" s="63"/>
      <c r="M289" s="25">
        <f t="shared" si="150"/>
        <v>10</v>
      </c>
      <c r="N289" s="63">
        <v>0</v>
      </c>
      <c r="O289" s="63">
        <v>10</v>
      </c>
      <c r="P289" s="63">
        <v>0</v>
      </c>
      <c r="Q289" s="63">
        <f t="shared" si="139"/>
        <v>67</v>
      </c>
      <c r="R289" s="65">
        <f t="shared" si="134"/>
        <v>5</v>
      </c>
      <c r="S289" s="66">
        <f t="shared" si="140"/>
        <v>37</v>
      </c>
      <c r="T289" s="67">
        <f t="shared" si="141"/>
        <v>37.799999999999997</v>
      </c>
      <c r="U289" s="165">
        <f t="shared" si="142"/>
        <v>15</v>
      </c>
      <c r="V289" s="67">
        <f t="shared" si="143"/>
        <v>15.12</v>
      </c>
      <c r="W289" s="67">
        <v>2</v>
      </c>
      <c r="X289" s="66"/>
      <c r="Y289" s="66">
        <f t="shared" si="145"/>
        <v>2</v>
      </c>
      <c r="Z289" s="67">
        <f t="shared" si="146"/>
        <v>2.25</v>
      </c>
      <c r="AA289" s="66">
        <f t="shared" si="135"/>
        <v>15</v>
      </c>
      <c r="AB289" s="66">
        <f t="shared" si="147"/>
        <v>10</v>
      </c>
      <c r="AC289" s="66">
        <f t="shared" si="148"/>
        <v>3</v>
      </c>
      <c r="AD289" s="67">
        <f t="shared" si="149"/>
        <v>3</v>
      </c>
      <c r="AE289" s="66">
        <f t="shared" si="136"/>
        <v>20</v>
      </c>
      <c r="AF289" s="63">
        <v>15</v>
      </c>
      <c r="AG289" s="60"/>
      <c r="AH289" s="103">
        <f t="shared" si="133"/>
        <v>0</v>
      </c>
      <c r="AI289" s="352"/>
    </row>
    <row r="290" spans="1:35" s="33" customFormat="1" ht="47.25" x14ac:dyDescent="0.25">
      <c r="A290" s="60"/>
      <c r="B290" s="161" t="s">
        <v>738</v>
      </c>
      <c r="C290" s="161" t="s">
        <v>694</v>
      </c>
      <c r="D290" s="243">
        <v>75.451999999999998</v>
      </c>
      <c r="E290" s="303"/>
      <c r="F290" s="303">
        <v>68</v>
      </c>
      <c r="G290" s="67">
        <f t="shared" si="137"/>
        <v>0.9</v>
      </c>
      <c r="H290" s="63">
        <v>1</v>
      </c>
      <c r="I290" s="64" t="e">
        <f t="shared" si="138"/>
        <v>#DIV/0!</v>
      </c>
      <c r="J290" s="63"/>
      <c r="K290" s="63"/>
      <c r="L290" s="63"/>
      <c r="M290" s="25">
        <f t="shared" si="150"/>
        <v>0</v>
      </c>
      <c r="N290" s="63">
        <v>0</v>
      </c>
      <c r="O290" s="63">
        <v>0</v>
      </c>
      <c r="P290" s="63">
        <v>0</v>
      </c>
      <c r="Q290" s="63">
        <f t="shared" si="139"/>
        <v>0</v>
      </c>
      <c r="R290" s="65">
        <f t="shared" si="134"/>
        <v>5</v>
      </c>
      <c r="S290" s="66">
        <f t="shared" si="140"/>
        <v>3</v>
      </c>
      <c r="T290" s="67">
        <f t="shared" si="141"/>
        <v>3.4</v>
      </c>
      <c r="U290" s="165">
        <f t="shared" si="142"/>
        <v>1</v>
      </c>
      <c r="V290" s="67">
        <f t="shared" si="143"/>
        <v>1.36</v>
      </c>
      <c r="W290" s="67">
        <v>2</v>
      </c>
      <c r="X290" s="66"/>
      <c r="Y290" s="66">
        <f t="shared" si="145"/>
        <v>0</v>
      </c>
      <c r="Z290" s="67">
        <f t="shared" si="146"/>
        <v>0.15</v>
      </c>
      <c r="AA290" s="66">
        <f t="shared" si="135"/>
        <v>15</v>
      </c>
      <c r="AB290" s="66">
        <f t="shared" si="147"/>
        <v>0</v>
      </c>
      <c r="AC290" s="66">
        <f t="shared" si="148"/>
        <v>1</v>
      </c>
      <c r="AD290" s="67">
        <f t="shared" si="149"/>
        <v>0.2</v>
      </c>
      <c r="AE290" s="66">
        <f t="shared" si="136"/>
        <v>20</v>
      </c>
      <c r="AF290" s="63">
        <v>1</v>
      </c>
      <c r="AG290" s="60"/>
      <c r="AH290" s="103">
        <f t="shared" si="133"/>
        <v>0</v>
      </c>
      <c r="AI290" s="352"/>
    </row>
    <row r="291" spans="1:35" s="33" customFormat="1" ht="47.25" x14ac:dyDescent="0.25">
      <c r="A291" s="60"/>
      <c r="B291" s="161" t="s">
        <v>739</v>
      </c>
      <c r="C291" s="161" t="s">
        <v>694</v>
      </c>
      <c r="D291" s="243">
        <v>62.38</v>
      </c>
      <c r="E291" s="303"/>
      <c r="F291" s="303">
        <v>100</v>
      </c>
      <c r="G291" s="67">
        <f t="shared" si="137"/>
        <v>1.6</v>
      </c>
      <c r="H291" s="63">
        <v>2</v>
      </c>
      <c r="I291" s="64" t="e">
        <f t="shared" si="138"/>
        <v>#DIV/0!</v>
      </c>
      <c r="J291" s="63"/>
      <c r="K291" s="63"/>
      <c r="L291" s="63"/>
      <c r="M291" s="25">
        <f t="shared" si="150"/>
        <v>1</v>
      </c>
      <c r="N291" s="63">
        <v>0</v>
      </c>
      <c r="O291" s="63">
        <v>1</v>
      </c>
      <c r="P291" s="63">
        <v>0</v>
      </c>
      <c r="Q291" s="63">
        <f t="shared" si="139"/>
        <v>50</v>
      </c>
      <c r="R291" s="65">
        <f t="shared" si="134"/>
        <v>8</v>
      </c>
      <c r="S291" s="66">
        <f t="shared" si="140"/>
        <v>8</v>
      </c>
      <c r="T291" s="67">
        <f t="shared" si="141"/>
        <v>8</v>
      </c>
      <c r="U291" s="165">
        <f t="shared" si="142"/>
        <v>4</v>
      </c>
      <c r="V291" s="67">
        <f t="shared" si="143"/>
        <v>4</v>
      </c>
      <c r="W291" s="67">
        <v>4</v>
      </c>
      <c r="X291" s="66"/>
      <c r="Y291" s="66">
        <f t="shared" si="145"/>
        <v>0</v>
      </c>
      <c r="Z291" s="67">
        <f t="shared" si="146"/>
        <v>0.6</v>
      </c>
      <c r="AA291" s="66">
        <f t="shared" si="135"/>
        <v>15</v>
      </c>
      <c r="AB291" s="66">
        <f t="shared" si="147"/>
        <v>3</v>
      </c>
      <c r="AC291" s="66">
        <f t="shared" si="148"/>
        <v>1</v>
      </c>
      <c r="AD291" s="67">
        <f t="shared" si="149"/>
        <v>0.8</v>
      </c>
      <c r="AE291" s="66">
        <f t="shared" si="136"/>
        <v>20</v>
      </c>
      <c r="AF291" s="63">
        <v>4</v>
      </c>
      <c r="AG291" s="60"/>
      <c r="AH291" s="103">
        <f t="shared" si="133"/>
        <v>0</v>
      </c>
      <c r="AI291" s="352"/>
    </row>
    <row r="292" spans="1:35" s="33" customFormat="1" ht="47.25" x14ac:dyDescent="0.25">
      <c r="A292" s="60"/>
      <c r="B292" s="161" t="s">
        <v>740</v>
      </c>
      <c r="C292" s="161" t="s">
        <v>694</v>
      </c>
      <c r="D292" s="243">
        <v>218.709</v>
      </c>
      <c r="E292" s="303"/>
      <c r="F292" s="303">
        <v>213</v>
      </c>
      <c r="G292" s="67">
        <f t="shared" si="137"/>
        <v>0.97</v>
      </c>
      <c r="H292" s="63">
        <v>2</v>
      </c>
      <c r="I292" s="64" t="e">
        <f t="shared" si="138"/>
        <v>#DIV/0!</v>
      </c>
      <c r="J292" s="63"/>
      <c r="K292" s="63"/>
      <c r="L292" s="63"/>
      <c r="M292" s="25">
        <f t="shared" si="150"/>
        <v>1</v>
      </c>
      <c r="N292" s="63">
        <v>0</v>
      </c>
      <c r="O292" s="63">
        <v>1</v>
      </c>
      <c r="P292" s="63">
        <v>0</v>
      </c>
      <c r="Q292" s="63">
        <f t="shared" si="139"/>
        <v>50</v>
      </c>
      <c r="R292" s="65">
        <f t="shared" si="134"/>
        <v>5</v>
      </c>
      <c r="S292" s="66">
        <f t="shared" si="140"/>
        <v>10</v>
      </c>
      <c r="T292" s="67">
        <f t="shared" si="141"/>
        <v>10.65</v>
      </c>
      <c r="U292" s="165">
        <f t="shared" si="142"/>
        <v>5</v>
      </c>
      <c r="V292" s="67">
        <f t="shared" si="143"/>
        <v>5.33</v>
      </c>
      <c r="W292" s="67">
        <v>2.5</v>
      </c>
      <c r="X292" s="66"/>
      <c r="Y292" s="66">
        <f t="shared" si="145"/>
        <v>0</v>
      </c>
      <c r="Z292" s="67">
        <f t="shared" si="146"/>
        <v>0.75</v>
      </c>
      <c r="AA292" s="66">
        <f t="shared" si="135"/>
        <v>15</v>
      </c>
      <c r="AB292" s="66">
        <f t="shared" si="147"/>
        <v>4</v>
      </c>
      <c r="AC292" s="66">
        <f t="shared" si="148"/>
        <v>1</v>
      </c>
      <c r="AD292" s="67">
        <f t="shared" si="149"/>
        <v>1</v>
      </c>
      <c r="AE292" s="66">
        <f t="shared" si="136"/>
        <v>20</v>
      </c>
      <c r="AF292" s="63">
        <v>5</v>
      </c>
      <c r="AG292" s="60"/>
      <c r="AH292" s="103">
        <f t="shared" si="133"/>
        <v>0</v>
      </c>
      <c r="AI292" s="352"/>
    </row>
    <row r="293" spans="1:35" s="33" customFormat="1" ht="47.25" x14ac:dyDescent="0.25">
      <c r="A293" s="60"/>
      <c r="B293" s="161" t="s">
        <v>741</v>
      </c>
      <c r="C293" s="161" t="s">
        <v>694</v>
      </c>
      <c r="D293" s="243">
        <v>690.41</v>
      </c>
      <c r="E293" s="303"/>
      <c r="F293" s="303">
        <v>665</v>
      </c>
      <c r="G293" s="67">
        <f t="shared" si="137"/>
        <v>0.96</v>
      </c>
      <c r="H293" s="63">
        <v>12</v>
      </c>
      <c r="I293" s="64" t="e">
        <f t="shared" si="138"/>
        <v>#DIV/0!</v>
      </c>
      <c r="J293" s="63"/>
      <c r="K293" s="63"/>
      <c r="L293" s="63"/>
      <c r="M293" s="25">
        <f t="shared" si="150"/>
        <v>8</v>
      </c>
      <c r="N293" s="63">
        <v>0</v>
      </c>
      <c r="O293" s="63">
        <v>7</v>
      </c>
      <c r="P293" s="63">
        <v>1</v>
      </c>
      <c r="Q293" s="63">
        <f t="shared" si="139"/>
        <v>67</v>
      </c>
      <c r="R293" s="65">
        <f t="shared" si="134"/>
        <v>5</v>
      </c>
      <c r="S293" s="66">
        <f t="shared" si="140"/>
        <v>33</v>
      </c>
      <c r="T293" s="67">
        <f t="shared" si="141"/>
        <v>33.25</v>
      </c>
      <c r="U293" s="165">
        <f t="shared" si="142"/>
        <v>22</v>
      </c>
      <c r="V293" s="67">
        <f t="shared" si="143"/>
        <v>22.61</v>
      </c>
      <c r="W293" s="67">
        <v>3.4</v>
      </c>
      <c r="X293" s="66"/>
      <c r="Y293" s="66">
        <f t="shared" si="145"/>
        <v>3</v>
      </c>
      <c r="Z293" s="67">
        <f t="shared" si="146"/>
        <v>3.3</v>
      </c>
      <c r="AA293" s="66">
        <f t="shared" si="135"/>
        <v>15</v>
      </c>
      <c r="AB293" s="66">
        <f t="shared" si="147"/>
        <v>14</v>
      </c>
      <c r="AC293" s="66">
        <f t="shared" si="148"/>
        <v>5</v>
      </c>
      <c r="AD293" s="67">
        <f t="shared" si="149"/>
        <v>4.4000000000000004</v>
      </c>
      <c r="AE293" s="66">
        <f t="shared" si="136"/>
        <v>20</v>
      </c>
      <c r="AF293" s="63">
        <v>22</v>
      </c>
      <c r="AG293" s="60"/>
      <c r="AH293" s="103">
        <f t="shared" si="133"/>
        <v>0</v>
      </c>
      <c r="AI293" s="352"/>
    </row>
    <row r="294" spans="1:35" s="33" customFormat="1" ht="47.25" customHeight="1" x14ac:dyDescent="0.25">
      <c r="A294" s="60"/>
      <c r="B294" s="161" t="s">
        <v>897</v>
      </c>
      <c r="C294" s="161" t="s">
        <v>694</v>
      </c>
      <c r="D294" s="243">
        <v>1500</v>
      </c>
      <c r="E294" s="303"/>
      <c r="F294" s="303">
        <v>1268</v>
      </c>
      <c r="G294" s="67">
        <f t="shared" si="137"/>
        <v>0.85</v>
      </c>
      <c r="H294" s="63">
        <v>18</v>
      </c>
      <c r="I294" s="64" t="e">
        <f t="shared" si="138"/>
        <v>#DIV/0!</v>
      </c>
      <c r="J294" s="63"/>
      <c r="K294" s="63"/>
      <c r="L294" s="63"/>
      <c r="M294" s="25">
        <f t="shared" si="150"/>
        <v>14</v>
      </c>
      <c r="N294" s="63">
        <v>0</v>
      </c>
      <c r="O294" s="63">
        <v>14</v>
      </c>
      <c r="P294" s="63">
        <v>0</v>
      </c>
      <c r="Q294" s="63">
        <f t="shared" si="139"/>
        <v>78</v>
      </c>
      <c r="R294" s="65">
        <f t="shared" si="134"/>
        <v>5</v>
      </c>
      <c r="S294" s="66">
        <f t="shared" si="140"/>
        <v>63</v>
      </c>
      <c r="T294" s="67">
        <f t="shared" si="141"/>
        <v>63.4</v>
      </c>
      <c r="U294" s="165">
        <f t="shared" si="142"/>
        <v>25</v>
      </c>
      <c r="V294" s="67">
        <f t="shared" si="143"/>
        <v>25.36</v>
      </c>
      <c r="W294" s="67">
        <v>2</v>
      </c>
      <c r="X294" s="66"/>
      <c r="Y294" s="66">
        <f t="shared" si="145"/>
        <v>3</v>
      </c>
      <c r="Z294" s="67">
        <f t="shared" si="146"/>
        <v>3.75</v>
      </c>
      <c r="AA294" s="66">
        <f t="shared" si="135"/>
        <v>15</v>
      </c>
      <c r="AB294" s="66">
        <f t="shared" si="147"/>
        <v>17</v>
      </c>
      <c r="AC294" s="66">
        <f t="shared" si="148"/>
        <v>5</v>
      </c>
      <c r="AD294" s="67">
        <f t="shared" si="149"/>
        <v>5</v>
      </c>
      <c r="AE294" s="66">
        <f t="shared" si="136"/>
        <v>20</v>
      </c>
      <c r="AF294" s="63">
        <v>25</v>
      </c>
      <c r="AG294" s="60"/>
      <c r="AH294" s="103">
        <f t="shared" si="133"/>
        <v>0</v>
      </c>
      <c r="AI294" s="352"/>
    </row>
    <row r="295" spans="1:35" s="33" customFormat="1" ht="45.75" customHeight="1" x14ac:dyDescent="0.25">
      <c r="A295" s="60"/>
      <c r="B295" s="161" t="s">
        <v>898</v>
      </c>
      <c r="C295" s="161" t="s">
        <v>694</v>
      </c>
      <c r="D295" s="243">
        <v>441.846</v>
      </c>
      <c r="E295" s="399"/>
      <c r="F295" s="399">
        <v>363</v>
      </c>
      <c r="G295" s="67">
        <f t="shared" si="137"/>
        <v>0.82</v>
      </c>
      <c r="H295" s="63">
        <v>2</v>
      </c>
      <c r="I295" s="64" t="e">
        <f t="shared" si="138"/>
        <v>#DIV/0!</v>
      </c>
      <c r="J295" s="63"/>
      <c r="K295" s="63"/>
      <c r="L295" s="63"/>
      <c r="M295" s="25">
        <f t="shared" si="150"/>
        <v>2</v>
      </c>
      <c r="N295" s="63">
        <v>0</v>
      </c>
      <c r="O295" s="63">
        <v>2</v>
      </c>
      <c r="P295" s="63">
        <v>0</v>
      </c>
      <c r="Q295" s="63">
        <f t="shared" si="139"/>
        <v>100</v>
      </c>
      <c r="R295" s="65">
        <f t="shared" si="134"/>
        <v>5</v>
      </c>
      <c r="S295" s="66">
        <f t="shared" si="140"/>
        <v>18</v>
      </c>
      <c r="T295" s="67">
        <f t="shared" si="141"/>
        <v>18.149999999999999</v>
      </c>
      <c r="U295" s="165">
        <f t="shared" si="142"/>
        <v>7</v>
      </c>
      <c r="V295" s="67">
        <f t="shared" ref="V295" si="151">F295*W295/100</f>
        <v>7.26</v>
      </c>
      <c r="W295" s="67">
        <v>2</v>
      </c>
      <c r="X295" s="66"/>
      <c r="Y295" s="66">
        <f t="shared" ref="Y295" si="152">ROUNDDOWN(Z295,0)</f>
        <v>1</v>
      </c>
      <c r="Z295" s="67">
        <f t="shared" ref="Z295" si="153">U295*AA295/100</f>
        <v>1.05</v>
      </c>
      <c r="AA295" s="66">
        <f t="shared" ref="AA295" si="154">IF(F295&lt;VLOOKUP(G295,$M$430:$Q$436,2),0,VLOOKUP(G295,$M$430:$Q$436,4))</f>
        <v>15</v>
      </c>
      <c r="AB295" s="66">
        <f t="shared" ref="AB295" si="155">U295-Y295-AC295</f>
        <v>4</v>
      </c>
      <c r="AC295" s="66">
        <f t="shared" ref="AC295" si="156">_xlfn.CEILING.MATH(AD295,1)</f>
        <v>2</v>
      </c>
      <c r="AD295" s="67">
        <f t="shared" ref="AD295" si="157">U295*AE295/100</f>
        <v>1.4</v>
      </c>
      <c r="AE295" s="66">
        <f t="shared" ref="AE295" si="158">IF(F295&lt;VLOOKUP(G295,$M$430:$Q$436,2),0,VLOOKUP(G295,$M$430:$Q$436,5))</f>
        <v>20</v>
      </c>
      <c r="AF295" s="63">
        <v>7</v>
      </c>
      <c r="AG295" s="60"/>
      <c r="AH295" s="103">
        <f t="shared" si="133"/>
        <v>0</v>
      </c>
      <c r="AI295" s="352"/>
    </row>
    <row r="296" spans="1:35" s="33" customFormat="1" ht="63" x14ac:dyDescent="0.25">
      <c r="A296" s="60"/>
      <c r="B296" s="161" t="s">
        <v>743</v>
      </c>
      <c r="C296" s="161" t="s">
        <v>694</v>
      </c>
      <c r="D296" s="243">
        <v>600.22299999999996</v>
      </c>
      <c r="E296" s="303"/>
      <c r="F296" s="303">
        <v>390</v>
      </c>
      <c r="G296" s="67">
        <f t="shared" si="137"/>
        <v>0.65</v>
      </c>
      <c r="H296" s="63">
        <v>0</v>
      </c>
      <c r="I296" s="64" t="e">
        <f t="shared" si="138"/>
        <v>#DIV/0!</v>
      </c>
      <c r="J296" s="63"/>
      <c r="K296" s="63"/>
      <c r="L296" s="63"/>
      <c r="M296" s="25">
        <f t="shared" si="150"/>
        <v>0</v>
      </c>
      <c r="N296" s="63"/>
      <c r="O296" s="63">
        <v>0</v>
      </c>
      <c r="P296" s="63">
        <v>0</v>
      </c>
      <c r="Q296" s="63" t="e">
        <f t="shared" si="139"/>
        <v>#DIV/0!</v>
      </c>
      <c r="R296" s="65">
        <f t="shared" si="134"/>
        <v>5</v>
      </c>
      <c r="S296" s="66">
        <f t="shared" si="140"/>
        <v>19</v>
      </c>
      <c r="T296" s="67">
        <f t="shared" si="141"/>
        <v>19.5</v>
      </c>
      <c r="U296" s="165">
        <f t="shared" si="142"/>
        <v>5</v>
      </c>
      <c r="V296" s="67">
        <f t="shared" si="143"/>
        <v>5.85</v>
      </c>
      <c r="W296" s="67">
        <v>1.5</v>
      </c>
      <c r="X296" s="66"/>
      <c r="Y296" s="66">
        <f t="shared" si="145"/>
        <v>0</v>
      </c>
      <c r="Z296" s="67">
        <f t="shared" si="146"/>
        <v>0.75</v>
      </c>
      <c r="AA296" s="66">
        <f t="shared" si="135"/>
        <v>15</v>
      </c>
      <c r="AB296" s="66">
        <f t="shared" si="147"/>
        <v>4</v>
      </c>
      <c r="AC296" s="66">
        <f t="shared" si="148"/>
        <v>1</v>
      </c>
      <c r="AD296" s="67">
        <f t="shared" si="149"/>
        <v>1</v>
      </c>
      <c r="AE296" s="66">
        <f t="shared" si="136"/>
        <v>20</v>
      </c>
      <c r="AF296" s="63">
        <v>5</v>
      </c>
      <c r="AG296" s="60"/>
      <c r="AH296" s="103">
        <f t="shared" si="133"/>
        <v>0</v>
      </c>
      <c r="AI296" s="352"/>
    </row>
    <row r="297" spans="1:35" s="33" customFormat="1" ht="47.25" x14ac:dyDescent="0.25">
      <c r="A297" s="60"/>
      <c r="B297" s="161" t="s">
        <v>744</v>
      </c>
      <c r="C297" s="161" t="s">
        <v>694</v>
      </c>
      <c r="D297" s="243">
        <v>116.622</v>
      </c>
      <c r="E297" s="303"/>
      <c r="F297" s="303">
        <v>44</v>
      </c>
      <c r="G297" s="67">
        <f t="shared" si="137"/>
        <v>0.38</v>
      </c>
      <c r="H297" s="373">
        <v>0</v>
      </c>
      <c r="I297" s="64" t="e">
        <f t="shared" si="138"/>
        <v>#DIV/0!</v>
      </c>
      <c r="J297" s="63"/>
      <c r="K297" s="63"/>
      <c r="L297" s="63"/>
      <c r="M297" s="25">
        <f t="shared" si="150"/>
        <v>0</v>
      </c>
      <c r="N297" s="63">
        <v>0</v>
      </c>
      <c r="O297" s="63">
        <v>0</v>
      </c>
      <c r="P297" s="63">
        <v>0</v>
      </c>
      <c r="Q297" s="63" t="e">
        <f t="shared" si="139"/>
        <v>#DIV/0!</v>
      </c>
      <c r="R297" s="65">
        <f t="shared" si="134"/>
        <v>5</v>
      </c>
      <c r="S297" s="66">
        <f t="shared" si="140"/>
        <v>2</v>
      </c>
      <c r="T297" s="67">
        <f t="shared" si="141"/>
        <v>2.2000000000000002</v>
      </c>
      <c r="U297" s="165">
        <f t="shared" si="142"/>
        <v>2</v>
      </c>
      <c r="V297" s="67">
        <f t="shared" si="143"/>
        <v>2.2000000000000002</v>
      </c>
      <c r="W297" s="67">
        <f t="shared" si="144"/>
        <v>5</v>
      </c>
      <c r="X297" s="66"/>
      <c r="Y297" s="66">
        <f t="shared" si="145"/>
        <v>0</v>
      </c>
      <c r="Z297" s="67">
        <f t="shared" si="146"/>
        <v>0.3</v>
      </c>
      <c r="AA297" s="66">
        <f t="shared" si="135"/>
        <v>15</v>
      </c>
      <c r="AB297" s="66">
        <f t="shared" si="147"/>
        <v>1</v>
      </c>
      <c r="AC297" s="66">
        <f t="shared" si="148"/>
        <v>1</v>
      </c>
      <c r="AD297" s="67">
        <f t="shared" si="149"/>
        <v>0.4</v>
      </c>
      <c r="AE297" s="66">
        <f t="shared" si="136"/>
        <v>20</v>
      </c>
      <c r="AF297" s="63">
        <v>2</v>
      </c>
      <c r="AG297" s="60"/>
      <c r="AH297" s="103">
        <f t="shared" si="133"/>
        <v>0</v>
      </c>
      <c r="AI297" s="352"/>
    </row>
    <row r="298" spans="1:35" s="33" customFormat="1" ht="31.5" x14ac:dyDescent="0.25">
      <c r="A298" s="60"/>
      <c r="B298" s="161" t="s">
        <v>745</v>
      </c>
      <c r="C298" s="161" t="s">
        <v>694</v>
      </c>
      <c r="D298" s="243">
        <v>498.964</v>
      </c>
      <c r="E298" s="303"/>
      <c r="F298" s="303">
        <v>649</v>
      </c>
      <c r="G298" s="67">
        <f t="shared" si="137"/>
        <v>1.3</v>
      </c>
      <c r="H298" s="63">
        <v>7</v>
      </c>
      <c r="I298" s="64" t="e">
        <f t="shared" si="138"/>
        <v>#DIV/0!</v>
      </c>
      <c r="J298" s="63"/>
      <c r="K298" s="63"/>
      <c r="L298" s="63"/>
      <c r="M298" s="25">
        <f t="shared" si="150"/>
        <v>0</v>
      </c>
      <c r="N298" s="63">
        <v>0</v>
      </c>
      <c r="O298" s="63">
        <v>0</v>
      </c>
      <c r="P298" s="63">
        <v>0</v>
      </c>
      <c r="Q298" s="63">
        <f t="shared" si="139"/>
        <v>0</v>
      </c>
      <c r="R298" s="65">
        <f t="shared" si="134"/>
        <v>8</v>
      </c>
      <c r="S298" s="66">
        <f t="shared" si="140"/>
        <v>51</v>
      </c>
      <c r="T298" s="67">
        <f t="shared" si="141"/>
        <v>51.92</v>
      </c>
      <c r="U298" s="165">
        <f t="shared" si="142"/>
        <v>3</v>
      </c>
      <c r="V298" s="67">
        <f t="shared" si="143"/>
        <v>3.25</v>
      </c>
      <c r="W298" s="67">
        <v>0.5</v>
      </c>
      <c r="X298" s="66"/>
      <c r="Y298" s="66">
        <f t="shared" si="145"/>
        <v>0</v>
      </c>
      <c r="Z298" s="67">
        <f t="shared" si="146"/>
        <v>0.45</v>
      </c>
      <c r="AA298" s="66">
        <f t="shared" si="135"/>
        <v>15</v>
      </c>
      <c r="AB298" s="66">
        <f t="shared" si="147"/>
        <v>2</v>
      </c>
      <c r="AC298" s="66">
        <f t="shared" si="148"/>
        <v>1</v>
      </c>
      <c r="AD298" s="67">
        <f t="shared" si="149"/>
        <v>0.6</v>
      </c>
      <c r="AE298" s="66">
        <f t="shared" si="136"/>
        <v>20</v>
      </c>
      <c r="AF298" s="63">
        <v>3</v>
      </c>
      <c r="AG298" s="60"/>
      <c r="AH298" s="103">
        <f t="shared" si="133"/>
        <v>0</v>
      </c>
      <c r="AI298" s="352"/>
    </row>
    <row r="299" spans="1:35" s="33" customFormat="1" ht="63" x14ac:dyDescent="0.25">
      <c r="A299" s="60"/>
      <c r="B299" s="161" t="s">
        <v>747</v>
      </c>
      <c r="C299" s="161" t="s">
        <v>694</v>
      </c>
      <c r="D299" s="243">
        <v>83.2</v>
      </c>
      <c r="E299" s="303"/>
      <c r="F299" s="303">
        <v>128</v>
      </c>
      <c r="G299" s="67">
        <f t="shared" si="137"/>
        <v>1.54</v>
      </c>
      <c r="H299" s="63">
        <v>10</v>
      </c>
      <c r="I299" s="64" t="e">
        <f t="shared" si="138"/>
        <v>#DIV/0!</v>
      </c>
      <c r="J299" s="63"/>
      <c r="K299" s="63"/>
      <c r="L299" s="63"/>
      <c r="M299" s="25">
        <f t="shared" si="150"/>
        <v>10</v>
      </c>
      <c r="N299" s="63">
        <v>0</v>
      </c>
      <c r="O299" s="63">
        <v>8</v>
      </c>
      <c r="P299" s="63">
        <v>2</v>
      </c>
      <c r="Q299" s="63">
        <f t="shared" si="139"/>
        <v>100</v>
      </c>
      <c r="R299" s="65">
        <f t="shared" si="134"/>
        <v>8</v>
      </c>
      <c r="S299" s="66">
        <f t="shared" si="140"/>
        <v>10</v>
      </c>
      <c r="T299" s="67">
        <f t="shared" si="141"/>
        <v>10.24</v>
      </c>
      <c r="U299" s="165">
        <f t="shared" si="142"/>
        <v>10</v>
      </c>
      <c r="V299" s="67">
        <f t="shared" si="143"/>
        <v>10.24</v>
      </c>
      <c r="W299" s="67">
        <f t="shared" si="144"/>
        <v>8</v>
      </c>
      <c r="X299" s="66"/>
      <c r="Y299" s="66">
        <f t="shared" si="145"/>
        <v>1</v>
      </c>
      <c r="Z299" s="67">
        <f t="shared" si="146"/>
        <v>1.5</v>
      </c>
      <c r="AA299" s="66">
        <f t="shared" si="135"/>
        <v>15</v>
      </c>
      <c r="AB299" s="66">
        <f t="shared" si="147"/>
        <v>7</v>
      </c>
      <c r="AC299" s="66">
        <f t="shared" si="148"/>
        <v>2</v>
      </c>
      <c r="AD299" s="67">
        <f t="shared" si="149"/>
        <v>2</v>
      </c>
      <c r="AE299" s="66">
        <f t="shared" si="136"/>
        <v>20</v>
      </c>
      <c r="AF299" s="63">
        <v>10</v>
      </c>
      <c r="AG299" s="60"/>
      <c r="AH299" s="103">
        <f t="shared" si="133"/>
        <v>0</v>
      </c>
      <c r="AI299" s="352"/>
    </row>
    <row r="300" spans="1:35" s="33" customFormat="1" ht="63" x14ac:dyDescent="0.25">
      <c r="A300" s="60"/>
      <c r="B300" s="161" t="s">
        <v>749</v>
      </c>
      <c r="C300" s="161" t="s">
        <v>694</v>
      </c>
      <c r="D300" s="243">
        <v>183.227</v>
      </c>
      <c r="E300" s="303"/>
      <c r="F300" s="303">
        <v>101</v>
      </c>
      <c r="G300" s="67">
        <f t="shared" si="137"/>
        <v>0.55000000000000004</v>
      </c>
      <c r="H300" s="63">
        <v>2</v>
      </c>
      <c r="I300" s="64" t="e">
        <f t="shared" si="138"/>
        <v>#DIV/0!</v>
      </c>
      <c r="J300" s="63"/>
      <c r="K300" s="63"/>
      <c r="L300" s="63"/>
      <c r="M300" s="25">
        <f t="shared" si="150"/>
        <v>2</v>
      </c>
      <c r="N300" s="63">
        <v>0</v>
      </c>
      <c r="O300" s="63">
        <v>1</v>
      </c>
      <c r="P300" s="63">
        <v>1</v>
      </c>
      <c r="Q300" s="63">
        <f t="shared" si="139"/>
        <v>100</v>
      </c>
      <c r="R300" s="65">
        <f t="shared" si="134"/>
        <v>5</v>
      </c>
      <c r="S300" s="66">
        <f t="shared" si="140"/>
        <v>5</v>
      </c>
      <c r="T300" s="67">
        <f t="shared" si="141"/>
        <v>5.05</v>
      </c>
      <c r="U300" s="165">
        <f t="shared" si="142"/>
        <v>3</v>
      </c>
      <c r="V300" s="67">
        <f t="shared" si="143"/>
        <v>3.03</v>
      </c>
      <c r="W300" s="67">
        <v>3</v>
      </c>
      <c r="X300" s="66"/>
      <c r="Y300" s="66">
        <f t="shared" si="145"/>
        <v>0</v>
      </c>
      <c r="Z300" s="67">
        <f t="shared" si="146"/>
        <v>0.45</v>
      </c>
      <c r="AA300" s="66">
        <f t="shared" si="135"/>
        <v>15</v>
      </c>
      <c r="AB300" s="66">
        <f t="shared" si="147"/>
        <v>2</v>
      </c>
      <c r="AC300" s="66">
        <f t="shared" si="148"/>
        <v>1</v>
      </c>
      <c r="AD300" s="67">
        <f t="shared" si="149"/>
        <v>0.6</v>
      </c>
      <c r="AE300" s="66">
        <f t="shared" si="136"/>
        <v>20</v>
      </c>
      <c r="AF300" s="63">
        <v>3</v>
      </c>
      <c r="AG300" s="60"/>
      <c r="AH300" s="103">
        <f t="shared" si="133"/>
        <v>0</v>
      </c>
      <c r="AI300" s="352"/>
    </row>
    <row r="301" spans="1:35" s="33" customFormat="1" ht="63" x14ac:dyDescent="0.25">
      <c r="A301" s="60"/>
      <c r="B301" s="161" t="s">
        <v>751</v>
      </c>
      <c r="C301" s="161" t="s">
        <v>694</v>
      </c>
      <c r="D301" s="243">
        <v>159.04</v>
      </c>
      <c r="E301" s="303"/>
      <c r="F301" s="303">
        <v>67</v>
      </c>
      <c r="G301" s="67">
        <f t="shared" si="137"/>
        <v>0.42</v>
      </c>
      <c r="H301" s="63">
        <v>0</v>
      </c>
      <c r="I301" s="64" t="e">
        <f t="shared" si="138"/>
        <v>#DIV/0!</v>
      </c>
      <c r="J301" s="63"/>
      <c r="K301" s="63"/>
      <c r="L301" s="63"/>
      <c r="M301" s="25">
        <f t="shared" si="150"/>
        <v>0</v>
      </c>
      <c r="N301" s="63">
        <v>0</v>
      </c>
      <c r="O301" s="63">
        <v>0</v>
      </c>
      <c r="P301" s="63">
        <v>0</v>
      </c>
      <c r="Q301" s="63" t="e">
        <f t="shared" si="139"/>
        <v>#DIV/0!</v>
      </c>
      <c r="R301" s="65">
        <f t="shared" si="134"/>
        <v>5</v>
      </c>
      <c r="S301" s="66">
        <f t="shared" si="140"/>
        <v>3</v>
      </c>
      <c r="T301" s="67">
        <f t="shared" si="141"/>
        <v>3.35</v>
      </c>
      <c r="U301" s="165">
        <f t="shared" si="142"/>
        <v>2</v>
      </c>
      <c r="V301" s="67">
        <f t="shared" si="143"/>
        <v>2.0099999999999998</v>
      </c>
      <c r="W301" s="67">
        <v>3</v>
      </c>
      <c r="X301" s="66"/>
      <c r="Y301" s="66">
        <f t="shared" si="145"/>
        <v>0</v>
      </c>
      <c r="Z301" s="67">
        <f t="shared" si="146"/>
        <v>0.3</v>
      </c>
      <c r="AA301" s="66">
        <f t="shared" si="135"/>
        <v>15</v>
      </c>
      <c r="AB301" s="66">
        <f t="shared" si="147"/>
        <v>1</v>
      </c>
      <c r="AC301" s="66">
        <f t="shared" si="148"/>
        <v>1</v>
      </c>
      <c r="AD301" s="67">
        <f t="shared" si="149"/>
        <v>0.4</v>
      </c>
      <c r="AE301" s="66">
        <f t="shared" si="136"/>
        <v>20</v>
      </c>
      <c r="AF301" s="63">
        <v>2</v>
      </c>
      <c r="AG301" s="60"/>
      <c r="AH301" s="103">
        <f t="shared" si="133"/>
        <v>0</v>
      </c>
      <c r="AI301" s="352"/>
    </row>
    <row r="302" spans="1:35" s="33" customFormat="1" ht="63" x14ac:dyDescent="0.25">
      <c r="A302" s="60"/>
      <c r="B302" s="161" t="s">
        <v>752</v>
      </c>
      <c r="C302" s="161" t="s">
        <v>694</v>
      </c>
      <c r="D302" s="243">
        <v>618.70000000000005</v>
      </c>
      <c r="E302" s="303"/>
      <c r="F302" s="303">
        <v>439</v>
      </c>
      <c r="G302" s="67">
        <f t="shared" si="137"/>
        <v>0.71</v>
      </c>
      <c r="H302" s="63">
        <v>3</v>
      </c>
      <c r="I302" s="64" t="e">
        <f t="shared" si="138"/>
        <v>#DIV/0!</v>
      </c>
      <c r="J302" s="63"/>
      <c r="K302" s="63"/>
      <c r="L302" s="63"/>
      <c r="M302" s="25">
        <f t="shared" si="150"/>
        <v>2</v>
      </c>
      <c r="N302" s="63">
        <v>0</v>
      </c>
      <c r="O302" s="63">
        <v>2</v>
      </c>
      <c r="P302" s="63">
        <v>0</v>
      </c>
      <c r="Q302" s="63">
        <f t="shared" si="139"/>
        <v>67</v>
      </c>
      <c r="R302" s="65">
        <f t="shared" si="134"/>
        <v>5</v>
      </c>
      <c r="S302" s="66">
        <f t="shared" si="140"/>
        <v>21</v>
      </c>
      <c r="T302" s="67">
        <f t="shared" si="141"/>
        <v>21.95</v>
      </c>
      <c r="U302" s="165">
        <f t="shared" si="142"/>
        <v>4</v>
      </c>
      <c r="V302" s="67">
        <f t="shared" si="143"/>
        <v>4.3899999999999997</v>
      </c>
      <c r="W302" s="67">
        <v>1</v>
      </c>
      <c r="X302" s="66"/>
      <c r="Y302" s="66">
        <f t="shared" si="145"/>
        <v>0</v>
      </c>
      <c r="Z302" s="67">
        <f t="shared" si="146"/>
        <v>0.6</v>
      </c>
      <c r="AA302" s="66">
        <f t="shared" si="135"/>
        <v>15</v>
      </c>
      <c r="AB302" s="66">
        <f t="shared" si="147"/>
        <v>3</v>
      </c>
      <c r="AC302" s="66">
        <f t="shared" si="148"/>
        <v>1</v>
      </c>
      <c r="AD302" s="67">
        <f t="shared" si="149"/>
        <v>0.8</v>
      </c>
      <c r="AE302" s="66">
        <f t="shared" si="136"/>
        <v>20</v>
      </c>
      <c r="AF302" s="63">
        <v>4</v>
      </c>
      <c r="AG302" s="60"/>
      <c r="AH302" s="103">
        <f t="shared" si="133"/>
        <v>0</v>
      </c>
      <c r="AI302" s="352"/>
    </row>
    <row r="303" spans="1:35" s="33" customFormat="1" ht="63" x14ac:dyDescent="0.25">
      <c r="A303" s="60"/>
      <c r="B303" s="161" t="s">
        <v>753</v>
      </c>
      <c r="C303" s="161" t="s">
        <v>694</v>
      </c>
      <c r="D303" s="243">
        <v>1450.4970000000001</v>
      </c>
      <c r="E303" s="303"/>
      <c r="F303" s="303">
        <v>174</v>
      </c>
      <c r="G303" s="67">
        <f t="shared" si="137"/>
        <v>0.12</v>
      </c>
      <c r="H303" s="373"/>
      <c r="I303" s="64" t="e">
        <f t="shared" si="138"/>
        <v>#DIV/0!</v>
      </c>
      <c r="J303" s="63"/>
      <c r="K303" s="63"/>
      <c r="L303" s="63"/>
      <c r="M303" s="25">
        <f t="shared" si="150"/>
        <v>0</v>
      </c>
      <c r="N303" s="63"/>
      <c r="O303" s="373"/>
      <c r="P303" s="373"/>
      <c r="Q303" s="63" t="e">
        <f t="shared" si="139"/>
        <v>#DIV/0!</v>
      </c>
      <c r="R303" s="65">
        <f t="shared" si="134"/>
        <v>5</v>
      </c>
      <c r="S303" s="66">
        <f t="shared" si="140"/>
        <v>8</v>
      </c>
      <c r="T303" s="67">
        <f t="shared" si="141"/>
        <v>8.6999999999999993</v>
      </c>
      <c r="U303" s="165">
        <f t="shared" si="142"/>
        <v>2</v>
      </c>
      <c r="V303" s="67">
        <f t="shared" si="143"/>
        <v>2.61</v>
      </c>
      <c r="W303" s="67">
        <v>1.5</v>
      </c>
      <c r="X303" s="66"/>
      <c r="Y303" s="66">
        <f t="shared" si="145"/>
        <v>0</v>
      </c>
      <c r="Z303" s="67">
        <f t="shared" si="146"/>
        <v>0.3</v>
      </c>
      <c r="AA303" s="66">
        <f t="shared" si="135"/>
        <v>15</v>
      </c>
      <c r="AB303" s="66">
        <f t="shared" si="147"/>
        <v>1</v>
      </c>
      <c r="AC303" s="66">
        <f t="shared" si="148"/>
        <v>1</v>
      </c>
      <c r="AD303" s="67">
        <f t="shared" si="149"/>
        <v>0.4</v>
      </c>
      <c r="AE303" s="66">
        <f t="shared" si="136"/>
        <v>20</v>
      </c>
      <c r="AF303" s="63">
        <v>2</v>
      </c>
      <c r="AG303" s="60"/>
      <c r="AH303" s="103">
        <f t="shared" si="133"/>
        <v>0</v>
      </c>
      <c r="AI303" s="352"/>
    </row>
    <row r="304" spans="1:35" s="33" customFormat="1" ht="47.25" x14ac:dyDescent="0.25">
      <c r="A304" s="60"/>
      <c r="B304" s="161" t="s">
        <v>756</v>
      </c>
      <c r="C304" s="161" t="s">
        <v>694</v>
      </c>
      <c r="D304" s="243">
        <v>417.94</v>
      </c>
      <c r="E304" s="303"/>
      <c r="F304" s="303">
        <v>180</v>
      </c>
      <c r="G304" s="67">
        <f t="shared" si="137"/>
        <v>0.43</v>
      </c>
      <c r="H304" s="63">
        <v>7</v>
      </c>
      <c r="I304" s="64" t="e">
        <f t="shared" si="138"/>
        <v>#DIV/0!</v>
      </c>
      <c r="J304" s="63"/>
      <c r="K304" s="63"/>
      <c r="L304" s="63"/>
      <c r="M304" s="25">
        <f t="shared" si="150"/>
        <v>3</v>
      </c>
      <c r="N304" s="63">
        <v>0</v>
      </c>
      <c r="O304" s="63">
        <v>2</v>
      </c>
      <c r="P304" s="63">
        <v>1</v>
      </c>
      <c r="Q304" s="63">
        <f t="shared" si="139"/>
        <v>43</v>
      </c>
      <c r="R304" s="65">
        <f t="shared" si="134"/>
        <v>5</v>
      </c>
      <c r="S304" s="66">
        <f t="shared" si="140"/>
        <v>9</v>
      </c>
      <c r="T304" s="67">
        <f t="shared" si="141"/>
        <v>9</v>
      </c>
      <c r="U304" s="165">
        <f t="shared" si="142"/>
        <v>9</v>
      </c>
      <c r="V304" s="67">
        <f t="shared" si="143"/>
        <v>9</v>
      </c>
      <c r="W304" s="67">
        <f t="shared" si="144"/>
        <v>5</v>
      </c>
      <c r="X304" s="66"/>
      <c r="Y304" s="66">
        <f t="shared" si="145"/>
        <v>1</v>
      </c>
      <c r="Z304" s="67">
        <f t="shared" si="146"/>
        <v>1.35</v>
      </c>
      <c r="AA304" s="66">
        <f t="shared" si="135"/>
        <v>15</v>
      </c>
      <c r="AB304" s="66">
        <f t="shared" si="147"/>
        <v>6</v>
      </c>
      <c r="AC304" s="66">
        <f t="shared" si="148"/>
        <v>2</v>
      </c>
      <c r="AD304" s="67">
        <f t="shared" si="149"/>
        <v>1.8</v>
      </c>
      <c r="AE304" s="66">
        <f t="shared" si="136"/>
        <v>20</v>
      </c>
      <c r="AF304" s="63">
        <v>9</v>
      </c>
      <c r="AG304" s="60"/>
      <c r="AH304" s="103">
        <f t="shared" si="133"/>
        <v>0</v>
      </c>
      <c r="AI304" s="352"/>
    </row>
    <row r="429" spans="13:17" x14ac:dyDescent="0.25">
      <c r="M429" s="267" t="s">
        <v>46</v>
      </c>
      <c r="N429" s="41" t="s">
        <v>47</v>
      </c>
      <c r="O429" s="41" t="s">
        <v>43</v>
      </c>
      <c r="P429" s="41" t="s">
        <v>45</v>
      </c>
      <c r="Q429" s="120" t="s">
        <v>44</v>
      </c>
    </row>
    <row r="430" spans="13:17" x14ac:dyDescent="0.25">
      <c r="M430" s="267">
        <v>0</v>
      </c>
      <c r="N430" s="41">
        <v>1</v>
      </c>
      <c r="O430" s="41">
        <v>5</v>
      </c>
      <c r="P430" s="41">
        <v>15</v>
      </c>
      <c r="Q430" s="120">
        <v>20</v>
      </c>
    </row>
    <row r="431" spans="13:17" x14ac:dyDescent="0.25">
      <c r="M431" s="267">
        <v>1.01</v>
      </c>
      <c r="N431" s="41">
        <v>1</v>
      </c>
      <c r="O431" s="41">
        <v>8</v>
      </c>
      <c r="P431" s="41">
        <v>15</v>
      </c>
      <c r="Q431" s="120">
        <v>20</v>
      </c>
    </row>
    <row r="432" spans="13:17" x14ac:dyDescent="0.25">
      <c r="M432" s="267">
        <v>3.01</v>
      </c>
      <c r="N432" s="41">
        <v>1</v>
      </c>
      <c r="O432" s="41">
        <v>12</v>
      </c>
      <c r="P432" s="41">
        <v>15</v>
      </c>
      <c r="Q432" s="120">
        <v>20</v>
      </c>
    </row>
    <row r="433" spans="13:17" x14ac:dyDescent="0.25">
      <c r="M433" s="267">
        <v>6.01</v>
      </c>
      <c r="N433" s="41">
        <v>1</v>
      </c>
      <c r="O433" s="41">
        <v>15</v>
      </c>
      <c r="P433" s="41">
        <v>15</v>
      </c>
      <c r="Q433" s="120">
        <v>20</v>
      </c>
    </row>
    <row r="434" spans="13:17" x14ac:dyDescent="0.25">
      <c r="M434" s="267">
        <v>9.01</v>
      </c>
      <c r="N434" s="41">
        <v>1</v>
      </c>
      <c r="O434" s="41">
        <v>18</v>
      </c>
      <c r="P434" s="41">
        <v>15</v>
      </c>
      <c r="Q434" s="120">
        <v>20</v>
      </c>
    </row>
    <row r="435" spans="13:17" x14ac:dyDescent="0.25">
      <c r="M435" s="267">
        <v>12.01</v>
      </c>
      <c r="N435" s="41">
        <v>1</v>
      </c>
      <c r="O435" s="41">
        <v>20</v>
      </c>
      <c r="P435" s="41">
        <v>15</v>
      </c>
      <c r="Q435" s="120">
        <v>20</v>
      </c>
    </row>
    <row r="436" spans="13:17" x14ac:dyDescent="0.25">
      <c r="M436" s="267">
        <v>100000</v>
      </c>
      <c r="N436" s="70">
        <v>1</v>
      </c>
      <c r="O436" s="41">
        <v>20</v>
      </c>
      <c r="P436" s="41">
        <v>15</v>
      </c>
      <c r="Q436" s="120">
        <v>20</v>
      </c>
    </row>
  </sheetData>
  <autoFilter ref="A9:AF304" xr:uid="{00000000-0009-0000-0000-000001000000}"/>
  <mergeCells count="34">
    <mergeCell ref="AG4:AG8"/>
    <mergeCell ref="AF4:AF8"/>
    <mergeCell ref="Q6:Q8"/>
    <mergeCell ref="W6:W8"/>
    <mergeCell ref="N6:P6"/>
    <mergeCell ref="M5:Q5"/>
    <mergeCell ref="X6:AE6"/>
    <mergeCell ref="X7:X8"/>
    <mergeCell ref="AE7:AE8"/>
    <mergeCell ref="U5:AE5"/>
    <mergeCell ref="V6:V8"/>
    <mergeCell ref="M6:M8"/>
    <mergeCell ref="U6:U8"/>
    <mergeCell ref="A2:AF2"/>
    <mergeCell ref="Y7:AB7"/>
    <mergeCell ref="AD7:AD8"/>
    <mergeCell ref="T5:T8"/>
    <mergeCell ref="AC7:AC8"/>
    <mergeCell ref="D4:D8"/>
    <mergeCell ref="L7:L8"/>
    <mergeCell ref="H7:H8"/>
    <mergeCell ref="I7:I8"/>
    <mergeCell ref="P7:P8"/>
    <mergeCell ref="A4:A8"/>
    <mergeCell ref="B4:B8"/>
    <mergeCell ref="N7:O7"/>
    <mergeCell ref="R5:S7"/>
    <mergeCell ref="R4:AE4"/>
    <mergeCell ref="H4:Q4"/>
    <mergeCell ref="C4:C8"/>
    <mergeCell ref="J7:K7"/>
    <mergeCell ref="G4:G8"/>
    <mergeCell ref="E4:F7"/>
    <mergeCell ref="H5:L6"/>
  </mergeCells>
  <phoneticPr fontId="9" type="noConversion"/>
  <pageMargins left="0.43307086614173229" right="0.23622047244094491" top="0.47244094488188981" bottom="0.47244094488188981" header="0.31496062992125984" footer="0.43307086614173229"/>
  <pageSetup paperSize="9" scale="54" fitToHeight="0" orientation="landscape" r:id="rId1"/>
  <headerFooter differentFirst="1">
    <oddHeader>&amp;C&amp;"Times New Roman,обычный"&amp;12&amp;P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  <pageSetUpPr fitToPage="1"/>
  </sheetPr>
  <dimension ref="A1:AG342"/>
  <sheetViews>
    <sheetView zoomScale="80" zoomScaleNormal="80" zoomScaleSheetLayoutView="75" workbookViewId="0">
      <pane xSplit="5" ySplit="13" topLeftCell="F14" activePane="bottomRight" state="frozen"/>
      <selection pane="topRight" activeCell="E1" sqref="E1"/>
      <selection pane="bottomLeft" activeCell="A14" sqref="A14"/>
      <selection pane="bottomRight" activeCell="Q137" sqref="Q137"/>
    </sheetView>
  </sheetViews>
  <sheetFormatPr defaultColWidth="9.140625" defaultRowHeight="15.75" outlineLevelRow="1" outlineLevelCol="2" x14ac:dyDescent="0.25"/>
  <cols>
    <col min="1" max="1" width="6.5703125" style="39" customWidth="1"/>
    <col min="2" max="2" width="61.28515625" style="55" customWidth="1"/>
    <col min="3" max="3" width="23.5703125" style="55" customWidth="1"/>
    <col min="4" max="4" width="10" style="3" customWidth="1"/>
    <col min="5" max="6" width="7" style="14" customWidth="1"/>
    <col min="7" max="7" width="12.5703125" style="3" customWidth="1"/>
    <col min="8" max="9" width="8.140625" style="3" customWidth="1" outlineLevel="1"/>
    <col min="10" max="10" width="7.7109375" style="14" hidden="1" customWidth="1" outlineLevel="2"/>
    <col min="11" max="11" width="10.85546875" style="14" hidden="1" customWidth="1" outlineLevel="2"/>
    <col min="12" max="12" width="6" style="14" hidden="1" customWidth="1" outlineLevel="2"/>
    <col min="13" max="13" width="7.7109375" style="14" customWidth="1" outlineLevel="1" collapsed="1"/>
    <col min="14" max="14" width="7.7109375" style="14" customWidth="1" outlineLevel="1"/>
    <col min="15" max="15" width="16.28515625" style="14" customWidth="1" outlineLevel="1"/>
    <col min="16" max="16" width="6" style="14" customWidth="1" outlineLevel="1"/>
    <col min="17" max="17" width="10.5703125" style="14" customWidth="1" outlineLevel="1"/>
    <col min="18" max="18" width="9.28515625" style="15" customWidth="1"/>
    <col min="19" max="19" width="8.140625" style="14" customWidth="1"/>
    <col min="20" max="20" width="7.7109375" style="3" hidden="1" customWidth="1" outlineLevel="1"/>
    <col min="21" max="21" width="7.7109375" style="3" customWidth="1" collapsed="1"/>
    <col min="22" max="22" width="7.7109375" style="3" hidden="1" customWidth="1" outlineLevel="1"/>
    <col min="23" max="23" width="8.28515625" style="3" customWidth="1" collapsed="1"/>
    <col min="24" max="24" width="8" style="14" customWidth="1" collapsed="1"/>
    <col min="25" max="25" width="9.28515625" style="3" hidden="1" customWidth="1" outlineLevel="1"/>
    <col min="26" max="26" width="5" style="14" hidden="1" customWidth="1" outlineLevel="1"/>
    <col min="27" max="27" width="9.85546875" style="14" customWidth="1" collapsed="1"/>
    <col min="28" max="28" width="15.7109375" style="14" customWidth="1"/>
    <col min="29" max="29" width="8.7109375" style="14" customWidth="1"/>
    <col min="30" max="30" width="8.42578125" style="3" hidden="1" customWidth="1" outlineLevel="1"/>
    <col min="31" max="31" width="5" style="14" hidden="1" customWidth="1" outlineLevel="1"/>
    <col min="32" max="32" width="8.85546875" style="14" customWidth="1" collapsed="1"/>
    <col min="33" max="16384" width="9.140625" style="2"/>
  </cols>
  <sheetData>
    <row r="1" spans="1:33" s="8" customFormat="1" ht="18.75" x14ac:dyDescent="0.3">
      <c r="A1" s="12"/>
      <c r="B1" s="7"/>
      <c r="C1" s="7"/>
      <c r="D1" s="6"/>
      <c r="E1" s="4"/>
      <c r="F1" s="4"/>
      <c r="G1" s="6"/>
      <c r="H1" s="6"/>
      <c r="I1" s="6"/>
      <c r="J1" s="4"/>
      <c r="K1" s="4"/>
      <c r="L1" s="4"/>
      <c r="M1" s="4"/>
      <c r="N1" s="4"/>
      <c r="O1" s="4"/>
      <c r="P1" s="4"/>
      <c r="Q1" s="4"/>
      <c r="R1" s="5"/>
      <c r="S1" s="4"/>
      <c r="T1" s="6"/>
      <c r="U1" s="6"/>
      <c r="V1" s="6"/>
      <c r="W1" s="6"/>
      <c r="X1" s="4"/>
      <c r="Y1" s="6"/>
      <c r="Z1" s="4"/>
      <c r="AA1" s="4"/>
      <c r="AB1" s="4"/>
      <c r="AC1" s="4"/>
      <c r="AD1" s="6"/>
      <c r="AE1" s="4"/>
      <c r="AF1" s="4"/>
    </row>
    <row r="2" spans="1:33" s="13" customFormat="1" ht="18.75" x14ac:dyDescent="0.3">
      <c r="A2" s="438" t="s">
        <v>851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</row>
    <row r="3" spans="1:33" s="8" customFormat="1" ht="18.75" x14ac:dyDescent="0.3">
      <c r="A3" s="12"/>
      <c r="B3" s="7"/>
      <c r="C3" s="7"/>
      <c r="D3" s="10"/>
      <c r="E3" s="9"/>
      <c r="F3" s="9"/>
      <c r="G3" s="10"/>
      <c r="H3" s="10"/>
      <c r="I3" s="10"/>
      <c r="J3" s="9"/>
      <c r="K3" s="9"/>
      <c r="L3" s="9"/>
      <c r="M3" s="9"/>
      <c r="N3" s="9"/>
      <c r="O3" s="9"/>
      <c r="P3" s="9"/>
      <c r="Q3" s="9"/>
      <c r="R3" s="11"/>
      <c r="S3" s="9"/>
      <c r="T3" s="10"/>
      <c r="U3" s="10"/>
      <c r="V3" s="10"/>
      <c r="W3" s="10"/>
      <c r="X3" s="9"/>
      <c r="Y3" s="10"/>
      <c r="Z3" s="9"/>
      <c r="AA3" s="9"/>
      <c r="AB3" s="9"/>
      <c r="AC3" s="9"/>
      <c r="AD3" s="10"/>
      <c r="AE3" s="9"/>
      <c r="AF3" s="9"/>
    </row>
    <row r="4" spans="1:33" s="16" customFormat="1" x14ac:dyDescent="0.25">
      <c r="A4" s="442" t="s">
        <v>0</v>
      </c>
      <c r="B4" s="442" t="s">
        <v>71</v>
      </c>
      <c r="C4" s="426" t="s">
        <v>72</v>
      </c>
      <c r="D4" s="430" t="s">
        <v>56</v>
      </c>
      <c r="E4" s="418" t="s">
        <v>48</v>
      </c>
      <c r="F4" s="418"/>
      <c r="G4" s="430" t="s">
        <v>57</v>
      </c>
      <c r="H4" s="429" t="s">
        <v>61</v>
      </c>
      <c r="I4" s="429"/>
      <c r="J4" s="429"/>
      <c r="K4" s="429"/>
      <c r="L4" s="429"/>
      <c r="M4" s="429"/>
      <c r="N4" s="429"/>
      <c r="O4" s="429"/>
      <c r="P4" s="429"/>
      <c r="Q4" s="429"/>
      <c r="R4" s="449" t="s">
        <v>60</v>
      </c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1"/>
      <c r="AF4" s="418" t="s">
        <v>38</v>
      </c>
    </row>
    <row r="5" spans="1:33" s="16" customFormat="1" ht="36.75" customHeight="1" x14ac:dyDescent="0.25">
      <c r="A5" s="442"/>
      <c r="B5" s="442"/>
      <c r="C5" s="427"/>
      <c r="D5" s="431"/>
      <c r="E5" s="418"/>
      <c r="F5" s="418"/>
      <c r="G5" s="431"/>
      <c r="H5" s="429" t="s">
        <v>62</v>
      </c>
      <c r="I5" s="429"/>
      <c r="J5" s="429"/>
      <c r="K5" s="429"/>
      <c r="L5" s="429"/>
      <c r="M5" s="429" t="s">
        <v>68</v>
      </c>
      <c r="N5" s="429"/>
      <c r="O5" s="429"/>
      <c r="P5" s="429"/>
      <c r="Q5" s="429"/>
      <c r="R5" s="443" t="s">
        <v>58</v>
      </c>
      <c r="S5" s="444"/>
      <c r="T5" s="434" t="s">
        <v>35</v>
      </c>
      <c r="U5" s="429" t="s">
        <v>70</v>
      </c>
      <c r="V5" s="429"/>
      <c r="W5" s="429"/>
      <c r="X5" s="429"/>
      <c r="Y5" s="429"/>
      <c r="Z5" s="429"/>
      <c r="AA5" s="429"/>
      <c r="AB5" s="429"/>
      <c r="AC5" s="429"/>
      <c r="AD5" s="429"/>
      <c r="AE5" s="429"/>
      <c r="AF5" s="418"/>
    </row>
    <row r="6" spans="1:33" s="16" customFormat="1" x14ac:dyDescent="0.25">
      <c r="A6" s="442"/>
      <c r="B6" s="442"/>
      <c r="C6" s="427"/>
      <c r="D6" s="431"/>
      <c r="E6" s="418"/>
      <c r="F6" s="418"/>
      <c r="G6" s="431"/>
      <c r="H6" s="430" t="s">
        <v>11</v>
      </c>
      <c r="I6" s="430" t="s">
        <v>63</v>
      </c>
      <c r="J6" s="458" t="s">
        <v>64</v>
      </c>
      <c r="K6" s="459"/>
      <c r="L6" s="460"/>
      <c r="M6" s="415" t="s">
        <v>11</v>
      </c>
      <c r="N6" s="458" t="s">
        <v>64</v>
      </c>
      <c r="O6" s="459"/>
      <c r="P6" s="460"/>
      <c r="Q6" s="415" t="s">
        <v>69</v>
      </c>
      <c r="R6" s="445"/>
      <c r="S6" s="446"/>
      <c r="T6" s="440"/>
      <c r="U6" s="456" t="s">
        <v>74</v>
      </c>
      <c r="V6" s="431" t="s">
        <v>73</v>
      </c>
      <c r="W6" s="452" t="s">
        <v>59</v>
      </c>
      <c r="X6" s="447" t="s">
        <v>21</v>
      </c>
      <c r="Y6" s="457"/>
      <c r="Z6" s="457"/>
      <c r="AA6" s="457"/>
      <c r="AB6" s="457"/>
      <c r="AC6" s="457"/>
      <c r="AD6" s="457"/>
      <c r="AE6" s="448"/>
      <c r="AF6" s="418"/>
    </row>
    <row r="7" spans="1:33" s="16" customFormat="1" ht="36.75" customHeight="1" x14ac:dyDescent="0.25">
      <c r="A7" s="442"/>
      <c r="B7" s="442"/>
      <c r="C7" s="427"/>
      <c r="D7" s="431"/>
      <c r="E7" s="418"/>
      <c r="F7" s="418"/>
      <c r="G7" s="431"/>
      <c r="H7" s="431"/>
      <c r="I7" s="431"/>
      <c r="J7" s="418" t="s">
        <v>65</v>
      </c>
      <c r="K7" s="418"/>
      <c r="L7" s="415" t="s">
        <v>66</v>
      </c>
      <c r="M7" s="416"/>
      <c r="N7" s="418" t="s">
        <v>65</v>
      </c>
      <c r="O7" s="418"/>
      <c r="P7" s="415" t="s">
        <v>66</v>
      </c>
      <c r="Q7" s="416"/>
      <c r="R7" s="447"/>
      <c r="S7" s="448"/>
      <c r="T7" s="440"/>
      <c r="U7" s="456"/>
      <c r="V7" s="431"/>
      <c r="W7" s="452"/>
      <c r="X7" s="439" t="s">
        <v>18</v>
      </c>
      <c r="Y7" s="439"/>
      <c r="Z7" s="439"/>
      <c r="AA7" s="439"/>
      <c r="AB7" s="439"/>
      <c r="AC7" s="418" t="s">
        <v>34</v>
      </c>
      <c r="AD7" s="430" t="s">
        <v>37</v>
      </c>
      <c r="AE7" s="415" t="s">
        <v>22</v>
      </c>
      <c r="AF7" s="418"/>
    </row>
    <row r="8" spans="1:33" s="18" customFormat="1" ht="60" customHeight="1" x14ac:dyDescent="0.25">
      <c r="A8" s="426"/>
      <c r="B8" s="426"/>
      <c r="C8" s="428"/>
      <c r="D8" s="431"/>
      <c r="E8" s="85">
        <v>2025</v>
      </c>
      <c r="F8" s="85">
        <v>2026</v>
      </c>
      <c r="G8" s="431"/>
      <c r="H8" s="431"/>
      <c r="I8" s="431"/>
      <c r="J8" s="198" t="s">
        <v>67</v>
      </c>
      <c r="K8" s="198" t="s">
        <v>19</v>
      </c>
      <c r="L8" s="416"/>
      <c r="M8" s="416"/>
      <c r="N8" s="198" t="s">
        <v>67</v>
      </c>
      <c r="O8" s="198" t="s">
        <v>19</v>
      </c>
      <c r="P8" s="416"/>
      <c r="Q8" s="416"/>
      <c r="R8" s="105" t="s">
        <v>59</v>
      </c>
      <c r="S8" s="87" t="s">
        <v>40</v>
      </c>
      <c r="T8" s="431"/>
      <c r="U8" s="456"/>
      <c r="V8" s="431"/>
      <c r="W8" s="452"/>
      <c r="X8" s="87" t="s">
        <v>75</v>
      </c>
      <c r="Y8" s="128" t="s">
        <v>39</v>
      </c>
      <c r="Z8" s="87" t="s">
        <v>22</v>
      </c>
      <c r="AA8" s="87" t="s">
        <v>23</v>
      </c>
      <c r="AB8" s="87" t="s">
        <v>19</v>
      </c>
      <c r="AC8" s="415"/>
      <c r="AD8" s="441"/>
      <c r="AE8" s="416"/>
      <c r="AF8" s="418"/>
    </row>
    <row r="9" spans="1:33" s="24" customFormat="1" x14ac:dyDescent="0.25">
      <c r="A9" s="60">
        <v>1</v>
      </c>
      <c r="B9" s="60">
        <v>2</v>
      </c>
      <c r="C9" s="60"/>
      <c r="D9" s="85">
        <v>3</v>
      </c>
      <c r="E9" s="85">
        <v>4</v>
      </c>
      <c r="F9" s="85">
        <v>5</v>
      </c>
      <c r="G9" s="85">
        <v>6</v>
      </c>
      <c r="H9" s="85">
        <v>7</v>
      </c>
      <c r="I9" s="85">
        <v>8</v>
      </c>
      <c r="J9" s="85">
        <v>9</v>
      </c>
      <c r="K9" s="85">
        <v>10</v>
      </c>
      <c r="L9" s="85">
        <v>11</v>
      </c>
      <c r="M9" s="85">
        <v>12</v>
      </c>
      <c r="N9" s="85">
        <v>13</v>
      </c>
      <c r="O9" s="85">
        <v>14</v>
      </c>
      <c r="P9" s="85">
        <v>15</v>
      </c>
      <c r="Q9" s="85">
        <v>16</v>
      </c>
      <c r="R9" s="85">
        <v>17</v>
      </c>
      <c r="S9" s="85">
        <v>18</v>
      </c>
      <c r="T9" s="85"/>
      <c r="U9" s="177">
        <v>19</v>
      </c>
      <c r="V9" s="85">
        <v>20</v>
      </c>
      <c r="W9" s="85">
        <v>20</v>
      </c>
      <c r="X9" s="85">
        <v>21</v>
      </c>
      <c r="Y9" s="85">
        <v>23</v>
      </c>
      <c r="Z9" s="85"/>
      <c r="AA9" s="85">
        <v>22</v>
      </c>
      <c r="AB9" s="85">
        <v>23</v>
      </c>
      <c r="AC9" s="85">
        <v>24</v>
      </c>
      <c r="AD9" s="85"/>
      <c r="AE9" s="85"/>
      <c r="AF9" s="85"/>
    </row>
    <row r="10" spans="1:33" s="102" customFormat="1" x14ac:dyDescent="0.25">
      <c r="A10" s="98">
        <v>1</v>
      </c>
      <c r="B10" s="99" t="s">
        <v>55</v>
      </c>
      <c r="C10" s="99"/>
      <c r="D10" s="100"/>
      <c r="E10" s="96">
        <f>SUM(E14:E149)</f>
        <v>0</v>
      </c>
      <c r="F10" s="96">
        <f>SUM(F14:F149)</f>
        <v>25838</v>
      </c>
      <c r="G10" s="100"/>
      <c r="H10" s="96">
        <f>SUM(H14:H149)</f>
        <v>2036</v>
      </c>
      <c r="I10" s="100"/>
      <c r="J10" s="96"/>
      <c r="K10" s="96"/>
      <c r="L10" s="96"/>
      <c r="M10" s="96">
        <f>SUM(M14:M149)</f>
        <v>814</v>
      </c>
      <c r="N10" s="96">
        <f>SUM(N14:N149)</f>
        <v>31</v>
      </c>
      <c r="O10" s="96">
        <f>SUM(O14:O149)</f>
        <v>623</v>
      </c>
      <c r="P10" s="96">
        <f>SUM(P14:P149)</f>
        <v>160</v>
      </c>
      <c r="Q10" s="96">
        <f t="shared" ref="Q10:Q13" si="0">M10*100/H10</f>
        <v>40</v>
      </c>
      <c r="R10" s="101"/>
      <c r="S10" s="96">
        <f>SUM(S14:S149)</f>
        <v>2499</v>
      </c>
      <c r="T10" s="96">
        <f>SUM(T14:T105)</f>
        <v>1723</v>
      </c>
      <c r="U10" s="164">
        <f>SUM(U14:U149)</f>
        <v>2214</v>
      </c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>
        <f>SUM(AF14:AF149)</f>
        <v>2125</v>
      </c>
    </row>
    <row r="11" spans="1:33" s="102" customFormat="1" outlineLevel="1" x14ac:dyDescent="0.25">
      <c r="A11" s="98">
        <v>2</v>
      </c>
      <c r="B11" s="99" t="s">
        <v>145</v>
      </c>
      <c r="C11" s="99"/>
      <c r="D11" s="100"/>
      <c r="E11" s="96"/>
      <c r="F11" s="96">
        <f>F16+F17+F18+F46+F47+F48+F54+F55+F56+F57+F58+F59+F76+F86+F87+F92+F93+F103+F107+F115+F136</f>
        <v>1432</v>
      </c>
      <c r="G11" s="100"/>
      <c r="H11" s="96">
        <f>H16+H17+H18+H46+H47+H48+H54+H55+H56+H57+H58+H59+H76+H86+H87+H92+H93+H103+H107+H115+H136</f>
        <v>73</v>
      </c>
      <c r="I11" s="100"/>
      <c r="J11" s="96"/>
      <c r="K11" s="96"/>
      <c r="L11" s="96"/>
      <c r="M11" s="96">
        <f>M16+M17+M18+M46+M47+M48+M54+M55+M56+M57+M58+M59+M76+M86+M87+M92+M93+M103+M107+M115+M136</f>
        <v>37</v>
      </c>
      <c r="N11" s="96">
        <f>N16+N17+N18+N46+N47+N48+N54+N55+N56+N57+N58+N59+N76+N86+N87+N92+N93+N103+N107+N115+N136</f>
        <v>0</v>
      </c>
      <c r="O11" s="96">
        <f>O16+O17+O18+O46+O47+O48+O54+O55+O56+O57+O58+O59+O76+O86+O87+O92+O93+O103+O107+O115+O136</f>
        <v>28</v>
      </c>
      <c r="P11" s="96">
        <f>P16+P17+P18+P46+P47+P48+P54+P55+P56+P57+P58+P59+P76+P86+P87+P92+P93+P103+P107+P115+P136</f>
        <v>9</v>
      </c>
      <c r="Q11" s="96">
        <f t="shared" si="0"/>
        <v>51</v>
      </c>
      <c r="R11" s="101"/>
      <c r="S11" s="96">
        <f>S16+S17+S18+S46+S47+S48+S54+S55+S56+S57+S58+S59+S76+S86+S87+S92+S93+S103+S107+S115+S136</f>
        <v>89</v>
      </c>
      <c r="T11" s="96"/>
      <c r="U11" s="164">
        <f>U16+U17+U18+U46+U47+U48+U54+U55+U56+U57+U58+U59+U76+U86+U87+U92+U93+U103+U107+U115+U136</f>
        <v>89</v>
      </c>
      <c r="V11" s="164"/>
      <c r="W11" s="96"/>
      <c r="X11" s="96">
        <f>X16+X17+X18+X46+X47+X48+X54+X55+X56+X57+X58+X59+X76+X86+X87+X92+X93+X103+X107+X115+X136</f>
        <v>4</v>
      </c>
      <c r="Y11" s="96">
        <f>Y16+Y17+Y18+Y46+Y47+Y48+Y54+Y55+Y56+Y57+Y58+Y59+Y76+Y86+Y87+Y92+Y93+Y103+Y107+Y115+Y136</f>
        <v>13</v>
      </c>
      <c r="Z11" s="96">
        <f>Z16+Z17+Z18+Z46+Z47+Z48+Z54+Z55+Z56+Z57+Z58+Z59+Z76+Z86+Z87+Z92+Z93+Z103+Z107+Z115+Z136</f>
        <v>315</v>
      </c>
      <c r="AA11" s="96">
        <f>AA16+AA17+AA18+AA46+AA47+AA48+AA54+AA55+AA56+AA57+AA58+AA59+AA76+AA86+AA87+AA92+AA93+AA103+AA107+AA115+AA136</f>
        <v>0</v>
      </c>
      <c r="AB11" s="96">
        <f>AB16+AB17+AB18+AB46+AB47+AB48+AB54+AB55+AB56+AB57+AB58+AB59+AB76+AB86+AB87+AB92+AB93+AB103+AB107+AB115+AB136</f>
        <v>56</v>
      </c>
      <c r="AC11" s="96">
        <f>AC16+AC17+AC18+AC46+AC47+AC48+AC54+AC55+AC56+AC57+AC58+AC59+AC76+AC86+AC87+AC92+AC93+AC103+AC107+AC115+AC136</f>
        <v>29</v>
      </c>
      <c r="AD11" s="96"/>
      <c r="AE11" s="96"/>
      <c r="AF11" s="96">
        <f>AF16+AF17+AF18+AF46+AF47+AF48+AF54+AF55+AF56+AF57+AF58+AF59+AF76+AF86+AF87+AF92+AF93+AF103+AF107+AF115+AF136</f>
        <v>0</v>
      </c>
    </row>
    <row r="12" spans="1:33" s="102" customFormat="1" outlineLevel="1" x14ac:dyDescent="0.25">
      <c r="A12" s="98">
        <v>3</v>
      </c>
      <c r="B12" s="99" t="s">
        <v>146</v>
      </c>
      <c r="C12" s="99"/>
      <c r="D12" s="100"/>
      <c r="E12" s="96"/>
      <c r="F12" s="96">
        <f>F10-F11-F13</f>
        <v>24256</v>
      </c>
      <c r="G12" s="100"/>
      <c r="H12" s="96">
        <f>H10-H11-H13</f>
        <v>1951</v>
      </c>
      <c r="I12" s="100"/>
      <c r="J12" s="96"/>
      <c r="K12" s="96"/>
      <c r="L12" s="96"/>
      <c r="M12" s="96">
        <f>M10-M11-M13</f>
        <v>766</v>
      </c>
      <c r="N12" s="96">
        <f>N10-N11-N13</f>
        <v>30</v>
      </c>
      <c r="O12" s="96">
        <f t="shared" ref="O12:P12" si="1">O10-O11-O13</f>
        <v>586</v>
      </c>
      <c r="P12" s="96">
        <f t="shared" si="1"/>
        <v>150</v>
      </c>
      <c r="Q12" s="96">
        <f t="shared" si="0"/>
        <v>39</v>
      </c>
      <c r="R12" s="101"/>
      <c r="S12" s="96">
        <f>S10-S11-S13</f>
        <v>2398</v>
      </c>
      <c r="T12" s="96"/>
      <c r="U12" s="164">
        <f>U10-U11-U13</f>
        <v>2113</v>
      </c>
      <c r="V12" s="96"/>
      <c r="W12" s="67"/>
      <c r="X12" s="96"/>
      <c r="Y12" s="96"/>
      <c r="Z12" s="96"/>
      <c r="AA12" s="96"/>
      <c r="AB12" s="96"/>
      <c r="AC12" s="96"/>
      <c r="AD12" s="96"/>
      <c r="AE12" s="96"/>
      <c r="AF12" s="96">
        <f>AF10-AF11-AF13</f>
        <v>2113</v>
      </c>
    </row>
    <row r="13" spans="1:33" s="102" customFormat="1" outlineLevel="1" x14ac:dyDescent="0.25">
      <c r="A13" s="290">
        <v>4</v>
      </c>
      <c r="B13" s="99" t="s">
        <v>147</v>
      </c>
      <c r="C13" s="99"/>
      <c r="D13" s="100"/>
      <c r="E13" s="96"/>
      <c r="F13" s="96">
        <f>F71</f>
        <v>150</v>
      </c>
      <c r="G13" s="100"/>
      <c r="H13" s="96">
        <f>H71</f>
        <v>12</v>
      </c>
      <c r="I13" s="100"/>
      <c r="J13" s="96"/>
      <c r="K13" s="96"/>
      <c r="L13" s="96"/>
      <c r="M13" s="96">
        <f>M71</f>
        <v>11</v>
      </c>
      <c r="N13" s="96">
        <f>N71</f>
        <v>1</v>
      </c>
      <c r="O13" s="96">
        <f t="shared" ref="O13:P13" si="2">O71</f>
        <v>9</v>
      </c>
      <c r="P13" s="96">
        <f t="shared" si="2"/>
        <v>1</v>
      </c>
      <c r="Q13" s="96">
        <f t="shared" si="0"/>
        <v>92</v>
      </c>
      <c r="R13" s="101"/>
      <c r="S13" s="96">
        <f>S71</f>
        <v>12</v>
      </c>
      <c r="T13" s="96"/>
      <c r="U13" s="164">
        <f>U71</f>
        <v>12</v>
      </c>
      <c r="V13" s="96"/>
      <c r="W13" s="67"/>
      <c r="X13" s="96">
        <f t="shared" ref="X13:AC13" si="3">X71</f>
        <v>1</v>
      </c>
      <c r="Y13" s="96">
        <f t="shared" si="3"/>
        <v>2</v>
      </c>
      <c r="Z13" s="96">
        <f t="shared" si="3"/>
        <v>15</v>
      </c>
      <c r="AA13" s="96">
        <f t="shared" si="3"/>
        <v>0</v>
      </c>
      <c r="AB13" s="96">
        <f t="shared" si="3"/>
        <v>8</v>
      </c>
      <c r="AC13" s="96">
        <f t="shared" si="3"/>
        <v>3</v>
      </c>
      <c r="AD13" s="96"/>
      <c r="AE13" s="96"/>
      <c r="AF13" s="96">
        <f>AF71</f>
        <v>12</v>
      </c>
    </row>
    <row r="14" spans="1:33" s="33" customFormat="1" ht="31.5" x14ac:dyDescent="0.25">
      <c r="A14" s="290">
        <v>5</v>
      </c>
      <c r="B14" s="161" t="s">
        <v>419</v>
      </c>
      <c r="C14" s="161" t="s">
        <v>135</v>
      </c>
      <c r="D14" s="162">
        <v>224.68</v>
      </c>
      <c r="E14" s="85"/>
      <c r="F14" s="153">
        <v>121</v>
      </c>
      <c r="G14" s="67">
        <f t="shared" ref="G14" si="4">F14/D14</f>
        <v>0.54</v>
      </c>
      <c r="H14" s="63">
        <v>5</v>
      </c>
      <c r="I14" s="62" t="e">
        <f>H14*100/E14</f>
        <v>#DIV/0!</v>
      </c>
      <c r="J14" s="63"/>
      <c r="K14" s="63"/>
      <c r="L14" s="63"/>
      <c r="M14" s="63">
        <f>N14+O14+P14</f>
        <v>2</v>
      </c>
      <c r="N14" s="63">
        <v>0</v>
      </c>
      <c r="O14" s="63">
        <v>1</v>
      </c>
      <c r="P14" s="63">
        <v>1</v>
      </c>
      <c r="Q14" s="96">
        <f>M14*100/H14</f>
        <v>40</v>
      </c>
      <c r="R14" s="65">
        <f>IF(F14&lt;VLOOKUP(G14,$M$335:$Q$342,2),0,VLOOKUP(G14,$M$335:$Q$342,3))</f>
        <v>5</v>
      </c>
      <c r="S14" s="66">
        <f t="shared" ref="S14" si="5">ROUNDDOWN(T14,0)</f>
        <v>6</v>
      </c>
      <c r="T14" s="67">
        <f>F14*R14/100</f>
        <v>6.05</v>
      </c>
      <c r="U14" s="165">
        <f t="shared" ref="U14" si="6">ROUNDDOWN(V14,0)</f>
        <v>6</v>
      </c>
      <c r="V14" s="67">
        <f>F14*W14/100</f>
        <v>6.05</v>
      </c>
      <c r="W14" s="67">
        <f>R14</f>
        <v>5</v>
      </c>
      <c r="X14" s="66">
        <f t="shared" ref="X14:X56" si="7">ROUNDDOWN(Y14,0)</f>
        <v>0</v>
      </c>
      <c r="Y14" s="67">
        <f>U14*Z14/100</f>
        <v>0.9</v>
      </c>
      <c r="Z14" s="66">
        <f>IF(F14&lt;VLOOKUP(G14,$M$335:$Q$342,2),0,VLOOKUP(G14,$M$335:$Q$342,4))</f>
        <v>15</v>
      </c>
      <c r="AA14" s="66"/>
      <c r="AB14" s="66">
        <f t="shared" ref="AB14:AB56" si="8">U14-AC14-X14</f>
        <v>4</v>
      </c>
      <c r="AC14" s="66">
        <f t="shared" ref="AC14:AC56" si="9">_xlfn.CEILING.MATH(AD14,1)</f>
        <v>2</v>
      </c>
      <c r="AD14" s="67">
        <f>U14*AE14/100</f>
        <v>1.2</v>
      </c>
      <c r="AE14" s="66">
        <f>IF(F14&lt;VLOOKUP(G14,$M$335:$Q$342,2),0,VLOOKUP(G14,$M$335:$Q$342,5))</f>
        <v>20</v>
      </c>
      <c r="AF14" s="63">
        <v>6</v>
      </c>
      <c r="AG14" s="103">
        <f>U14-AF14</f>
        <v>0</v>
      </c>
    </row>
    <row r="15" spans="1:33" s="33" customFormat="1" ht="31.5" x14ac:dyDescent="0.25">
      <c r="A15" s="290">
        <v>6</v>
      </c>
      <c r="B15" s="161" t="s">
        <v>420</v>
      </c>
      <c r="C15" s="161" t="s">
        <v>135</v>
      </c>
      <c r="D15" s="162">
        <v>56.18</v>
      </c>
      <c r="E15" s="301"/>
      <c r="F15" s="300">
        <v>30</v>
      </c>
      <c r="G15" s="67">
        <f t="shared" ref="G15:G17" si="10">F15/D15</f>
        <v>0.53</v>
      </c>
      <c r="H15" s="63">
        <v>1</v>
      </c>
      <c r="I15" s="62" t="e">
        <f t="shared" ref="I15:I17" si="11">H15*100/E15</f>
        <v>#DIV/0!</v>
      </c>
      <c r="J15" s="63"/>
      <c r="K15" s="63"/>
      <c r="L15" s="63"/>
      <c r="M15" s="63">
        <f t="shared" ref="M15:M17" si="12">N15+O15+P15</f>
        <v>0</v>
      </c>
      <c r="N15" s="63">
        <v>0</v>
      </c>
      <c r="O15" s="63">
        <v>0</v>
      </c>
      <c r="P15" s="63">
        <v>0</v>
      </c>
      <c r="Q15" s="96">
        <f t="shared" ref="Q15:Q17" si="13">M15*100/H15</f>
        <v>0</v>
      </c>
      <c r="R15" s="65">
        <f>IF(F15&lt;VLOOKUP(G15,$M$335:$Q$342,2),0,VLOOKUP(G15,$M$335:$Q$342,3))</f>
        <v>5</v>
      </c>
      <c r="S15" s="66">
        <f t="shared" ref="S15:S17" si="14">ROUNDDOWN(T15,0)</f>
        <v>1</v>
      </c>
      <c r="T15" s="67">
        <f t="shared" ref="T15:T17" si="15">F15*R15/100</f>
        <v>1.5</v>
      </c>
      <c r="U15" s="165">
        <f t="shared" ref="U15:U17" si="16">ROUNDDOWN(V15,0)</f>
        <v>1</v>
      </c>
      <c r="V15" s="67">
        <f t="shared" ref="V15:V17" si="17">F15*W15/100</f>
        <v>1.5</v>
      </c>
      <c r="W15" s="67">
        <f t="shared" ref="W15:W17" si="18">R15</f>
        <v>5</v>
      </c>
      <c r="X15" s="66">
        <f t="shared" si="7"/>
        <v>0</v>
      </c>
      <c r="Y15" s="67">
        <f t="shared" ref="Y15:Y17" si="19">U15*Z15/100</f>
        <v>0.15</v>
      </c>
      <c r="Z15" s="66">
        <f>IF(F15&lt;VLOOKUP(G15,$M$335:$Q$342,2),0,VLOOKUP(G15,$M$335:$Q$342,4))</f>
        <v>15</v>
      </c>
      <c r="AA15" s="66"/>
      <c r="AB15" s="66">
        <f t="shared" si="8"/>
        <v>0</v>
      </c>
      <c r="AC15" s="66">
        <f t="shared" si="9"/>
        <v>1</v>
      </c>
      <c r="AD15" s="67">
        <f t="shared" ref="AD15:AD17" si="20">U15*AE15/100</f>
        <v>0.2</v>
      </c>
      <c r="AE15" s="66">
        <f>IF(F15&lt;VLOOKUP(G15,$M$335:$Q$342,2),0,VLOOKUP(G15,$M$335:$Q$342,5))</f>
        <v>20</v>
      </c>
      <c r="AF15" s="63">
        <v>1</v>
      </c>
      <c r="AG15" s="103">
        <f>U15-AF15</f>
        <v>0</v>
      </c>
    </row>
    <row r="16" spans="1:33" s="33" customFormat="1" ht="31.5" x14ac:dyDescent="0.25">
      <c r="A16" s="290">
        <v>7</v>
      </c>
      <c r="B16" s="161" t="s">
        <v>425</v>
      </c>
      <c r="C16" s="161" t="s">
        <v>77</v>
      </c>
      <c r="D16" s="162">
        <v>20.033000000000001</v>
      </c>
      <c r="E16" s="301"/>
      <c r="F16" s="300">
        <v>75</v>
      </c>
      <c r="G16" s="67">
        <f t="shared" si="10"/>
        <v>3.74</v>
      </c>
      <c r="H16" s="63">
        <v>13</v>
      </c>
      <c r="I16" s="62" t="e">
        <f t="shared" si="11"/>
        <v>#DIV/0!</v>
      </c>
      <c r="J16" s="63"/>
      <c r="K16" s="63"/>
      <c r="L16" s="63"/>
      <c r="M16" s="63">
        <f t="shared" si="12"/>
        <v>12</v>
      </c>
      <c r="N16" s="63"/>
      <c r="O16" s="63">
        <v>9</v>
      </c>
      <c r="P16" s="63">
        <v>3</v>
      </c>
      <c r="Q16" s="96">
        <f t="shared" si="13"/>
        <v>92</v>
      </c>
      <c r="R16" s="65">
        <f>IF(F16&lt;VLOOKUP(G16,$M$335:$Q$342,2),0,VLOOKUP(G16,$M$335:$Q$342,3))</f>
        <v>12</v>
      </c>
      <c r="S16" s="66">
        <f t="shared" si="14"/>
        <v>9</v>
      </c>
      <c r="T16" s="67">
        <f t="shared" si="15"/>
        <v>9</v>
      </c>
      <c r="U16" s="165">
        <f t="shared" si="16"/>
        <v>9</v>
      </c>
      <c r="V16" s="67">
        <f t="shared" si="17"/>
        <v>9</v>
      </c>
      <c r="W16" s="67">
        <f t="shared" si="18"/>
        <v>12</v>
      </c>
      <c r="X16" s="66">
        <f t="shared" si="7"/>
        <v>1</v>
      </c>
      <c r="Y16" s="67">
        <f t="shared" si="19"/>
        <v>1.35</v>
      </c>
      <c r="Z16" s="66">
        <f>IF(F16&lt;VLOOKUP(G16,$M$335:$Q$342,2),0,VLOOKUP(G16,$M$335:$Q$342,4))</f>
        <v>15</v>
      </c>
      <c r="AA16" s="66"/>
      <c r="AB16" s="66">
        <f t="shared" si="8"/>
        <v>6</v>
      </c>
      <c r="AC16" s="66">
        <f t="shared" si="9"/>
        <v>2</v>
      </c>
      <c r="AD16" s="67">
        <f t="shared" si="20"/>
        <v>1.8</v>
      </c>
      <c r="AE16" s="66">
        <f>IF(F16&lt;VLOOKUP(G16,$M$335:$Q$342,2),0,VLOOKUP(G16,$M$335:$Q$342,5))</f>
        <v>20</v>
      </c>
      <c r="AF16" s="63"/>
    </row>
    <row r="17" spans="1:33" s="33" customFormat="1" ht="31.5" x14ac:dyDescent="0.25">
      <c r="A17" s="290">
        <v>9</v>
      </c>
      <c r="B17" s="161" t="s">
        <v>759</v>
      </c>
      <c r="C17" s="161" t="s">
        <v>77</v>
      </c>
      <c r="D17" s="162">
        <v>16.288</v>
      </c>
      <c r="E17" s="301"/>
      <c r="F17" s="300">
        <v>20</v>
      </c>
      <c r="G17" s="67">
        <f t="shared" si="10"/>
        <v>1.23</v>
      </c>
      <c r="H17" s="63"/>
      <c r="I17" s="62" t="e">
        <f t="shared" si="11"/>
        <v>#DIV/0!</v>
      </c>
      <c r="J17" s="63"/>
      <c r="K17" s="63"/>
      <c r="L17" s="63"/>
      <c r="M17" s="63">
        <f t="shared" si="12"/>
        <v>0</v>
      </c>
      <c r="N17" s="63"/>
      <c r="O17" s="63"/>
      <c r="P17" s="63"/>
      <c r="Q17" s="96"/>
      <c r="R17" s="65">
        <f>IF(F17&lt;VLOOKUP(G17,$M$335:$Q$342,2),0,VLOOKUP(G17,$M$335:$Q$342,3))</f>
        <v>8</v>
      </c>
      <c r="S17" s="66">
        <f t="shared" si="14"/>
        <v>1</v>
      </c>
      <c r="T17" s="67">
        <f t="shared" si="15"/>
        <v>1.6</v>
      </c>
      <c r="U17" s="165">
        <f t="shared" si="16"/>
        <v>1</v>
      </c>
      <c r="V17" s="67">
        <f t="shared" si="17"/>
        <v>1.6</v>
      </c>
      <c r="W17" s="67">
        <f t="shared" si="18"/>
        <v>8</v>
      </c>
      <c r="X17" s="66">
        <f t="shared" si="7"/>
        <v>0</v>
      </c>
      <c r="Y17" s="67">
        <f t="shared" si="19"/>
        <v>0.15</v>
      </c>
      <c r="Z17" s="66">
        <f>IF(F17&lt;VLOOKUP(G17,$M$335:$Q$342,2),0,VLOOKUP(G17,$M$335:$Q$342,4))</f>
        <v>15</v>
      </c>
      <c r="AA17" s="66"/>
      <c r="AB17" s="66">
        <f t="shared" si="8"/>
        <v>0</v>
      </c>
      <c r="AC17" s="66">
        <f t="shared" si="9"/>
        <v>1</v>
      </c>
      <c r="AD17" s="67">
        <f t="shared" si="20"/>
        <v>0.2</v>
      </c>
      <c r="AE17" s="66">
        <f>IF(F17&lt;VLOOKUP(G17,$M$335:$Q$342,2),0,VLOOKUP(G17,$M$335:$Q$342,5))</f>
        <v>20</v>
      </c>
      <c r="AF17" s="63"/>
    </row>
    <row r="18" spans="1:33" s="33" customFormat="1" ht="31.5" x14ac:dyDescent="0.25">
      <c r="A18" s="290">
        <v>12</v>
      </c>
      <c r="B18" s="161" t="s">
        <v>426</v>
      </c>
      <c r="C18" s="161" t="s">
        <v>77</v>
      </c>
      <c r="D18" s="162">
        <v>27.265000000000001</v>
      </c>
      <c r="E18" s="301"/>
      <c r="F18" s="300">
        <v>73</v>
      </c>
      <c r="G18" s="67">
        <f t="shared" ref="G18" si="21">F18/D18</f>
        <v>2.68</v>
      </c>
      <c r="H18" s="63"/>
      <c r="I18" s="62" t="e">
        <f t="shared" ref="I18" si="22">H18*100/E18</f>
        <v>#DIV/0!</v>
      </c>
      <c r="J18" s="63"/>
      <c r="K18" s="63"/>
      <c r="L18" s="63"/>
      <c r="M18" s="63">
        <f t="shared" ref="M18" si="23">N18+O18+P18</f>
        <v>0</v>
      </c>
      <c r="N18" s="63"/>
      <c r="O18" s="63"/>
      <c r="P18" s="63"/>
      <c r="Q18" s="96"/>
      <c r="R18" s="65">
        <f>IF(F18&lt;VLOOKUP(G18,$M$335:$Q$342,2),0,VLOOKUP(G18,$M$335:$Q$342,3))</f>
        <v>8</v>
      </c>
      <c r="S18" s="66">
        <f t="shared" ref="S18" si="24">ROUNDDOWN(T18,0)</f>
        <v>5</v>
      </c>
      <c r="T18" s="67">
        <f t="shared" ref="T18" si="25">F18*R18/100</f>
        <v>5.84</v>
      </c>
      <c r="U18" s="165">
        <f t="shared" ref="U18" si="26">ROUNDDOWN(V18,0)</f>
        <v>5</v>
      </c>
      <c r="V18" s="67">
        <f t="shared" ref="V18" si="27">F18*W18/100</f>
        <v>5.84</v>
      </c>
      <c r="W18" s="67">
        <f t="shared" ref="W18" si="28">R18</f>
        <v>8</v>
      </c>
      <c r="X18" s="66">
        <f t="shared" si="7"/>
        <v>0</v>
      </c>
      <c r="Y18" s="67">
        <f t="shared" ref="Y18" si="29">U18*Z18/100</f>
        <v>0.75</v>
      </c>
      <c r="Z18" s="66">
        <f>IF(F18&lt;VLOOKUP(G18,$M$335:$Q$342,2),0,VLOOKUP(G18,$M$335:$Q$342,4))</f>
        <v>15</v>
      </c>
      <c r="AA18" s="66"/>
      <c r="AB18" s="66">
        <f t="shared" si="8"/>
        <v>4</v>
      </c>
      <c r="AC18" s="66">
        <f t="shared" si="9"/>
        <v>1</v>
      </c>
      <c r="AD18" s="67">
        <f t="shared" ref="AD18" si="30">U18*AE18/100</f>
        <v>1</v>
      </c>
      <c r="AE18" s="66">
        <f>IF(F18&lt;VLOOKUP(G18,$M$335:$Q$342,2),0,VLOOKUP(G18,$M$335:$Q$342,5))</f>
        <v>20</v>
      </c>
      <c r="AF18" s="63"/>
    </row>
    <row r="19" spans="1:33" s="33" customFormat="1" ht="47.25" customHeight="1" x14ac:dyDescent="0.25">
      <c r="A19" s="290">
        <v>14</v>
      </c>
      <c r="B19" s="161" t="s">
        <v>428</v>
      </c>
      <c r="C19" s="161" t="s">
        <v>77</v>
      </c>
      <c r="D19" s="162">
        <v>5.2220000000000004</v>
      </c>
      <c r="E19" s="301"/>
      <c r="F19" s="300">
        <v>50</v>
      </c>
      <c r="G19" s="67">
        <f t="shared" ref="G19:G20" si="31">F19/D19</f>
        <v>9.57</v>
      </c>
      <c r="H19" s="63">
        <v>9</v>
      </c>
      <c r="I19" s="62" t="e">
        <f t="shared" ref="I19:I20" si="32">H19*100/E19</f>
        <v>#DIV/0!</v>
      </c>
      <c r="J19" s="63"/>
      <c r="K19" s="63"/>
      <c r="L19" s="63"/>
      <c r="M19" s="63">
        <f t="shared" ref="M19:M20" si="33">N19+O19+P19</f>
        <v>0</v>
      </c>
      <c r="N19" s="63">
        <v>0</v>
      </c>
      <c r="O19" s="63">
        <v>0</v>
      </c>
      <c r="P19" s="63">
        <v>0</v>
      </c>
      <c r="Q19" s="96">
        <f t="shared" ref="Q19:Q20" si="34">M19*100/H19</f>
        <v>0</v>
      </c>
      <c r="R19" s="65">
        <f>IF(F19&lt;VLOOKUP(G19,$M$335:$Q$342,2),0,VLOOKUP(G19,$M$335:$Q$342,3))</f>
        <v>18</v>
      </c>
      <c r="S19" s="66">
        <f t="shared" ref="S19:S20" si="35">ROUNDDOWN(T19,0)</f>
        <v>9</v>
      </c>
      <c r="T19" s="67">
        <f t="shared" ref="T19:T20" si="36">F19*R19/100</f>
        <v>9</v>
      </c>
      <c r="U19" s="165">
        <f t="shared" ref="U19:U20" si="37">ROUNDDOWN(V19,0)</f>
        <v>9</v>
      </c>
      <c r="V19" s="67">
        <f t="shared" ref="V19:V20" si="38">F19*W19/100</f>
        <v>9</v>
      </c>
      <c r="W19" s="67">
        <f t="shared" ref="W19:W20" si="39">R19</f>
        <v>18</v>
      </c>
      <c r="X19" s="66">
        <f t="shared" si="7"/>
        <v>1</v>
      </c>
      <c r="Y19" s="67">
        <f t="shared" ref="Y19:Y20" si="40">U19*Z19/100</f>
        <v>1.35</v>
      </c>
      <c r="Z19" s="66">
        <f>IF(F19&lt;VLOOKUP(G19,$M$335:$Q$342,2),0,VLOOKUP(G19,$M$335:$Q$342,4))</f>
        <v>15</v>
      </c>
      <c r="AA19" s="66"/>
      <c r="AB19" s="66">
        <f t="shared" si="8"/>
        <v>6</v>
      </c>
      <c r="AC19" s="66">
        <f t="shared" si="9"/>
        <v>2</v>
      </c>
      <c r="AD19" s="67">
        <f t="shared" ref="AD19:AD20" si="41">U19*AE19/100</f>
        <v>1.8</v>
      </c>
      <c r="AE19" s="66">
        <f>IF(F19&lt;VLOOKUP(G19,$M$335:$Q$342,2),0,VLOOKUP(G19,$M$335:$Q$342,5))</f>
        <v>20</v>
      </c>
      <c r="AF19" s="63">
        <v>9</v>
      </c>
      <c r="AG19" s="103">
        <f t="shared" ref="AG19:AG45" si="42">U19-AF19</f>
        <v>0</v>
      </c>
    </row>
    <row r="20" spans="1:33" s="33" customFormat="1" ht="31.5" x14ac:dyDescent="0.25">
      <c r="A20" s="290">
        <v>15</v>
      </c>
      <c r="B20" s="161" t="s">
        <v>429</v>
      </c>
      <c r="C20" s="161" t="s">
        <v>77</v>
      </c>
      <c r="D20" s="162">
        <v>9.5299999999999994</v>
      </c>
      <c r="E20" s="301"/>
      <c r="F20" s="300">
        <v>38</v>
      </c>
      <c r="G20" s="67">
        <f t="shared" si="31"/>
        <v>3.99</v>
      </c>
      <c r="H20" s="63">
        <v>4</v>
      </c>
      <c r="I20" s="62" t="e">
        <f t="shared" si="32"/>
        <v>#DIV/0!</v>
      </c>
      <c r="J20" s="63"/>
      <c r="K20" s="63"/>
      <c r="L20" s="63"/>
      <c r="M20" s="63">
        <f t="shared" si="33"/>
        <v>2</v>
      </c>
      <c r="N20" s="63">
        <v>0</v>
      </c>
      <c r="O20" s="63">
        <v>1</v>
      </c>
      <c r="P20" s="63">
        <v>1</v>
      </c>
      <c r="Q20" s="96">
        <f t="shared" si="34"/>
        <v>50</v>
      </c>
      <c r="R20" s="65">
        <f>IF(F20&lt;VLOOKUP(G20,$M$335:$Q$342,2),0,VLOOKUP(G20,$M$335:$Q$342,3))</f>
        <v>12</v>
      </c>
      <c r="S20" s="66">
        <f t="shared" si="35"/>
        <v>4</v>
      </c>
      <c r="T20" s="67">
        <f t="shared" si="36"/>
        <v>4.5599999999999996</v>
      </c>
      <c r="U20" s="165">
        <f t="shared" si="37"/>
        <v>4</v>
      </c>
      <c r="V20" s="67">
        <f t="shared" si="38"/>
        <v>4.5599999999999996</v>
      </c>
      <c r="W20" s="67">
        <f t="shared" si="39"/>
        <v>12</v>
      </c>
      <c r="X20" s="66">
        <f t="shared" si="7"/>
        <v>0</v>
      </c>
      <c r="Y20" s="67">
        <f t="shared" si="40"/>
        <v>0.6</v>
      </c>
      <c r="Z20" s="66">
        <f>IF(F20&lt;VLOOKUP(G20,$M$335:$Q$342,2),0,VLOOKUP(G20,$M$335:$Q$342,4))</f>
        <v>15</v>
      </c>
      <c r="AA20" s="66"/>
      <c r="AB20" s="66">
        <f t="shared" si="8"/>
        <v>3</v>
      </c>
      <c r="AC20" s="66">
        <f t="shared" si="9"/>
        <v>1</v>
      </c>
      <c r="AD20" s="67">
        <f t="shared" si="41"/>
        <v>0.8</v>
      </c>
      <c r="AE20" s="66">
        <f>IF(F20&lt;VLOOKUP(G20,$M$335:$Q$342,2),0,VLOOKUP(G20,$M$335:$Q$342,5))</f>
        <v>20</v>
      </c>
      <c r="AF20" s="63">
        <v>4</v>
      </c>
      <c r="AG20" s="103">
        <f t="shared" si="42"/>
        <v>0</v>
      </c>
    </row>
    <row r="21" spans="1:33" s="33" customFormat="1" ht="31.5" x14ac:dyDescent="0.25">
      <c r="A21" s="290">
        <v>16</v>
      </c>
      <c r="B21" s="161" t="s">
        <v>887</v>
      </c>
      <c r="C21" s="161" t="s">
        <v>77</v>
      </c>
      <c r="D21" s="162">
        <v>28.757000000000001</v>
      </c>
      <c r="E21" s="301"/>
      <c r="F21" s="300">
        <v>259</v>
      </c>
      <c r="G21" s="67">
        <f t="shared" ref="G21:G37" si="43">F21/D21</f>
        <v>9.01</v>
      </c>
      <c r="H21" s="63">
        <v>41</v>
      </c>
      <c r="I21" s="62" t="e">
        <f t="shared" ref="I21:I37" si="44">H21*100/E21</f>
        <v>#DIV/0!</v>
      </c>
      <c r="J21" s="63"/>
      <c r="K21" s="63"/>
      <c r="L21" s="63"/>
      <c r="M21" s="63">
        <f t="shared" ref="M21:M37" si="45">N21+O21+P21</f>
        <v>24</v>
      </c>
      <c r="N21" s="63">
        <v>0</v>
      </c>
      <c r="O21" s="63">
        <v>15</v>
      </c>
      <c r="P21" s="63">
        <v>9</v>
      </c>
      <c r="Q21" s="96">
        <f t="shared" ref="Q21:Q37" si="46">M21*100/H21</f>
        <v>59</v>
      </c>
      <c r="R21" s="65">
        <f>IF(F21&lt;VLOOKUP(G21,$M$335:$Q$342,2),0,VLOOKUP(G21,$M$335:$Q$342,3))</f>
        <v>18</v>
      </c>
      <c r="S21" s="66">
        <f t="shared" ref="S21:S37" si="47">ROUNDDOWN(T21,0)</f>
        <v>46</v>
      </c>
      <c r="T21" s="67">
        <f t="shared" ref="T21:T37" si="48">F21*R21/100</f>
        <v>46.62</v>
      </c>
      <c r="U21" s="165">
        <f t="shared" ref="U21:U37" si="49">ROUNDDOWN(V21,0)</f>
        <v>42</v>
      </c>
      <c r="V21" s="67">
        <f t="shared" ref="V21:V37" si="50">F21*W21/100</f>
        <v>42.74</v>
      </c>
      <c r="W21" s="67">
        <v>16.5</v>
      </c>
      <c r="X21" s="66">
        <f t="shared" si="7"/>
        <v>6</v>
      </c>
      <c r="Y21" s="67">
        <f t="shared" ref="Y21:Y37" si="51">U21*Z21/100</f>
        <v>6.3</v>
      </c>
      <c r="Z21" s="66">
        <f>IF(F21&lt;VLOOKUP(G21,$M$335:$Q$342,2),0,VLOOKUP(G21,$M$335:$Q$342,4))</f>
        <v>15</v>
      </c>
      <c r="AA21" s="66"/>
      <c r="AB21" s="66">
        <f t="shared" si="8"/>
        <v>27</v>
      </c>
      <c r="AC21" s="66">
        <f t="shared" si="9"/>
        <v>9</v>
      </c>
      <c r="AD21" s="67">
        <f t="shared" ref="AD21:AD37" si="52">U21*AE21/100</f>
        <v>8.4</v>
      </c>
      <c r="AE21" s="66">
        <f>IF(F21&lt;VLOOKUP(G21,$M$335:$Q$342,2),0,VLOOKUP(G21,$M$335:$Q$342,5))</f>
        <v>20</v>
      </c>
      <c r="AF21" s="63">
        <v>42</v>
      </c>
      <c r="AG21" s="103">
        <f t="shared" si="42"/>
        <v>0</v>
      </c>
    </row>
    <row r="22" spans="1:33" s="33" customFormat="1" ht="47.25" x14ac:dyDescent="0.25">
      <c r="A22" s="290">
        <v>18</v>
      </c>
      <c r="B22" s="161" t="s">
        <v>431</v>
      </c>
      <c r="C22" s="161" t="s">
        <v>77</v>
      </c>
      <c r="D22" s="162">
        <v>26.928000000000001</v>
      </c>
      <c r="E22" s="301"/>
      <c r="F22" s="300">
        <v>166</v>
      </c>
      <c r="G22" s="67">
        <f t="shared" si="43"/>
        <v>6.16</v>
      </c>
      <c r="H22" s="63">
        <v>18</v>
      </c>
      <c r="I22" s="62" t="e">
        <f t="shared" si="44"/>
        <v>#DIV/0!</v>
      </c>
      <c r="J22" s="63"/>
      <c r="K22" s="63"/>
      <c r="L22" s="63"/>
      <c r="M22" s="63">
        <f t="shared" si="45"/>
        <v>2</v>
      </c>
      <c r="N22" s="63">
        <v>0</v>
      </c>
      <c r="O22" s="63">
        <v>2</v>
      </c>
      <c r="P22" s="63">
        <v>0</v>
      </c>
      <c r="Q22" s="96">
        <f t="shared" si="46"/>
        <v>11</v>
      </c>
      <c r="R22" s="65">
        <f>IF(F22&lt;VLOOKUP(G22,$M$335:$Q$342,2),0,VLOOKUP(G22,$M$335:$Q$342,3))</f>
        <v>15</v>
      </c>
      <c r="S22" s="66">
        <f t="shared" si="47"/>
        <v>24</v>
      </c>
      <c r="T22" s="67">
        <f t="shared" si="48"/>
        <v>24.9</v>
      </c>
      <c r="U22" s="165">
        <f t="shared" si="49"/>
        <v>24</v>
      </c>
      <c r="V22" s="67">
        <f t="shared" si="50"/>
        <v>24.9</v>
      </c>
      <c r="W22" s="67">
        <f t="shared" ref="W22:W37" si="53">R22</f>
        <v>15</v>
      </c>
      <c r="X22" s="66">
        <f t="shared" si="7"/>
        <v>3</v>
      </c>
      <c r="Y22" s="67">
        <f t="shared" si="51"/>
        <v>3.6</v>
      </c>
      <c r="Z22" s="66">
        <f>IF(F22&lt;VLOOKUP(G22,$M$335:$Q$342,2),0,VLOOKUP(G22,$M$335:$Q$342,4))</f>
        <v>15</v>
      </c>
      <c r="AA22" s="66"/>
      <c r="AB22" s="66">
        <f t="shared" si="8"/>
        <v>16</v>
      </c>
      <c r="AC22" s="66">
        <f t="shared" si="9"/>
        <v>5</v>
      </c>
      <c r="AD22" s="67">
        <f t="shared" si="52"/>
        <v>4.8</v>
      </c>
      <c r="AE22" s="66">
        <f>IF(F22&lt;VLOOKUP(G22,$M$335:$Q$342,2),0,VLOOKUP(G22,$M$335:$Q$342,5))</f>
        <v>20</v>
      </c>
      <c r="AF22" s="63">
        <v>24</v>
      </c>
      <c r="AG22" s="103">
        <f t="shared" si="42"/>
        <v>0</v>
      </c>
    </row>
    <row r="23" spans="1:33" s="33" customFormat="1" ht="47.25" x14ac:dyDescent="0.25">
      <c r="A23" s="290">
        <v>19</v>
      </c>
      <c r="B23" s="161" t="s">
        <v>432</v>
      </c>
      <c r="C23" s="161" t="s">
        <v>77</v>
      </c>
      <c r="D23" s="162">
        <v>18.640999999999998</v>
      </c>
      <c r="E23" s="301"/>
      <c r="F23" s="300">
        <v>72</v>
      </c>
      <c r="G23" s="67">
        <f t="shared" si="43"/>
        <v>3.86</v>
      </c>
      <c r="H23" s="63">
        <v>8</v>
      </c>
      <c r="I23" s="62" t="e">
        <f t="shared" si="44"/>
        <v>#DIV/0!</v>
      </c>
      <c r="J23" s="63"/>
      <c r="K23" s="63"/>
      <c r="L23" s="63"/>
      <c r="M23" s="63">
        <f t="shared" si="45"/>
        <v>2</v>
      </c>
      <c r="N23" s="63">
        <v>0</v>
      </c>
      <c r="O23" s="63">
        <v>2</v>
      </c>
      <c r="P23" s="63">
        <v>0</v>
      </c>
      <c r="Q23" s="96">
        <f t="shared" si="46"/>
        <v>25</v>
      </c>
      <c r="R23" s="65">
        <f>IF(F23&lt;VLOOKUP(G23,$M$335:$Q$342,2),0,VLOOKUP(G23,$M$335:$Q$342,3))</f>
        <v>12</v>
      </c>
      <c r="S23" s="66">
        <f t="shared" si="47"/>
        <v>8</v>
      </c>
      <c r="T23" s="67">
        <f t="shared" si="48"/>
        <v>8.64</v>
      </c>
      <c r="U23" s="165">
        <f t="shared" si="49"/>
        <v>8</v>
      </c>
      <c r="V23" s="67">
        <f t="shared" si="50"/>
        <v>8.64</v>
      </c>
      <c r="W23" s="67">
        <f t="shared" si="53"/>
        <v>12</v>
      </c>
      <c r="X23" s="66">
        <f t="shared" si="7"/>
        <v>1</v>
      </c>
      <c r="Y23" s="67">
        <f t="shared" si="51"/>
        <v>1.2</v>
      </c>
      <c r="Z23" s="66">
        <f>IF(F23&lt;VLOOKUP(G23,$M$335:$Q$342,2),0,VLOOKUP(G23,$M$335:$Q$342,4))</f>
        <v>15</v>
      </c>
      <c r="AA23" s="66"/>
      <c r="AB23" s="66">
        <f t="shared" si="8"/>
        <v>5</v>
      </c>
      <c r="AC23" s="66">
        <f t="shared" si="9"/>
        <v>2</v>
      </c>
      <c r="AD23" s="67">
        <f t="shared" si="52"/>
        <v>1.6</v>
      </c>
      <c r="AE23" s="66">
        <f>IF(F23&lt;VLOOKUP(G23,$M$335:$Q$342,2),0,VLOOKUP(G23,$M$335:$Q$342,5))</f>
        <v>20</v>
      </c>
      <c r="AF23" s="63">
        <v>8</v>
      </c>
      <c r="AG23" s="103">
        <f t="shared" si="42"/>
        <v>0</v>
      </c>
    </row>
    <row r="24" spans="1:33" s="33" customFormat="1" ht="47.25" x14ac:dyDescent="0.25">
      <c r="A24" s="290">
        <v>20</v>
      </c>
      <c r="B24" s="161" t="s">
        <v>433</v>
      </c>
      <c r="C24" s="161" t="s">
        <v>77</v>
      </c>
      <c r="D24" s="162">
        <v>45.728999999999999</v>
      </c>
      <c r="E24" s="301"/>
      <c r="F24" s="300">
        <v>224</v>
      </c>
      <c r="G24" s="67">
        <f t="shared" si="43"/>
        <v>4.9000000000000004</v>
      </c>
      <c r="H24" s="63">
        <v>21</v>
      </c>
      <c r="I24" s="62" t="e">
        <f t="shared" si="44"/>
        <v>#DIV/0!</v>
      </c>
      <c r="J24" s="63"/>
      <c r="K24" s="63"/>
      <c r="L24" s="63"/>
      <c r="M24" s="63">
        <f t="shared" si="45"/>
        <v>0</v>
      </c>
      <c r="N24" s="63">
        <v>0</v>
      </c>
      <c r="O24" s="63">
        <v>0</v>
      </c>
      <c r="P24" s="63">
        <v>0</v>
      </c>
      <c r="Q24" s="96">
        <f t="shared" si="46"/>
        <v>0</v>
      </c>
      <c r="R24" s="65">
        <f>IF(F24&lt;VLOOKUP(G24,$M$335:$Q$342,2),0,VLOOKUP(G24,$M$335:$Q$342,3))</f>
        <v>12</v>
      </c>
      <c r="S24" s="66">
        <f t="shared" si="47"/>
        <v>26</v>
      </c>
      <c r="T24" s="67">
        <f t="shared" si="48"/>
        <v>26.88</v>
      </c>
      <c r="U24" s="165">
        <f t="shared" si="49"/>
        <v>26</v>
      </c>
      <c r="V24" s="67">
        <f t="shared" si="50"/>
        <v>26.88</v>
      </c>
      <c r="W24" s="67">
        <f t="shared" si="53"/>
        <v>12</v>
      </c>
      <c r="X24" s="66">
        <f t="shared" si="7"/>
        <v>3</v>
      </c>
      <c r="Y24" s="67">
        <f t="shared" si="51"/>
        <v>3.9</v>
      </c>
      <c r="Z24" s="66">
        <f>IF(F24&lt;VLOOKUP(G24,$M$335:$Q$342,2),0,VLOOKUP(G24,$M$335:$Q$342,4))</f>
        <v>15</v>
      </c>
      <c r="AA24" s="66"/>
      <c r="AB24" s="66">
        <f t="shared" si="8"/>
        <v>17</v>
      </c>
      <c r="AC24" s="66">
        <f t="shared" si="9"/>
        <v>6</v>
      </c>
      <c r="AD24" s="67">
        <f t="shared" si="52"/>
        <v>5.2</v>
      </c>
      <c r="AE24" s="66">
        <f>IF(F24&lt;VLOOKUP(G24,$M$335:$Q$342,2),0,VLOOKUP(G24,$M$335:$Q$342,5))</f>
        <v>20</v>
      </c>
      <c r="AF24" s="63">
        <v>26</v>
      </c>
      <c r="AG24" s="103">
        <f t="shared" si="42"/>
        <v>0</v>
      </c>
    </row>
    <row r="25" spans="1:33" s="33" customFormat="1" ht="31.5" x14ac:dyDescent="0.25">
      <c r="A25" s="290">
        <v>21</v>
      </c>
      <c r="B25" s="161" t="s">
        <v>886</v>
      </c>
      <c r="C25" s="161" t="s">
        <v>77</v>
      </c>
      <c r="D25" s="162">
        <v>68.534000000000006</v>
      </c>
      <c r="E25" s="301"/>
      <c r="F25" s="300">
        <v>286</v>
      </c>
      <c r="G25" s="67">
        <f t="shared" si="43"/>
        <v>4.17</v>
      </c>
      <c r="H25" s="63">
        <v>29</v>
      </c>
      <c r="I25" s="62" t="e">
        <f t="shared" si="44"/>
        <v>#DIV/0!</v>
      </c>
      <c r="J25" s="63"/>
      <c r="K25" s="63"/>
      <c r="L25" s="63"/>
      <c r="M25" s="63">
        <f t="shared" si="45"/>
        <v>19</v>
      </c>
      <c r="N25" s="63">
        <v>0</v>
      </c>
      <c r="O25" s="63">
        <v>15</v>
      </c>
      <c r="P25" s="63">
        <v>4</v>
      </c>
      <c r="Q25" s="96">
        <f t="shared" si="46"/>
        <v>66</v>
      </c>
      <c r="R25" s="65">
        <f>IF(F25&lt;VLOOKUP(G25,$M$335:$Q$342,2),0,VLOOKUP(G25,$M$335:$Q$342,3))</f>
        <v>12</v>
      </c>
      <c r="S25" s="66">
        <f t="shared" si="47"/>
        <v>34</v>
      </c>
      <c r="T25" s="67">
        <f t="shared" si="48"/>
        <v>34.32</v>
      </c>
      <c r="U25" s="165">
        <f t="shared" si="49"/>
        <v>34</v>
      </c>
      <c r="V25" s="67">
        <f t="shared" si="50"/>
        <v>34.32</v>
      </c>
      <c r="W25" s="67">
        <f t="shared" si="53"/>
        <v>12</v>
      </c>
      <c r="X25" s="66">
        <f t="shared" si="7"/>
        <v>5</v>
      </c>
      <c r="Y25" s="67">
        <f t="shared" si="51"/>
        <v>5.0999999999999996</v>
      </c>
      <c r="Z25" s="66">
        <f>IF(F25&lt;VLOOKUP(G25,$M$335:$Q$342,2),0,VLOOKUP(G25,$M$335:$Q$342,4))</f>
        <v>15</v>
      </c>
      <c r="AA25" s="66"/>
      <c r="AB25" s="66">
        <f t="shared" si="8"/>
        <v>22</v>
      </c>
      <c r="AC25" s="66">
        <f t="shared" si="9"/>
        <v>7</v>
      </c>
      <c r="AD25" s="67">
        <f t="shared" si="52"/>
        <v>6.8</v>
      </c>
      <c r="AE25" s="66">
        <f>IF(F25&lt;VLOOKUP(G25,$M$335:$Q$342,2),0,VLOOKUP(G25,$M$335:$Q$342,5))</f>
        <v>20</v>
      </c>
      <c r="AF25" s="63">
        <v>34</v>
      </c>
      <c r="AG25" s="103">
        <f t="shared" si="42"/>
        <v>0</v>
      </c>
    </row>
    <row r="26" spans="1:33" s="33" customFormat="1" ht="47.25" x14ac:dyDescent="0.25">
      <c r="A26" s="290">
        <v>23</v>
      </c>
      <c r="B26" s="161" t="s">
        <v>435</v>
      </c>
      <c r="C26" s="161" t="s">
        <v>77</v>
      </c>
      <c r="D26" s="162">
        <v>29.44</v>
      </c>
      <c r="E26" s="301"/>
      <c r="F26" s="300">
        <v>216</v>
      </c>
      <c r="G26" s="67">
        <f t="shared" si="43"/>
        <v>7.34</v>
      </c>
      <c r="H26" s="63">
        <v>10</v>
      </c>
      <c r="I26" s="62" t="e">
        <f t="shared" si="44"/>
        <v>#DIV/0!</v>
      </c>
      <c r="J26" s="63"/>
      <c r="K26" s="63"/>
      <c r="L26" s="63"/>
      <c r="M26" s="63">
        <f t="shared" si="45"/>
        <v>7</v>
      </c>
      <c r="N26" s="63">
        <v>0</v>
      </c>
      <c r="O26" s="63">
        <v>6</v>
      </c>
      <c r="P26" s="63">
        <v>1</v>
      </c>
      <c r="Q26" s="96">
        <f t="shared" si="46"/>
        <v>70</v>
      </c>
      <c r="R26" s="65">
        <f>IF(F26&lt;VLOOKUP(G26,$M$335:$Q$342,2),0,VLOOKUP(G26,$M$335:$Q$342,3))</f>
        <v>15</v>
      </c>
      <c r="S26" s="66">
        <f t="shared" si="47"/>
        <v>32</v>
      </c>
      <c r="T26" s="67">
        <f t="shared" si="48"/>
        <v>32.4</v>
      </c>
      <c r="U26" s="165">
        <f t="shared" si="49"/>
        <v>14</v>
      </c>
      <c r="V26" s="67">
        <f t="shared" si="50"/>
        <v>14.04</v>
      </c>
      <c r="W26" s="67">
        <v>6.5</v>
      </c>
      <c r="X26" s="66">
        <f t="shared" si="7"/>
        <v>2</v>
      </c>
      <c r="Y26" s="67">
        <f t="shared" si="51"/>
        <v>2.1</v>
      </c>
      <c r="Z26" s="66">
        <f>IF(F26&lt;VLOOKUP(G26,$M$335:$Q$342,2),0,VLOOKUP(G26,$M$335:$Q$342,4))</f>
        <v>15</v>
      </c>
      <c r="AA26" s="66"/>
      <c r="AB26" s="66">
        <f t="shared" si="8"/>
        <v>9</v>
      </c>
      <c r="AC26" s="66">
        <f t="shared" si="9"/>
        <v>3</v>
      </c>
      <c r="AD26" s="67">
        <f t="shared" si="52"/>
        <v>2.8</v>
      </c>
      <c r="AE26" s="66">
        <f>IF(F26&lt;VLOOKUP(G26,$M$335:$Q$342,2),0,VLOOKUP(G26,$M$335:$Q$342,5))</f>
        <v>20</v>
      </c>
      <c r="AF26" s="63">
        <v>14</v>
      </c>
      <c r="AG26" s="103">
        <f t="shared" si="42"/>
        <v>0</v>
      </c>
    </row>
    <row r="27" spans="1:33" s="33" customFormat="1" ht="31.5" x14ac:dyDescent="0.25">
      <c r="A27" s="290">
        <v>24</v>
      </c>
      <c r="B27" s="161" t="s">
        <v>436</v>
      </c>
      <c r="C27" s="161" t="s">
        <v>77</v>
      </c>
      <c r="D27" s="162">
        <v>43.319000000000003</v>
      </c>
      <c r="E27" s="301"/>
      <c r="F27" s="300">
        <v>41</v>
      </c>
      <c r="G27" s="67">
        <f t="shared" si="43"/>
        <v>0.95</v>
      </c>
      <c r="H27" s="63">
        <v>2</v>
      </c>
      <c r="I27" s="62" t="e">
        <f t="shared" si="44"/>
        <v>#DIV/0!</v>
      </c>
      <c r="J27" s="63"/>
      <c r="K27" s="63"/>
      <c r="L27" s="63"/>
      <c r="M27" s="63">
        <f t="shared" si="45"/>
        <v>2</v>
      </c>
      <c r="N27" s="63">
        <v>0</v>
      </c>
      <c r="O27" s="63">
        <v>1</v>
      </c>
      <c r="P27" s="63">
        <v>1</v>
      </c>
      <c r="Q27" s="96">
        <f t="shared" si="46"/>
        <v>100</v>
      </c>
      <c r="R27" s="65">
        <f>IF(F27&lt;VLOOKUP(G27,$M$335:$Q$342,2),0,VLOOKUP(G27,$M$335:$Q$342,3))</f>
        <v>5</v>
      </c>
      <c r="S27" s="66">
        <f t="shared" si="47"/>
        <v>2</v>
      </c>
      <c r="T27" s="67">
        <f t="shared" si="48"/>
        <v>2.0499999999999998</v>
      </c>
      <c r="U27" s="165">
        <f t="shared" si="49"/>
        <v>2</v>
      </c>
      <c r="V27" s="67">
        <f t="shared" si="50"/>
        <v>2.0499999999999998</v>
      </c>
      <c r="W27" s="67">
        <f t="shared" si="53"/>
        <v>5</v>
      </c>
      <c r="X27" s="66">
        <f t="shared" si="7"/>
        <v>0</v>
      </c>
      <c r="Y27" s="67">
        <f t="shared" si="51"/>
        <v>0.3</v>
      </c>
      <c r="Z27" s="66">
        <f>IF(F27&lt;VLOOKUP(G27,$M$335:$Q$342,2),0,VLOOKUP(G27,$M$335:$Q$342,4))</f>
        <v>15</v>
      </c>
      <c r="AA27" s="66"/>
      <c r="AB27" s="66">
        <f t="shared" si="8"/>
        <v>1</v>
      </c>
      <c r="AC27" s="66">
        <f t="shared" si="9"/>
        <v>1</v>
      </c>
      <c r="AD27" s="67">
        <f t="shared" si="52"/>
        <v>0.4</v>
      </c>
      <c r="AE27" s="66">
        <f>IF(F27&lt;VLOOKUP(G27,$M$335:$Q$342,2),0,VLOOKUP(G27,$M$335:$Q$342,5))</f>
        <v>20</v>
      </c>
      <c r="AF27" s="63">
        <v>2</v>
      </c>
      <c r="AG27" s="103">
        <f t="shared" si="42"/>
        <v>0</v>
      </c>
    </row>
    <row r="28" spans="1:33" s="33" customFormat="1" ht="31.5" x14ac:dyDescent="0.25">
      <c r="A28" s="290">
        <v>25</v>
      </c>
      <c r="B28" s="161" t="s">
        <v>437</v>
      </c>
      <c r="C28" s="161" t="s">
        <v>77</v>
      </c>
      <c r="D28" s="162">
        <v>67.111000000000004</v>
      </c>
      <c r="E28" s="301"/>
      <c r="F28" s="300">
        <v>233</v>
      </c>
      <c r="G28" s="67">
        <f t="shared" si="43"/>
        <v>3.47</v>
      </c>
      <c r="H28" s="63">
        <v>27</v>
      </c>
      <c r="I28" s="62" t="e">
        <f t="shared" si="44"/>
        <v>#DIV/0!</v>
      </c>
      <c r="J28" s="63"/>
      <c r="K28" s="63"/>
      <c r="L28" s="63"/>
      <c r="M28" s="63">
        <f t="shared" si="45"/>
        <v>8</v>
      </c>
      <c r="N28" s="63">
        <v>1</v>
      </c>
      <c r="O28" s="63">
        <v>6</v>
      </c>
      <c r="P28" s="63">
        <v>1</v>
      </c>
      <c r="Q28" s="96">
        <f t="shared" si="46"/>
        <v>30</v>
      </c>
      <c r="R28" s="65">
        <f>IF(F28&lt;VLOOKUP(G28,$M$335:$Q$342,2),0,VLOOKUP(G28,$M$335:$Q$342,3))</f>
        <v>12</v>
      </c>
      <c r="S28" s="66">
        <f t="shared" si="47"/>
        <v>27</v>
      </c>
      <c r="T28" s="67">
        <f t="shared" si="48"/>
        <v>27.96</v>
      </c>
      <c r="U28" s="165">
        <f t="shared" si="49"/>
        <v>27</v>
      </c>
      <c r="V28" s="67">
        <f t="shared" si="50"/>
        <v>27.96</v>
      </c>
      <c r="W28" s="67">
        <f t="shared" si="53"/>
        <v>12</v>
      </c>
      <c r="X28" s="66">
        <f t="shared" si="7"/>
        <v>4</v>
      </c>
      <c r="Y28" s="67">
        <f t="shared" si="51"/>
        <v>4.05</v>
      </c>
      <c r="Z28" s="66">
        <f>IF(F28&lt;VLOOKUP(G28,$M$335:$Q$342,2),0,VLOOKUP(G28,$M$335:$Q$342,4))</f>
        <v>15</v>
      </c>
      <c r="AA28" s="66"/>
      <c r="AB28" s="66">
        <f t="shared" si="8"/>
        <v>17</v>
      </c>
      <c r="AC28" s="66">
        <f t="shared" si="9"/>
        <v>6</v>
      </c>
      <c r="AD28" s="67">
        <f t="shared" si="52"/>
        <v>5.4</v>
      </c>
      <c r="AE28" s="66">
        <f>IF(F28&lt;VLOOKUP(G28,$M$335:$Q$342,2),0,VLOOKUP(G28,$M$335:$Q$342,5))</f>
        <v>20</v>
      </c>
      <c r="AF28" s="63">
        <v>27</v>
      </c>
      <c r="AG28" s="103">
        <f t="shared" si="42"/>
        <v>0</v>
      </c>
    </row>
    <row r="29" spans="1:33" s="33" customFormat="1" ht="31.5" x14ac:dyDescent="0.25">
      <c r="A29" s="290">
        <v>26</v>
      </c>
      <c r="B29" s="161" t="s">
        <v>438</v>
      </c>
      <c r="C29" s="161" t="s">
        <v>77</v>
      </c>
      <c r="D29" s="162">
        <v>13.566000000000001</v>
      </c>
      <c r="E29" s="301"/>
      <c r="F29" s="300">
        <v>115</v>
      </c>
      <c r="G29" s="67">
        <f t="shared" si="43"/>
        <v>8.48</v>
      </c>
      <c r="H29" s="63">
        <v>17</v>
      </c>
      <c r="I29" s="62" t="e">
        <f t="shared" si="44"/>
        <v>#DIV/0!</v>
      </c>
      <c r="J29" s="63"/>
      <c r="K29" s="63"/>
      <c r="L29" s="63"/>
      <c r="M29" s="63">
        <f t="shared" si="45"/>
        <v>8</v>
      </c>
      <c r="N29" s="63">
        <v>1</v>
      </c>
      <c r="O29" s="63">
        <v>7</v>
      </c>
      <c r="P29" s="63">
        <v>0</v>
      </c>
      <c r="Q29" s="96">
        <f t="shared" si="46"/>
        <v>47</v>
      </c>
      <c r="R29" s="65">
        <f>IF(F29&lt;VLOOKUP(G29,$M$335:$Q$342,2),0,VLOOKUP(G29,$M$335:$Q$342,3))</f>
        <v>15</v>
      </c>
      <c r="S29" s="66">
        <f t="shared" si="47"/>
        <v>17</v>
      </c>
      <c r="T29" s="67">
        <f t="shared" si="48"/>
        <v>17.25</v>
      </c>
      <c r="U29" s="165">
        <f t="shared" si="49"/>
        <v>17</v>
      </c>
      <c r="V29" s="67">
        <f t="shared" si="50"/>
        <v>17.25</v>
      </c>
      <c r="W29" s="67">
        <f t="shared" si="53"/>
        <v>15</v>
      </c>
      <c r="X29" s="66">
        <f t="shared" si="7"/>
        <v>2</v>
      </c>
      <c r="Y29" s="67">
        <f t="shared" si="51"/>
        <v>2.5499999999999998</v>
      </c>
      <c r="Z29" s="66">
        <f>IF(F29&lt;VLOOKUP(G29,$M$335:$Q$342,2),0,VLOOKUP(G29,$M$335:$Q$342,4))</f>
        <v>15</v>
      </c>
      <c r="AA29" s="66"/>
      <c r="AB29" s="66">
        <f t="shared" si="8"/>
        <v>11</v>
      </c>
      <c r="AC29" s="66">
        <f t="shared" si="9"/>
        <v>4</v>
      </c>
      <c r="AD29" s="67">
        <f t="shared" si="52"/>
        <v>3.4</v>
      </c>
      <c r="AE29" s="66">
        <f>IF(F29&lt;VLOOKUP(G29,$M$335:$Q$342,2),0,VLOOKUP(G29,$M$335:$Q$342,5))</f>
        <v>20</v>
      </c>
      <c r="AF29" s="63">
        <v>17</v>
      </c>
      <c r="AG29" s="103">
        <f t="shared" si="42"/>
        <v>0</v>
      </c>
    </row>
    <row r="30" spans="1:33" s="33" customFormat="1" ht="31.5" x14ac:dyDescent="0.25">
      <c r="A30" s="290">
        <v>27</v>
      </c>
      <c r="B30" s="161" t="s">
        <v>439</v>
      </c>
      <c r="C30" s="161" t="s">
        <v>77</v>
      </c>
      <c r="D30" s="162">
        <v>13.829000000000001</v>
      </c>
      <c r="E30" s="301"/>
      <c r="F30" s="300">
        <v>119</v>
      </c>
      <c r="G30" s="67">
        <f t="shared" si="43"/>
        <v>8.61</v>
      </c>
      <c r="H30" s="373"/>
      <c r="I30" s="62" t="e">
        <f t="shared" si="44"/>
        <v>#DIV/0!</v>
      </c>
      <c r="J30" s="63"/>
      <c r="K30" s="63"/>
      <c r="L30" s="63"/>
      <c r="M30" s="63">
        <f t="shared" si="45"/>
        <v>7</v>
      </c>
      <c r="N30" s="63">
        <v>0</v>
      </c>
      <c r="O30" s="63">
        <v>5</v>
      </c>
      <c r="P30" s="63">
        <v>2</v>
      </c>
      <c r="Q30" s="96" t="e">
        <f t="shared" si="46"/>
        <v>#DIV/0!</v>
      </c>
      <c r="R30" s="65">
        <f>IF(F30&lt;VLOOKUP(G30,$M$335:$Q$342,2),0,VLOOKUP(G30,$M$335:$Q$342,3))</f>
        <v>15</v>
      </c>
      <c r="S30" s="66">
        <f t="shared" si="47"/>
        <v>17</v>
      </c>
      <c r="T30" s="67">
        <f t="shared" si="48"/>
        <v>17.850000000000001</v>
      </c>
      <c r="U30" s="165">
        <f t="shared" si="49"/>
        <v>17</v>
      </c>
      <c r="V30" s="67">
        <f t="shared" si="50"/>
        <v>17.850000000000001</v>
      </c>
      <c r="W30" s="67">
        <f t="shared" si="53"/>
        <v>15</v>
      </c>
      <c r="X30" s="66">
        <f t="shared" si="7"/>
        <v>2</v>
      </c>
      <c r="Y30" s="67">
        <f t="shared" si="51"/>
        <v>2.5499999999999998</v>
      </c>
      <c r="Z30" s="66">
        <f>IF(F30&lt;VLOOKUP(G30,$M$335:$Q$342,2),0,VLOOKUP(G30,$M$335:$Q$342,4))</f>
        <v>15</v>
      </c>
      <c r="AA30" s="66"/>
      <c r="AB30" s="66">
        <f t="shared" si="8"/>
        <v>11</v>
      </c>
      <c r="AC30" s="66">
        <f t="shared" si="9"/>
        <v>4</v>
      </c>
      <c r="AD30" s="67">
        <f t="shared" si="52"/>
        <v>3.4</v>
      </c>
      <c r="AE30" s="66">
        <f>IF(F30&lt;VLOOKUP(G30,$M$335:$Q$342,2),0,VLOOKUP(G30,$M$335:$Q$342,5))</f>
        <v>20</v>
      </c>
      <c r="AF30" s="63">
        <v>17</v>
      </c>
      <c r="AG30" s="103">
        <f t="shared" si="42"/>
        <v>0</v>
      </c>
    </row>
    <row r="31" spans="1:33" s="33" customFormat="1" ht="47.25" x14ac:dyDescent="0.25">
      <c r="A31" s="290">
        <v>28</v>
      </c>
      <c r="B31" s="161" t="s">
        <v>440</v>
      </c>
      <c r="C31" s="161" t="s">
        <v>77</v>
      </c>
      <c r="D31" s="162">
        <v>12.07</v>
      </c>
      <c r="E31" s="301"/>
      <c r="F31" s="300">
        <v>67</v>
      </c>
      <c r="G31" s="67">
        <f t="shared" si="43"/>
        <v>5.55</v>
      </c>
      <c r="H31" s="63">
        <v>7</v>
      </c>
      <c r="I31" s="62" t="e">
        <f t="shared" si="44"/>
        <v>#DIV/0!</v>
      </c>
      <c r="J31" s="63"/>
      <c r="K31" s="63"/>
      <c r="L31" s="63"/>
      <c r="M31" s="63">
        <f t="shared" si="45"/>
        <v>0</v>
      </c>
      <c r="N31" s="63">
        <v>0</v>
      </c>
      <c r="O31" s="63">
        <v>0</v>
      </c>
      <c r="P31" s="63">
        <v>0</v>
      </c>
      <c r="Q31" s="96">
        <f t="shared" si="46"/>
        <v>0</v>
      </c>
      <c r="R31" s="65">
        <f>IF(F31&lt;VLOOKUP(G31,$M$335:$Q$342,2),0,VLOOKUP(G31,$M$335:$Q$342,3))</f>
        <v>12</v>
      </c>
      <c r="S31" s="66">
        <f t="shared" si="47"/>
        <v>8</v>
      </c>
      <c r="T31" s="67">
        <f t="shared" si="48"/>
        <v>8.0399999999999991</v>
      </c>
      <c r="U31" s="165">
        <f t="shared" si="49"/>
        <v>7</v>
      </c>
      <c r="V31" s="67">
        <f t="shared" si="50"/>
        <v>7.37</v>
      </c>
      <c r="W31" s="67">
        <v>11</v>
      </c>
      <c r="X31" s="66">
        <f t="shared" si="7"/>
        <v>1</v>
      </c>
      <c r="Y31" s="67">
        <f t="shared" si="51"/>
        <v>1.05</v>
      </c>
      <c r="Z31" s="66">
        <f>IF(F31&lt;VLOOKUP(G31,$M$335:$Q$342,2),0,VLOOKUP(G31,$M$335:$Q$342,4))</f>
        <v>15</v>
      </c>
      <c r="AA31" s="66"/>
      <c r="AB31" s="66">
        <f t="shared" si="8"/>
        <v>4</v>
      </c>
      <c r="AC31" s="66">
        <f t="shared" si="9"/>
        <v>2</v>
      </c>
      <c r="AD31" s="67">
        <f t="shared" si="52"/>
        <v>1.4</v>
      </c>
      <c r="AE31" s="66">
        <f>IF(F31&lt;VLOOKUP(G31,$M$335:$Q$342,2),0,VLOOKUP(G31,$M$335:$Q$342,5))</f>
        <v>20</v>
      </c>
      <c r="AF31" s="63">
        <v>7</v>
      </c>
      <c r="AG31" s="103">
        <f t="shared" si="42"/>
        <v>0</v>
      </c>
    </row>
    <row r="32" spans="1:33" s="33" customFormat="1" ht="31.5" x14ac:dyDescent="0.25">
      <c r="A32" s="290">
        <v>29</v>
      </c>
      <c r="B32" s="161" t="s">
        <v>441</v>
      </c>
      <c r="C32" s="161" t="s">
        <v>77</v>
      </c>
      <c r="D32" s="162">
        <v>48.347000000000001</v>
      </c>
      <c r="E32" s="301"/>
      <c r="F32" s="300">
        <v>151</v>
      </c>
      <c r="G32" s="67">
        <f t="shared" si="43"/>
        <v>3.12</v>
      </c>
      <c r="H32" s="63">
        <v>11</v>
      </c>
      <c r="I32" s="62" t="e">
        <f t="shared" si="44"/>
        <v>#DIV/0!</v>
      </c>
      <c r="J32" s="63"/>
      <c r="K32" s="63"/>
      <c r="L32" s="63"/>
      <c r="M32" s="63">
        <f t="shared" si="45"/>
        <v>3</v>
      </c>
      <c r="N32" s="63">
        <v>1</v>
      </c>
      <c r="O32" s="63">
        <v>2</v>
      </c>
      <c r="P32" s="63">
        <v>0</v>
      </c>
      <c r="Q32" s="96">
        <f t="shared" si="46"/>
        <v>27</v>
      </c>
      <c r="R32" s="65">
        <f>IF(F32&lt;VLOOKUP(G32,$M$335:$Q$342,2),0,VLOOKUP(G32,$M$335:$Q$342,3))</f>
        <v>12</v>
      </c>
      <c r="S32" s="66">
        <f t="shared" si="47"/>
        <v>18</v>
      </c>
      <c r="T32" s="67">
        <f t="shared" si="48"/>
        <v>18.12</v>
      </c>
      <c r="U32" s="165">
        <f t="shared" si="49"/>
        <v>15</v>
      </c>
      <c r="V32" s="67">
        <f t="shared" si="50"/>
        <v>15.1</v>
      </c>
      <c r="W32" s="67">
        <v>10</v>
      </c>
      <c r="X32" s="66">
        <f t="shared" si="7"/>
        <v>2</v>
      </c>
      <c r="Y32" s="67">
        <f t="shared" si="51"/>
        <v>2.25</v>
      </c>
      <c r="Z32" s="66">
        <f>IF(F32&lt;VLOOKUP(G32,$M$335:$Q$342,2),0,VLOOKUP(G32,$M$335:$Q$342,4))</f>
        <v>15</v>
      </c>
      <c r="AA32" s="66"/>
      <c r="AB32" s="66">
        <f t="shared" si="8"/>
        <v>10</v>
      </c>
      <c r="AC32" s="66">
        <f t="shared" si="9"/>
        <v>3</v>
      </c>
      <c r="AD32" s="67">
        <f t="shared" si="52"/>
        <v>3</v>
      </c>
      <c r="AE32" s="66">
        <f>IF(F32&lt;VLOOKUP(G32,$M$335:$Q$342,2),0,VLOOKUP(G32,$M$335:$Q$342,5))</f>
        <v>20</v>
      </c>
      <c r="AF32" s="63">
        <v>15</v>
      </c>
      <c r="AG32" s="103">
        <f t="shared" si="42"/>
        <v>0</v>
      </c>
    </row>
    <row r="33" spans="1:33" s="33" customFormat="1" ht="31.5" x14ac:dyDescent="0.25">
      <c r="A33" s="290">
        <v>30</v>
      </c>
      <c r="B33" s="161" t="s">
        <v>442</v>
      </c>
      <c r="C33" s="161" t="s">
        <v>77</v>
      </c>
      <c r="D33" s="162">
        <v>14.571</v>
      </c>
      <c r="E33" s="301"/>
      <c r="F33" s="300">
        <v>54</v>
      </c>
      <c r="G33" s="67">
        <f t="shared" si="43"/>
        <v>3.71</v>
      </c>
      <c r="H33" s="63">
        <v>6</v>
      </c>
      <c r="I33" s="62" t="e">
        <f t="shared" si="44"/>
        <v>#DIV/0!</v>
      </c>
      <c r="J33" s="63"/>
      <c r="K33" s="63"/>
      <c r="L33" s="63"/>
      <c r="M33" s="63">
        <f t="shared" si="45"/>
        <v>0</v>
      </c>
      <c r="N33" s="63">
        <v>0</v>
      </c>
      <c r="O33" s="63">
        <v>0</v>
      </c>
      <c r="P33" s="63">
        <v>0</v>
      </c>
      <c r="Q33" s="96">
        <f t="shared" si="46"/>
        <v>0</v>
      </c>
      <c r="R33" s="65">
        <f>IF(F33&lt;VLOOKUP(G33,$M$335:$Q$342,2),0,VLOOKUP(G33,$M$335:$Q$342,3))</f>
        <v>12</v>
      </c>
      <c r="S33" s="66">
        <f t="shared" si="47"/>
        <v>6</v>
      </c>
      <c r="T33" s="67">
        <f t="shared" si="48"/>
        <v>6.48</v>
      </c>
      <c r="U33" s="165">
        <f t="shared" si="49"/>
        <v>6</v>
      </c>
      <c r="V33" s="67">
        <f t="shared" si="50"/>
        <v>6.48</v>
      </c>
      <c r="W33" s="67">
        <f t="shared" si="53"/>
        <v>12</v>
      </c>
      <c r="X33" s="66">
        <f t="shared" si="7"/>
        <v>0</v>
      </c>
      <c r="Y33" s="67">
        <f t="shared" si="51"/>
        <v>0.9</v>
      </c>
      <c r="Z33" s="66">
        <f>IF(F33&lt;VLOOKUP(G33,$M$335:$Q$342,2),0,VLOOKUP(G33,$M$335:$Q$342,4))</f>
        <v>15</v>
      </c>
      <c r="AA33" s="66"/>
      <c r="AB33" s="66">
        <f t="shared" si="8"/>
        <v>4</v>
      </c>
      <c r="AC33" s="66">
        <f t="shared" si="9"/>
        <v>2</v>
      </c>
      <c r="AD33" s="67">
        <f t="shared" si="52"/>
        <v>1.2</v>
      </c>
      <c r="AE33" s="66">
        <f>IF(F33&lt;VLOOKUP(G33,$M$335:$Q$342,2),0,VLOOKUP(G33,$M$335:$Q$342,5))</f>
        <v>20</v>
      </c>
      <c r="AF33" s="63">
        <v>6</v>
      </c>
      <c r="AG33" s="103">
        <f t="shared" si="42"/>
        <v>0</v>
      </c>
    </row>
    <row r="34" spans="1:33" s="33" customFormat="1" ht="31.5" x14ac:dyDescent="0.25">
      <c r="A34" s="290">
        <v>31</v>
      </c>
      <c r="B34" s="161" t="s">
        <v>762</v>
      </c>
      <c r="C34" s="161" t="s">
        <v>77</v>
      </c>
      <c r="D34" s="162">
        <v>11.741</v>
      </c>
      <c r="E34" s="301"/>
      <c r="F34" s="300">
        <v>39</v>
      </c>
      <c r="G34" s="67">
        <f t="shared" si="43"/>
        <v>3.32</v>
      </c>
      <c r="H34" s="63">
        <v>4</v>
      </c>
      <c r="I34" s="62" t="e">
        <f t="shared" si="44"/>
        <v>#DIV/0!</v>
      </c>
      <c r="J34" s="63"/>
      <c r="K34" s="63"/>
      <c r="L34" s="63"/>
      <c r="M34" s="63">
        <f t="shared" si="45"/>
        <v>4</v>
      </c>
      <c r="N34" s="63">
        <v>0</v>
      </c>
      <c r="O34" s="63">
        <v>3</v>
      </c>
      <c r="P34" s="63">
        <v>1</v>
      </c>
      <c r="Q34" s="96">
        <f t="shared" si="46"/>
        <v>100</v>
      </c>
      <c r="R34" s="65">
        <f>IF(F34&lt;VLOOKUP(G34,$M$335:$Q$342,2),0,VLOOKUP(G34,$M$335:$Q$342,3))</f>
        <v>12</v>
      </c>
      <c r="S34" s="66">
        <f t="shared" si="47"/>
        <v>4</v>
      </c>
      <c r="T34" s="67">
        <f t="shared" si="48"/>
        <v>4.68</v>
      </c>
      <c r="U34" s="165">
        <f t="shared" si="49"/>
        <v>4</v>
      </c>
      <c r="V34" s="67">
        <f t="shared" si="50"/>
        <v>4.68</v>
      </c>
      <c r="W34" s="67">
        <f t="shared" si="53"/>
        <v>12</v>
      </c>
      <c r="X34" s="66">
        <f t="shared" si="7"/>
        <v>0</v>
      </c>
      <c r="Y34" s="67">
        <f t="shared" si="51"/>
        <v>0.6</v>
      </c>
      <c r="Z34" s="66">
        <f>IF(F34&lt;VLOOKUP(G34,$M$335:$Q$342,2),0,VLOOKUP(G34,$M$335:$Q$342,4))</f>
        <v>15</v>
      </c>
      <c r="AA34" s="66"/>
      <c r="AB34" s="66">
        <f t="shared" si="8"/>
        <v>3</v>
      </c>
      <c r="AC34" s="66">
        <f t="shared" si="9"/>
        <v>1</v>
      </c>
      <c r="AD34" s="67">
        <f t="shared" si="52"/>
        <v>0.8</v>
      </c>
      <c r="AE34" s="66">
        <f>IF(F34&lt;VLOOKUP(G34,$M$335:$Q$342,2),0,VLOOKUP(G34,$M$335:$Q$342,5))</f>
        <v>20</v>
      </c>
      <c r="AF34" s="63">
        <v>4</v>
      </c>
      <c r="AG34" s="103">
        <f t="shared" si="42"/>
        <v>0</v>
      </c>
    </row>
    <row r="35" spans="1:33" s="33" customFormat="1" ht="31.5" x14ac:dyDescent="0.25">
      <c r="A35" s="290">
        <v>32</v>
      </c>
      <c r="B35" s="161" t="s">
        <v>443</v>
      </c>
      <c r="C35" s="161" t="s">
        <v>77</v>
      </c>
      <c r="D35" s="162">
        <v>15.14</v>
      </c>
      <c r="E35" s="301"/>
      <c r="F35" s="300">
        <v>168</v>
      </c>
      <c r="G35" s="67">
        <f t="shared" si="43"/>
        <v>11.1</v>
      </c>
      <c r="H35" s="63">
        <v>31</v>
      </c>
      <c r="I35" s="62" t="e">
        <f t="shared" si="44"/>
        <v>#DIV/0!</v>
      </c>
      <c r="J35" s="63"/>
      <c r="K35" s="63"/>
      <c r="L35" s="63"/>
      <c r="M35" s="63">
        <f t="shared" si="45"/>
        <v>1</v>
      </c>
      <c r="N35" s="63">
        <v>0</v>
      </c>
      <c r="O35" s="63">
        <v>1</v>
      </c>
      <c r="P35" s="63">
        <v>0</v>
      </c>
      <c r="Q35" s="96">
        <f t="shared" si="46"/>
        <v>3</v>
      </c>
      <c r="R35" s="65">
        <f>IF(F35&lt;VLOOKUP(G35,$M$335:$Q$342,2),0,VLOOKUP(G35,$M$335:$Q$342,3))</f>
        <v>18</v>
      </c>
      <c r="S35" s="66">
        <f t="shared" si="47"/>
        <v>30</v>
      </c>
      <c r="T35" s="67">
        <f t="shared" si="48"/>
        <v>30.24</v>
      </c>
      <c r="U35" s="165">
        <f t="shared" si="49"/>
        <v>20</v>
      </c>
      <c r="V35" s="67">
        <f t="shared" si="50"/>
        <v>20.16</v>
      </c>
      <c r="W35" s="67">
        <v>12</v>
      </c>
      <c r="X35" s="66">
        <f t="shared" si="7"/>
        <v>3</v>
      </c>
      <c r="Y35" s="67">
        <f t="shared" si="51"/>
        <v>3</v>
      </c>
      <c r="Z35" s="66">
        <f>IF(F35&lt;VLOOKUP(G35,$M$335:$Q$342,2),0,VLOOKUP(G35,$M$335:$Q$342,4))</f>
        <v>15</v>
      </c>
      <c r="AA35" s="66"/>
      <c r="AB35" s="66">
        <f t="shared" si="8"/>
        <v>13</v>
      </c>
      <c r="AC35" s="66">
        <f t="shared" si="9"/>
        <v>4</v>
      </c>
      <c r="AD35" s="67">
        <f t="shared" si="52"/>
        <v>4</v>
      </c>
      <c r="AE35" s="66">
        <f>IF(F35&lt;VLOOKUP(G35,$M$335:$Q$342,2),0,VLOOKUP(G35,$M$335:$Q$342,5))</f>
        <v>20</v>
      </c>
      <c r="AF35" s="63">
        <v>20</v>
      </c>
      <c r="AG35" s="103">
        <f t="shared" si="42"/>
        <v>0</v>
      </c>
    </row>
    <row r="36" spans="1:33" s="33" customFormat="1" ht="31.5" x14ac:dyDescent="0.25">
      <c r="A36" s="290">
        <v>33</v>
      </c>
      <c r="B36" s="161" t="s">
        <v>444</v>
      </c>
      <c r="C36" s="161" t="s">
        <v>77</v>
      </c>
      <c r="D36" s="162">
        <v>66.805000000000007</v>
      </c>
      <c r="E36" s="301"/>
      <c r="F36" s="300">
        <v>298</v>
      </c>
      <c r="G36" s="67">
        <f t="shared" si="43"/>
        <v>4.46</v>
      </c>
      <c r="H36" s="63">
        <v>36</v>
      </c>
      <c r="I36" s="62" t="e">
        <f t="shared" si="44"/>
        <v>#DIV/0!</v>
      </c>
      <c r="J36" s="63"/>
      <c r="K36" s="63"/>
      <c r="L36" s="63"/>
      <c r="M36" s="63">
        <f t="shared" si="45"/>
        <v>30</v>
      </c>
      <c r="N36" s="63">
        <v>0</v>
      </c>
      <c r="O36" s="63">
        <v>23</v>
      </c>
      <c r="P36" s="63">
        <v>7</v>
      </c>
      <c r="Q36" s="96">
        <f t="shared" si="46"/>
        <v>83</v>
      </c>
      <c r="R36" s="65">
        <f>IF(F36&lt;VLOOKUP(G36,$M$335:$Q$342,2),0,VLOOKUP(G36,$M$335:$Q$342,3))</f>
        <v>12</v>
      </c>
      <c r="S36" s="66">
        <f t="shared" si="47"/>
        <v>35</v>
      </c>
      <c r="T36" s="67">
        <f t="shared" si="48"/>
        <v>35.76</v>
      </c>
      <c r="U36" s="165">
        <f t="shared" si="49"/>
        <v>35</v>
      </c>
      <c r="V36" s="67">
        <f t="shared" si="50"/>
        <v>35.76</v>
      </c>
      <c r="W36" s="67">
        <v>12</v>
      </c>
      <c r="X36" s="66">
        <f t="shared" si="7"/>
        <v>5</v>
      </c>
      <c r="Y36" s="67">
        <f t="shared" si="51"/>
        <v>5.25</v>
      </c>
      <c r="Z36" s="66">
        <f>IF(F36&lt;VLOOKUP(G36,$M$335:$Q$342,2),0,VLOOKUP(G36,$M$335:$Q$342,4))</f>
        <v>15</v>
      </c>
      <c r="AA36" s="66"/>
      <c r="AB36" s="66">
        <f t="shared" si="8"/>
        <v>23</v>
      </c>
      <c r="AC36" s="66">
        <f t="shared" si="9"/>
        <v>7</v>
      </c>
      <c r="AD36" s="67">
        <f t="shared" si="52"/>
        <v>7</v>
      </c>
      <c r="AE36" s="66">
        <f>IF(F36&lt;VLOOKUP(G36,$M$335:$Q$342,2),0,VLOOKUP(G36,$M$335:$Q$342,5))</f>
        <v>20</v>
      </c>
      <c r="AF36" s="63">
        <v>35</v>
      </c>
      <c r="AG36" s="103">
        <f t="shared" si="42"/>
        <v>0</v>
      </c>
    </row>
    <row r="37" spans="1:33" s="33" customFormat="1" ht="31.5" x14ac:dyDescent="0.25">
      <c r="A37" s="290">
        <v>34</v>
      </c>
      <c r="B37" s="161" t="s">
        <v>445</v>
      </c>
      <c r="C37" s="161" t="s">
        <v>77</v>
      </c>
      <c r="D37" s="162">
        <v>6.5529999999999999</v>
      </c>
      <c r="E37" s="301"/>
      <c r="F37" s="300">
        <v>59</v>
      </c>
      <c r="G37" s="67">
        <f t="shared" si="43"/>
        <v>9</v>
      </c>
      <c r="H37" s="63">
        <v>19</v>
      </c>
      <c r="I37" s="62" t="e">
        <f t="shared" si="44"/>
        <v>#DIV/0!</v>
      </c>
      <c r="J37" s="63"/>
      <c r="K37" s="63"/>
      <c r="L37" s="63"/>
      <c r="M37" s="63">
        <f t="shared" si="45"/>
        <v>5</v>
      </c>
      <c r="N37" s="63">
        <v>0</v>
      </c>
      <c r="O37" s="63">
        <v>3</v>
      </c>
      <c r="P37" s="63">
        <v>2</v>
      </c>
      <c r="Q37" s="96">
        <f t="shared" si="46"/>
        <v>26</v>
      </c>
      <c r="R37" s="65">
        <f>IF(F37&lt;VLOOKUP(G37,$M$335:$Q$342,2),0,VLOOKUP(G37,$M$335:$Q$342,3))</f>
        <v>18</v>
      </c>
      <c r="S37" s="66">
        <f t="shared" si="47"/>
        <v>10</v>
      </c>
      <c r="T37" s="67">
        <f t="shared" si="48"/>
        <v>10.62</v>
      </c>
      <c r="U37" s="165">
        <f t="shared" si="49"/>
        <v>10</v>
      </c>
      <c r="V37" s="67">
        <f t="shared" si="50"/>
        <v>10.62</v>
      </c>
      <c r="W37" s="67">
        <f t="shared" si="53"/>
        <v>18</v>
      </c>
      <c r="X37" s="66">
        <f t="shared" si="7"/>
        <v>1</v>
      </c>
      <c r="Y37" s="67">
        <f t="shared" si="51"/>
        <v>1.5</v>
      </c>
      <c r="Z37" s="66">
        <f>IF(F37&lt;VLOOKUP(G37,$M$335:$Q$342,2),0,VLOOKUP(G37,$M$335:$Q$342,4))</f>
        <v>15</v>
      </c>
      <c r="AA37" s="66"/>
      <c r="AB37" s="66">
        <f t="shared" si="8"/>
        <v>7</v>
      </c>
      <c r="AC37" s="66">
        <f t="shared" si="9"/>
        <v>2</v>
      </c>
      <c r="AD37" s="67">
        <f t="shared" si="52"/>
        <v>2</v>
      </c>
      <c r="AE37" s="66">
        <f>IF(F37&lt;VLOOKUP(G37,$M$335:$Q$342,2),0,VLOOKUP(G37,$M$335:$Q$342,5))</f>
        <v>20</v>
      </c>
      <c r="AF37" s="63">
        <v>10</v>
      </c>
      <c r="AG37" s="103">
        <f t="shared" si="42"/>
        <v>0</v>
      </c>
    </row>
    <row r="38" spans="1:33" s="33" customFormat="1" ht="31.5" x14ac:dyDescent="0.25">
      <c r="A38" s="290">
        <v>35</v>
      </c>
      <c r="B38" s="161" t="s">
        <v>446</v>
      </c>
      <c r="C38" s="161" t="s">
        <v>77</v>
      </c>
      <c r="D38" s="162">
        <v>21.161999999999999</v>
      </c>
      <c r="E38" s="301"/>
      <c r="F38" s="300">
        <v>76</v>
      </c>
      <c r="G38" s="67">
        <f t="shared" ref="G38:G79" si="54">F38/D38</f>
        <v>3.59</v>
      </c>
      <c r="H38" s="63">
        <v>8</v>
      </c>
      <c r="I38" s="62" t="e">
        <f t="shared" ref="I38:I79" si="55">H38*100/E38</f>
        <v>#DIV/0!</v>
      </c>
      <c r="J38" s="63"/>
      <c r="K38" s="63"/>
      <c r="L38" s="63"/>
      <c r="M38" s="63">
        <f t="shared" ref="M38:M79" si="56">N38+O38+P38</f>
        <v>0</v>
      </c>
      <c r="N38" s="63">
        <v>0</v>
      </c>
      <c r="O38" s="63">
        <v>0</v>
      </c>
      <c r="P38" s="63">
        <v>0</v>
      </c>
      <c r="Q38" s="96">
        <f t="shared" ref="Q38:Q79" si="57">M38*100/H38</f>
        <v>0</v>
      </c>
      <c r="R38" s="65">
        <f>IF(F38&lt;VLOOKUP(G38,$M$335:$Q$342,2),0,VLOOKUP(G38,$M$335:$Q$342,3))</f>
        <v>12</v>
      </c>
      <c r="S38" s="66">
        <f t="shared" ref="S38:S79" si="58">ROUNDDOWN(T38,0)</f>
        <v>9</v>
      </c>
      <c r="T38" s="67">
        <f t="shared" ref="T38:T79" si="59">F38*R38/100</f>
        <v>9.1199999999999992</v>
      </c>
      <c r="U38" s="165">
        <f t="shared" ref="U38:U79" si="60">ROUNDDOWN(V38,0)</f>
        <v>9</v>
      </c>
      <c r="V38" s="67">
        <f t="shared" ref="V38:V79" si="61">F38*W38/100</f>
        <v>9.1199999999999992</v>
      </c>
      <c r="W38" s="67">
        <f t="shared" ref="W38:W79" si="62">R38</f>
        <v>12</v>
      </c>
      <c r="X38" s="66">
        <f t="shared" si="7"/>
        <v>1</v>
      </c>
      <c r="Y38" s="67">
        <f t="shared" ref="Y38:Y79" si="63">U38*Z38/100</f>
        <v>1.35</v>
      </c>
      <c r="Z38" s="66">
        <f>IF(F38&lt;VLOOKUP(G38,$M$335:$Q$342,2),0,VLOOKUP(G38,$M$335:$Q$342,4))</f>
        <v>15</v>
      </c>
      <c r="AA38" s="66"/>
      <c r="AB38" s="66">
        <f t="shared" si="8"/>
        <v>6</v>
      </c>
      <c r="AC38" s="66">
        <f t="shared" si="9"/>
        <v>2</v>
      </c>
      <c r="AD38" s="67">
        <f t="shared" ref="AD38:AD79" si="64">U38*AE38/100</f>
        <v>1.8</v>
      </c>
      <c r="AE38" s="66">
        <f>IF(F38&lt;VLOOKUP(G38,$M$335:$Q$342,2),0,VLOOKUP(G38,$M$335:$Q$342,5))</f>
        <v>20</v>
      </c>
      <c r="AF38" s="63">
        <v>9</v>
      </c>
      <c r="AG38" s="103">
        <f t="shared" si="42"/>
        <v>0</v>
      </c>
    </row>
    <row r="39" spans="1:33" s="33" customFormat="1" ht="31.5" x14ac:dyDescent="0.25">
      <c r="A39" s="290">
        <v>36</v>
      </c>
      <c r="B39" s="161" t="s">
        <v>447</v>
      </c>
      <c r="C39" s="161" t="s">
        <v>77</v>
      </c>
      <c r="D39" s="162">
        <v>24.510999999999999</v>
      </c>
      <c r="E39" s="301"/>
      <c r="F39" s="300">
        <v>124</v>
      </c>
      <c r="G39" s="67">
        <f t="shared" si="54"/>
        <v>5.0599999999999996</v>
      </c>
      <c r="H39" s="63">
        <v>14</v>
      </c>
      <c r="I39" s="62" t="e">
        <f t="shared" si="55"/>
        <v>#DIV/0!</v>
      </c>
      <c r="J39" s="63"/>
      <c r="K39" s="63"/>
      <c r="L39" s="63"/>
      <c r="M39" s="63">
        <f t="shared" si="56"/>
        <v>3</v>
      </c>
      <c r="N39" s="63">
        <v>1</v>
      </c>
      <c r="O39" s="63">
        <v>2</v>
      </c>
      <c r="P39" s="63">
        <v>0</v>
      </c>
      <c r="Q39" s="96">
        <f t="shared" si="57"/>
        <v>21</v>
      </c>
      <c r="R39" s="65">
        <f>IF(F39&lt;VLOOKUP(G39,$M$335:$Q$342,2),0,VLOOKUP(G39,$M$335:$Q$342,3))</f>
        <v>12</v>
      </c>
      <c r="S39" s="66">
        <f t="shared" si="58"/>
        <v>14</v>
      </c>
      <c r="T39" s="67">
        <f t="shared" si="59"/>
        <v>14.88</v>
      </c>
      <c r="U39" s="165">
        <f t="shared" si="60"/>
        <v>14</v>
      </c>
      <c r="V39" s="67">
        <f t="shared" si="61"/>
        <v>14.88</v>
      </c>
      <c r="W39" s="67">
        <f t="shared" si="62"/>
        <v>12</v>
      </c>
      <c r="X39" s="66">
        <f t="shared" si="7"/>
        <v>2</v>
      </c>
      <c r="Y39" s="67">
        <f t="shared" si="63"/>
        <v>2.1</v>
      </c>
      <c r="Z39" s="66">
        <f>IF(F39&lt;VLOOKUP(G39,$M$335:$Q$342,2),0,VLOOKUP(G39,$M$335:$Q$342,4))</f>
        <v>15</v>
      </c>
      <c r="AA39" s="66"/>
      <c r="AB39" s="66">
        <f t="shared" si="8"/>
        <v>9</v>
      </c>
      <c r="AC39" s="66">
        <f t="shared" si="9"/>
        <v>3</v>
      </c>
      <c r="AD39" s="67">
        <f t="shared" si="64"/>
        <v>2.8</v>
      </c>
      <c r="AE39" s="66">
        <f>IF(F39&lt;VLOOKUP(G39,$M$335:$Q$342,2),0,VLOOKUP(G39,$M$335:$Q$342,5))</f>
        <v>20</v>
      </c>
      <c r="AF39" s="63">
        <v>14</v>
      </c>
      <c r="AG39" s="103">
        <f t="shared" si="42"/>
        <v>0</v>
      </c>
    </row>
    <row r="40" spans="1:33" s="33" customFormat="1" ht="31.5" x14ac:dyDescent="0.25">
      <c r="A40" s="290">
        <v>37</v>
      </c>
      <c r="B40" s="161" t="s">
        <v>448</v>
      </c>
      <c r="C40" s="161" t="s">
        <v>77</v>
      </c>
      <c r="D40" s="162">
        <v>32.597999999999999</v>
      </c>
      <c r="E40" s="301"/>
      <c r="F40" s="300">
        <v>179</v>
      </c>
      <c r="G40" s="67">
        <f t="shared" si="54"/>
        <v>5.49</v>
      </c>
      <c r="H40" s="63">
        <v>3</v>
      </c>
      <c r="I40" s="62" t="e">
        <f t="shared" si="55"/>
        <v>#DIV/0!</v>
      </c>
      <c r="J40" s="63"/>
      <c r="K40" s="63"/>
      <c r="L40" s="63"/>
      <c r="M40" s="63">
        <f t="shared" si="56"/>
        <v>2</v>
      </c>
      <c r="N40" s="63">
        <v>0</v>
      </c>
      <c r="O40" s="63">
        <v>1</v>
      </c>
      <c r="P40" s="63">
        <v>1</v>
      </c>
      <c r="Q40" s="96">
        <f t="shared" si="57"/>
        <v>67</v>
      </c>
      <c r="R40" s="65">
        <f>IF(F40&lt;VLOOKUP(G40,$M$335:$Q$342,2),0,VLOOKUP(G40,$M$335:$Q$342,3))</f>
        <v>12</v>
      </c>
      <c r="S40" s="66">
        <f t="shared" si="58"/>
        <v>21</v>
      </c>
      <c r="T40" s="67">
        <f t="shared" si="59"/>
        <v>21.48</v>
      </c>
      <c r="U40" s="165">
        <f t="shared" si="60"/>
        <v>6</v>
      </c>
      <c r="V40" s="67">
        <f t="shared" si="61"/>
        <v>6.09</v>
      </c>
      <c r="W40" s="67">
        <v>3.4</v>
      </c>
      <c r="X40" s="66">
        <f t="shared" si="7"/>
        <v>0</v>
      </c>
      <c r="Y40" s="67">
        <f t="shared" si="63"/>
        <v>0.9</v>
      </c>
      <c r="Z40" s="66">
        <f>IF(F40&lt;VLOOKUP(G40,$M$335:$Q$342,2),0,VLOOKUP(G40,$M$335:$Q$342,4))</f>
        <v>15</v>
      </c>
      <c r="AA40" s="66"/>
      <c r="AB40" s="66">
        <f t="shared" si="8"/>
        <v>4</v>
      </c>
      <c r="AC40" s="66">
        <f t="shared" si="9"/>
        <v>2</v>
      </c>
      <c r="AD40" s="67">
        <f t="shared" si="64"/>
        <v>1.2</v>
      </c>
      <c r="AE40" s="66">
        <f>IF(F40&lt;VLOOKUP(G40,$M$335:$Q$342,2),0,VLOOKUP(G40,$M$335:$Q$342,5))</f>
        <v>20</v>
      </c>
      <c r="AF40" s="63">
        <v>6</v>
      </c>
      <c r="AG40" s="103">
        <f t="shared" si="42"/>
        <v>0</v>
      </c>
    </row>
    <row r="41" spans="1:33" s="33" customFormat="1" ht="47.25" x14ac:dyDescent="0.25">
      <c r="A41" s="290">
        <v>40</v>
      </c>
      <c r="B41" s="161" t="s">
        <v>450</v>
      </c>
      <c r="C41" s="161" t="s">
        <v>449</v>
      </c>
      <c r="D41" s="162">
        <v>156</v>
      </c>
      <c r="E41" s="301"/>
      <c r="F41" s="300">
        <v>26</v>
      </c>
      <c r="G41" s="67">
        <f t="shared" si="54"/>
        <v>0.17</v>
      </c>
      <c r="H41" s="63">
        <v>1</v>
      </c>
      <c r="I41" s="62" t="e">
        <f t="shared" si="55"/>
        <v>#DIV/0!</v>
      </c>
      <c r="J41" s="63"/>
      <c r="K41" s="63"/>
      <c r="L41" s="63"/>
      <c r="M41" s="63">
        <f t="shared" si="56"/>
        <v>1</v>
      </c>
      <c r="N41" s="63">
        <v>0</v>
      </c>
      <c r="O41" s="63">
        <v>0</v>
      </c>
      <c r="P41" s="63">
        <v>1</v>
      </c>
      <c r="Q41" s="96">
        <f t="shared" si="57"/>
        <v>100</v>
      </c>
      <c r="R41" s="65">
        <f>IF(F41&lt;VLOOKUP(G41,$M$335:$Q$342,2),0,VLOOKUP(G41,$M$335:$Q$342,3))</f>
        <v>5</v>
      </c>
      <c r="S41" s="66">
        <f t="shared" si="58"/>
        <v>1</v>
      </c>
      <c r="T41" s="67">
        <f t="shared" si="59"/>
        <v>1.3</v>
      </c>
      <c r="U41" s="165">
        <f t="shared" si="60"/>
        <v>1</v>
      </c>
      <c r="V41" s="67">
        <f t="shared" si="61"/>
        <v>1.3</v>
      </c>
      <c r="W41" s="67">
        <f t="shared" si="62"/>
        <v>5</v>
      </c>
      <c r="X41" s="66">
        <f t="shared" si="7"/>
        <v>0</v>
      </c>
      <c r="Y41" s="67">
        <f t="shared" si="63"/>
        <v>0.15</v>
      </c>
      <c r="Z41" s="66">
        <f>IF(F41&lt;VLOOKUP(G41,$M$335:$Q$342,2),0,VLOOKUP(G41,$M$335:$Q$342,4))</f>
        <v>15</v>
      </c>
      <c r="AA41" s="66"/>
      <c r="AB41" s="66">
        <f t="shared" si="8"/>
        <v>0</v>
      </c>
      <c r="AC41" s="66">
        <f t="shared" si="9"/>
        <v>1</v>
      </c>
      <c r="AD41" s="67">
        <f t="shared" si="64"/>
        <v>0.2</v>
      </c>
      <c r="AE41" s="66">
        <f>IF(F41&lt;VLOOKUP(G41,$M$335:$Q$342,2),0,VLOOKUP(G41,$M$335:$Q$342,5))</f>
        <v>20</v>
      </c>
      <c r="AF41" s="63">
        <v>1</v>
      </c>
      <c r="AG41" s="103">
        <f t="shared" si="42"/>
        <v>0</v>
      </c>
    </row>
    <row r="42" spans="1:33" s="33" customFormat="1" ht="33" customHeight="1" x14ac:dyDescent="0.25">
      <c r="A42" s="290">
        <v>41</v>
      </c>
      <c r="B42" s="161" t="s">
        <v>451</v>
      </c>
      <c r="C42" s="161" t="s">
        <v>449</v>
      </c>
      <c r="D42" s="162">
        <v>25.635000000000002</v>
      </c>
      <c r="E42" s="301"/>
      <c r="F42" s="300">
        <v>155</v>
      </c>
      <c r="G42" s="67">
        <f t="shared" si="54"/>
        <v>6.05</v>
      </c>
      <c r="H42" s="63">
        <v>0</v>
      </c>
      <c r="I42" s="62" t="e">
        <f t="shared" si="55"/>
        <v>#DIV/0!</v>
      </c>
      <c r="J42" s="63"/>
      <c r="K42" s="63"/>
      <c r="L42" s="63"/>
      <c r="M42" s="63">
        <f t="shared" si="56"/>
        <v>0</v>
      </c>
      <c r="N42" s="63">
        <v>0</v>
      </c>
      <c r="O42" s="63">
        <v>0</v>
      </c>
      <c r="P42" s="63">
        <v>0</v>
      </c>
      <c r="Q42" s="96"/>
      <c r="R42" s="65">
        <f>IF(F42&lt;VLOOKUP(G42,$M$335:$Q$342,2),0,VLOOKUP(G42,$M$335:$Q$342,3))</f>
        <v>15</v>
      </c>
      <c r="S42" s="66">
        <f t="shared" si="58"/>
        <v>23</v>
      </c>
      <c r="T42" s="67">
        <f t="shared" si="59"/>
        <v>23.25</v>
      </c>
      <c r="U42" s="165">
        <f t="shared" si="60"/>
        <v>23</v>
      </c>
      <c r="V42" s="67">
        <f t="shared" si="61"/>
        <v>23.25</v>
      </c>
      <c r="W42" s="67">
        <f t="shared" si="62"/>
        <v>15</v>
      </c>
      <c r="X42" s="66">
        <f t="shared" si="7"/>
        <v>3</v>
      </c>
      <c r="Y42" s="67">
        <f t="shared" si="63"/>
        <v>3.45</v>
      </c>
      <c r="Z42" s="66">
        <f>IF(F42&lt;VLOOKUP(G42,$M$335:$Q$342,2),0,VLOOKUP(G42,$M$335:$Q$342,4))</f>
        <v>15</v>
      </c>
      <c r="AA42" s="66"/>
      <c r="AB42" s="66">
        <f t="shared" si="8"/>
        <v>15</v>
      </c>
      <c r="AC42" s="66">
        <f t="shared" si="9"/>
        <v>5</v>
      </c>
      <c r="AD42" s="67">
        <f t="shared" si="64"/>
        <v>4.5999999999999996</v>
      </c>
      <c r="AE42" s="66">
        <f>IF(F42&lt;VLOOKUP(G42,$M$335:$Q$342,2),0,VLOOKUP(G42,$M$335:$Q$342,5))</f>
        <v>20</v>
      </c>
      <c r="AF42" s="63">
        <v>23</v>
      </c>
      <c r="AG42" s="103">
        <f t="shared" si="42"/>
        <v>0</v>
      </c>
    </row>
    <row r="43" spans="1:33" s="33" customFormat="1" ht="31.5" x14ac:dyDescent="0.25">
      <c r="A43" s="290">
        <v>42</v>
      </c>
      <c r="B43" s="161" t="s">
        <v>452</v>
      </c>
      <c r="C43" s="161" t="s">
        <v>449</v>
      </c>
      <c r="D43" s="162">
        <v>17.600000000000001</v>
      </c>
      <c r="E43" s="301"/>
      <c r="F43" s="300">
        <v>80</v>
      </c>
      <c r="G43" s="67">
        <f t="shared" si="54"/>
        <v>4.55</v>
      </c>
      <c r="H43" s="63">
        <v>15</v>
      </c>
      <c r="I43" s="62" t="e">
        <f t="shared" si="55"/>
        <v>#DIV/0!</v>
      </c>
      <c r="J43" s="63"/>
      <c r="K43" s="63"/>
      <c r="L43" s="63"/>
      <c r="M43" s="63">
        <f t="shared" si="56"/>
        <v>9</v>
      </c>
      <c r="N43" s="63">
        <v>0</v>
      </c>
      <c r="O43" s="63">
        <v>7</v>
      </c>
      <c r="P43" s="63">
        <v>2</v>
      </c>
      <c r="Q43" s="96">
        <f t="shared" si="57"/>
        <v>60</v>
      </c>
      <c r="R43" s="65">
        <f>IF(F43&lt;VLOOKUP(G43,$M$335:$Q$342,2),0,VLOOKUP(G43,$M$335:$Q$342,3))</f>
        <v>12</v>
      </c>
      <c r="S43" s="66">
        <f t="shared" si="58"/>
        <v>9</v>
      </c>
      <c r="T43" s="67">
        <f t="shared" si="59"/>
        <v>9.6</v>
      </c>
      <c r="U43" s="165">
        <f t="shared" si="60"/>
        <v>9</v>
      </c>
      <c r="V43" s="67">
        <f t="shared" si="61"/>
        <v>9.6</v>
      </c>
      <c r="W43" s="67">
        <f t="shared" si="62"/>
        <v>12</v>
      </c>
      <c r="X43" s="66">
        <f t="shared" si="7"/>
        <v>1</v>
      </c>
      <c r="Y43" s="67">
        <f t="shared" si="63"/>
        <v>1.35</v>
      </c>
      <c r="Z43" s="66">
        <f>IF(F43&lt;VLOOKUP(G43,$M$335:$Q$342,2),0,VLOOKUP(G43,$M$335:$Q$342,4))</f>
        <v>15</v>
      </c>
      <c r="AA43" s="66"/>
      <c r="AB43" s="66">
        <f t="shared" si="8"/>
        <v>6</v>
      </c>
      <c r="AC43" s="66">
        <f t="shared" si="9"/>
        <v>2</v>
      </c>
      <c r="AD43" s="67">
        <f t="shared" si="64"/>
        <v>1.8</v>
      </c>
      <c r="AE43" s="66">
        <f>IF(F43&lt;VLOOKUP(G43,$M$335:$Q$342,2),0,VLOOKUP(G43,$M$335:$Q$342,5))</f>
        <v>20</v>
      </c>
      <c r="AF43" s="63">
        <v>9</v>
      </c>
      <c r="AG43" s="103">
        <f t="shared" si="42"/>
        <v>0</v>
      </c>
    </row>
    <row r="44" spans="1:33" s="33" customFormat="1" ht="31.5" x14ac:dyDescent="0.25">
      <c r="A44" s="290">
        <v>43</v>
      </c>
      <c r="B44" s="161" t="s">
        <v>454</v>
      </c>
      <c r="C44" s="161" t="s">
        <v>449</v>
      </c>
      <c r="D44" s="162">
        <v>39.6</v>
      </c>
      <c r="E44" s="301"/>
      <c r="F44" s="300">
        <v>281</v>
      </c>
      <c r="G44" s="67">
        <f t="shared" si="54"/>
        <v>7.1</v>
      </c>
      <c r="H44" s="63">
        <v>33</v>
      </c>
      <c r="I44" s="62" t="e">
        <f t="shared" si="55"/>
        <v>#DIV/0!</v>
      </c>
      <c r="J44" s="63"/>
      <c r="K44" s="63"/>
      <c r="L44" s="63"/>
      <c r="M44" s="63">
        <f t="shared" si="56"/>
        <v>19</v>
      </c>
      <c r="N44" s="268">
        <v>0</v>
      </c>
      <c r="O44" s="268">
        <v>19</v>
      </c>
      <c r="P44" s="268">
        <v>0</v>
      </c>
      <c r="Q44" s="96">
        <f t="shared" si="57"/>
        <v>58</v>
      </c>
      <c r="R44" s="65">
        <f>IF(F44&lt;VLOOKUP(G44,$M$335:$Q$342,2),0,VLOOKUP(G44,$M$335:$Q$342,3))</f>
        <v>15</v>
      </c>
      <c r="S44" s="66">
        <f t="shared" si="58"/>
        <v>42</v>
      </c>
      <c r="T44" s="67">
        <f t="shared" si="59"/>
        <v>42.15</v>
      </c>
      <c r="U44" s="165">
        <f t="shared" si="60"/>
        <v>33</v>
      </c>
      <c r="V44" s="67">
        <f t="shared" si="61"/>
        <v>33.72</v>
      </c>
      <c r="W44" s="67">
        <v>12</v>
      </c>
      <c r="X44" s="66">
        <f t="shared" si="7"/>
        <v>4</v>
      </c>
      <c r="Y44" s="67">
        <f t="shared" si="63"/>
        <v>4.95</v>
      </c>
      <c r="Z44" s="66">
        <f>IF(F44&lt;VLOOKUP(G44,$M$335:$Q$342,2),0,VLOOKUP(G44,$M$335:$Q$342,4))</f>
        <v>15</v>
      </c>
      <c r="AA44" s="66"/>
      <c r="AB44" s="66">
        <f t="shared" si="8"/>
        <v>22</v>
      </c>
      <c r="AC44" s="66">
        <f t="shared" si="9"/>
        <v>7</v>
      </c>
      <c r="AD44" s="67">
        <f t="shared" si="64"/>
        <v>6.6</v>
      </c>
      <c r="AE44" s="66">
        <f>IF(F44&lt;VLOOKUP(G44,$M$335:$Q$342,2),0,VLOOKUP(G44,$M$335:$Q$342,5))</f>
        <v>20</v>
      </c>
      <c r="AF44" s="63">
        <v>33</v>
      </c>
      <c r="AG44" s="103">
        <f t="shared" si="42"/>
        <v>0</v>
      </c>
    </row>
    <row r="45" spans="1:33" s="33" customFormat="1" ht="47.25" x14ac:dyDescent="0.25">
      <c r="A45" s="290">
        <v>44</v>
      </c>
      <c r="B45" s="161" t="s">
        <v>455</v>
      </c>
      <c r="C45" s="161" t="s">
        <v>449</v>
      </c>
      <c r="D45" s="162">
        <v>43.3</v>
      </c>
      <c r="E45" s="301"/>
      <c r="F45" s="300">
        <v>188</v>
      </c>
      <c r="G45" s="67">
        <f t="shared" si="54"/>
        <v>4.34</v>
      </c>
      <c r="H45" s="63">
        <v>23</v>
      </c>
      <c r="I45" s="62" t="e">
        <f t="shared" si="55"/>
        <v>#DIV/0!</v>
      </c>
      <c r="J45" s="63"/>
      <c r="K45" s="63"/>
      <c r="L45" s="63"/>
      <c r="M45" s="63">
        <f t="shared" si="56"/>
        <v>13</v>
      </c>
      <c r="N45" s="63">
        <v>0</v>
      </c>
      <c r="O45" s="63">
        <v>8</v>
      </c>
      <c r="P45" s="63">
        <v>5</v>
      </c>
      <c r="Q45" s="96">
        <f t="shared" si="57"/>
        <v>57</v>
      </c>
      <c r="R45" s="65">
        <f>IF(F45&lt;VLOOKUP(G45,$M$335:$Q$342,2),0,VLOOKUP(G45,$M$335:$Q$342,3))</f>
        <v>12</v>
      </c>
      <c r="S45" s="66">
        <f t="shared" si="58"/>
        <v>22</v>
      </c>
      <c r="T45" s="67">
        <f t="shared" si="59"/>
        <v>22.56</v>
      </c>
      <c r="U45" s="165">
        <f t="shared" si="60"/>
        <v>22</v>
      </c>
      <c r="V45" s="67">
        <f t="shared" si="61"/>
        <v>22.56</v>
      </c>
      <c r="W45" s="67">
        <f t="shared" si="62"/>
        <v>12</v>
      </c>
      <c r="X45" s="66">
        <f t="shared" si="7"/>
        <v>3</v>
      </c>
      <c r="Y45" s="67">
        <f t="shared" si="63"/>
        <v>3.3</v>
      </c>
      <c r="Z45" s="66">
        <f>IF(F45&lt;VLOOKUP(G45,$M$335:$Q$342,2),0,VLOOKUP(G45,$M$335:$Q$342,4))</f>
        <v>15</v>
      </c>
      <c r="AA45" s="66"/>
      <c r="AB45" s="66">
        <f t="shared" si="8"/>
        <v>14</v>
      </c>
      <c r="AC45" s="66">
        <f t="shared" si="9"/>
        <v>5</v>
      </c>
      <c r="AD45" s="67">
        <f t="shared" si="64"/>
        <v>4.4000000000000004</v>
      </c>
      <c r="AE45" s="66">
        <f>IF(F45&lt;VLOOKUP(G45,$M$335:$Q$342,2),0,VLOOKUP(G45,$M$335:$Q$342,5))</f>
        <v>20</v>
      </c>
      <c r="AF45" s="63">
        <v>22</v>
      </c>
      <c r="AG45" s="103">
        <f t="shared" si="42"/>
        <v>0</v>
      </c>
    </row>
    <row r="46" spans="1:33" s="33" customFormat="1" ht="31.5" x14ac:dyDescent="0.25">
      <c r="A46" s="290">
        <v>49</v>
      </c>
      <c r="B46" s="161" t="s">
        <v>472</v>
      </c>
      <c r="C46" s="161" t="s">
        <v>78</v>
      </c>
      <c r="D46" s="162">
        <v>168.136</v>
      </c>
      <c r="E46" s="301"/>
      <c r="F46" s="300">
        <v>61</v>
      </c>
      <c r="G46" s="67">
        <f t="shared" si="54"/>
        <v>0.36</v>
      </c>
      <c r="H46" s="63">
        <v>9</v>
      </c>
      <c r="I46" s="62" t="e">
        <f t="shared" si="55"/>
        <v>#DIV/0!</v>
      </c>
      <c r="J46" s="63"/>
      <c r="K46" s="63"/>
      <c r="L46" s="63"/>
      <c r="M46" s="63">
        <f t="shared" si="56"/>
        <v>3</v>
      </c>
      <c r="N46" s="63"/>
      <c r="O46" s="63">
        <v>3</v>
      </c>
      <c r="P46" s="63">
        <v>0</v>
      </c>
      <c r="Q46" s="96">
        <f t="shared" si="57"/>
        <v>33</v>
      </c>
      <c r="R46" s="65">
        <f>IF(F46&lt;VLOOKUP(G46,$M$335:$Q$342,2),0,VLOOKUP(G46,$M$335:$Q$342,3))</f>
        <v>5</v>
      </c>
      <c r="S46" s="66">
        <f t="shared" si="58"/>
        <v>3</v>
      </c>
      <c r="T46" s="67">
        <f t="shared" si="59"/>
        <v>3.05</v>
      </c>
      <c r="U46" s="165">
        <f t="shared" si="60"/>
        <v>3</v>
      </c>
      <c r="V46" s="67">
        <f t="shared" si="61"/>
        <v>3.05</v>
      </c>
      <c r="W46" s="67">
        <f t="shared" si="62"/>
        <v>5</v>
      </c>
      <c r="X46" s="66">
        <f t="shared" si="7"/>
        <v>0</v>
      </c>
      <c r="Y46" s="67">
        <f t="shared" si="63"/>
        <v>0.45</v>
      </c>
      <c r="Z46" s="66">
        <f>IF(F46&lt;VLOOKUP(G46,$M$335:$Q$342,2),0,VLOOKUP(G46,$M$335:$Q$342,4))</f>
        <v>15</v>
      </c>
      <c r="AA46" s="66"/>
      <c r="AB46" s="66">
        <f t="shared" si="8"/>
        <v>2</v>
      </c>
      <c r="AC46" s="66">
        <f t="shared" si="9"/>
        <v>1</v>
      </c>
      <c r="AD46" s="67">
        <f t="shared" si="64"/>
        <v>0.6</v>
      </c>
      <c r="AE46" s="66">
        <f>IF(F46&lt;VLOOKUP(G46,$M$335:$Q$342,2),0,VLOOKUP(G46,$M$335:$Q$342,5))</f>
        <v>20</v>
      </c>
      <c r="AF46" s="63"/>
    </row>
    <row r="47" spans="1:33" s="33" customFormat="1" ht="31.5" x14ac:dyDescent="0.25">
      <c r="A47" s="290">
        <v>50</v>
      </c>
      <c r="B47" s="161" t="s">
        <v>473</v>
      </c>
      <c r="C47" s="161" t="s">
        <v>78</v>
      </c>
      <c r="D47" s="162">
        <v>120.9</v>
      </c>
      <c r="E47" s="301"/>
      <c r="F47" s="300">
        <v>79</v>
      </c>
      <c r="G47" s="67">
        <f t="shared" si="54"/>
        <v>0.65</v>
      </c>
      <c r="H47" s="63"/>
      <c r="I47" s="62" t="e">
        <f t="shared" si="55"/>
        <v>#DIV/0!</v>
      </c>
      <c r="J47" s="63"/>
      <c r="K47" s="63"/>
      <c r="L47" s="63"/>
      <c r="M47" s="63">
        <f t="shared" si="56"/>
        <v>0</v>
      </c>
      <c r="N47" s="63"/>
      <c r="O47" s="63"/>
      <c r="P47" s="63"/>
      <c r="Q47" s="96"/>
      <c r="R47" s="65">
        <f>IF(F47&lt;VLOOKUP(G47,$M$335:$Q$342,2),0,VLOOKUP(G47,$M$335:$Q$342,3))</f>
        <v>5</v>
      </c>
      <c r="S47" s="66">
        <f t="shared" si="58"/>
        <v>3</v>
      </c>
      <c r="T47" s="67">
        <f t="shared" si="59"/>
        <v>3.95</v>
      </c>
      <c r="U47" s="165">
        <f t="shared" si="60"/>
        <v>3</v>
      </c>
      <c r="V47" s="67">
        <f t="shared" si="61"/>
        <v>3.95</v>
      </c>
      <c r="W47" s="67">
        <f t="shared" si="62"/>
        <v>5</v>
      </c>
      <c r="X47" s="66">
        <f t="shared" si="7"/>
        <v>0</v>
      </c>
      <c r="Y47" s="67">
        <f t="shared" si="63"/>
        <v>0.45</v>
      </c>
      <c r="Z47" s="66">
        <f>IF(F47&lt;VLOOKUP(G47,$M$335:$Q$342,2),0,VLOOKUP(G47,$M$335:$Q$342,4))</f>
        <v>15</v>
      </c>
      <c r="AA47" s="66"/>
      <c r="AB47" s="66">
        <f t="shared" si="8"/>
        <v>2</v>
      </c>
      <c r="AC47" s="66">
        <f t="shared" si="9"/>
        <v>1</v>
      </c>
      <c r="AD47" s="67">
        <f t="shared" si="64"/>
        <v>0.6</v>
      </c>
      <c r="AE47" s="66">
        <f>IF(F47&lt;VLOOKUP(G47,$M$335:$Q$342,2),0,VLOOKUP(G47,$M$335:$Q$342,5))</f>
        <v>20</v>
      </c>
      <c r="AF47" s="63"/>
    </row>
    <row r="48" spans="1:33" s="33" customFormat="1" ht="31.5" x14ac:dyDescent="0.25">
      <c r="A48" s="290">
        <v>51</v>
      </c>
      <c r="B48" s="161" t="s">
        <v>474</v>
      </c>
      <c r="C48" s="161" t="s">
        <v>78</v>
      </c>
      <c r="D48" s="162">
        <v>212.374</v>
      </c>
      <c r="E48" s="301"/>
      <c r="F48" s="300">
        <v>72</v>
      </c>
      <c r="G48" s="67">
        <f t="shared" si="54"/>
        <v>0.34</v>
      </c>
      <c r="H48" s="63"/>
      <c r="I48" s="62" t="e">
        <f t="shared" si="55"/>
        <v>#DIV/0!</v>
      </c>
      <c r="J48" s="63"/>
      <c r="K48" s="63"/>
      <c r="L48" s="63"/>
      <c r="M48" s="63">
        <f t="shared" si="56"/>
        <v>0</v>
      </c>
      <c r="N48" s="63"/>
      <c r="O48" s="63"/>
      <c r="P48" s="63"/>
      <c r="Q48" s="96"/>
      <c r="R48" s="65">
        <f>IF(F48&lt;VLOOKUP(G48,$M$335:$Q$342,2),0,VLOOKUP(G48,$M$335:$Q$342,3))</f>
        <v>5</v>
      </c>
      <c r="S48" s="66">
        <f t="shared" si="58"/>
        <v>3</v>
      </c>
      <c r="T48" s="67">
        <f t="shared" si="59"/>
        <v>3.6</v>
      </c>
      <c r="U48" s="165">
        <f t="shared" si="60"/>
        <v>3</v>
      </c>
      <c r="V48" s="67">
        <f t="shared" si="61"/>
        <v>3.6</v>
      </c>
      <c r="W48" s="67">
        <f t="shared" si="62"/>
        <v>5</v>
      </c>
      <c r="X48" s="66">
        <f t="shared" si="7"/>
        <v>0</v>
      </c>
      <c r="Y48" s="67">
        <f t="shared" si="63"/>
        <v>0.45</v>
      </c>
      <c r="Z48" s="66">
        <f>IF(F48&lt;VLOOKUP(G48,$M$335:$Q$342,2),0,VLOOKUP(G48,$M$335:$Q$342,4))</f>
        <v>15</v>
      </c>
      <c r="AA48" s="66"/>
      <c r="AB48" s="66">
        <f t="shared" si="8"/>
        <v>2</v>
      </c>
      <c r="AC48" s="66">
        <f t="shared" si="9"/>
        <v>1</v>
      </c>
      <c r="AD48" s="67">
        <f t="shared" si="64"/>
        <v>0.6</v>
      </c>
      <c r="AE48" s="66">
        <f>IF(F48&lt;VLOOKUP(G48,$M$335:$Q$342,2),0,VLOOKUP(G48,$M$335:$Q$342,5))</f>
        <v>20</v>
      </c>
      <c r="AF48" s="63"/>
    </row>
    <row r="49" spans="1:33" s="33" customFormat="1" ht="47.25" x14ac:dyDescent="0.25">
      <c r="A49" s="290">
        <v>52</v>
      </c>
      <c r="B49" s="161" t="s">
        <v>476</v>
      </c>
      <c r="C49" s="161" t="s">
        <v>78</v>
      </c>
      <c r="D49" s="162">
        <v>994.94500000000005</v>
      </c>
      <c r="E49" s="301"/>
      <c r="F49" s="300">
        <v>567</v>
      </c>
      <c r="G49" s="67">
        <f t="shared" si="54"/>
        <v>0.56999999999999995</v>
      </c>
      <c r="H49" s="63">
        <v>27</v>
      </c>
      <c r="I49" s="62" t="e">
        <f t="shared" si="55"/>
        <v>#DIV/0!</v>
      </c>
      <c r="J49" s="63"/>
      <c r="K49" s="63"/>
      <c r="L49" s="63"/>
      <c r="M49" s="63">
        <f t="shared" si="56"/>
        <v>16</v>
      </c>
      <c r="N49" s="63">
        <v>0</v>
      </c>
      <c r="O49" s="63">
        <v>13</v>
      </c>
      <c r="P49" s="63">
        <v>3</v>
      </c>
      <c r="Q49" s="96">
        <f t="shared" si="57"/>
        <v>59</v>
      </c>
      <c r="R49" s="65">
        <f>IF(F49&lt;VLOOKUP(G49,$M$335:$Q$342,2),0,VLOOKUP(G49,$M$335:$Q$342,3))</f>
        <v>5</v>
      </c>
      <c r="S49" s="66">
        <f t="shared" si="58"/>
        <v>28</v>
      </c>
      <c r="T49" s="67">
        <f t="shared" si="59"/>
        <v>28.35</v>
      </c>
      <c r="U49" s="165">
        <f t="shared" si="60"/>
        <v>28</v>
      </c>
      <c r="V49" s="67">
        <f t="shared" si="61"/>
        <v>28.35</v>
      </c>
      <c r="W49" s="67">
        <f t="shared" si="62"/>
        <v>5</v>
      </c>
      <c r="X49" s="66">
        <f t="shared" si="7"/>
        <v>4</v>
      </c>
      <c r="Y49" s="67">
        <f t="shared" si="63"/>
        <v>4.2</v>
      </c>
      <c r="Z49" s="66">
        <f>IF(F49&lt;VLOOKUP(G49,$M$335:$Q$342,2),0,VLOOKUP(G49,$M$335:$Q$342,4))</f>
        <v>15</v>
      </c>
      <c r="AA49" s="66"/>
      <c r="AB49" s="66">
        <f t="shared" si="8"/>
        <v>18</v>
      </c>
      <c r="AC49" s="66">
        <f t="shared" si="9"/>
        <v>6</v>
      </c>
      <c r="AD49" s="67">
        <f t="shared" si="64"/>
        <v>5.6</v>
      </c>
      <c r="AE49" s="66">
        <f>IF(F49&lt;VLOOKUP(G49,$M$335:$Q$342,2),0,VLOOKUP(G49,$M$335:$Q$342,5))</f>
        <v>20</v>
      </c>
      <c r="AF49" s="63">
        <v>28</v>
      </c>
      <c r="AG49" s="103">
        <f t="shared" ref="AG49:AG53" si="65">U49-AF49</f>
        <v>0</v>
      </c>
    </row>
    <row r="50" spans="1:33" s="33" customFormat="1" ht="47.25" x14ac:dyDescent="0.25">
      <c r="A50" s="290">
        <v>53</v>
      </c>
      <c r="B50" s="161" t="s">
        <v>477</v>
      </c>
      <c r="C50" s="161" t="s">
        <v>78</v>
      </c>
      <c r="D50" s="162">
        <v>21.477</v>
      </c>
      <c r="E50" s="301"/>
      <c r="F50" s="300">
        <v>37</v>
      </c>
      <c r="G50" s="67">
        <f t="shared" si="54"/>
        <v>1.72</v>
      </c>
      <c r="H50" s="63">
        <v>3</v>
      </c>
      <c r="I50" s="62" t="e">
        <f t="shared" si="55"/>
        <v>#DIV/0!</v>
      </c>
      <c r="J50" s="63"/>
      <c r="K50" s="63"/>
      <c r="L50" s="63"/>
      <c r="M50" s="63">
        <f t="shared" si="56"/>
        <v>0</v>
      </c>
      <c r="N50" s="63">
        <v>0</v>
      </c>
      <c r="O50" s="63">
        <v>0</v>
      </c>
      <c r="P50" s="63">
        <v>0</v>
      </c>
      <c r="Q50" s="96">
        <f t="shared" si="57"/>
        <v>0</v>
      </c>
      <c r="R50" s="65">
        <f>IF(F50&lt;VLOOKUP(G50,$M$335:$Q$342,2),0,VLOOKUP(G50,$M$335:$Q$342,3))</f>
        <v>8</v>
      </c>
      <c r="S50" s="66">
        <f t="shared" si="58"/>
        <v>2</v>
      </c>
      <c r="T50" s="67">
        <f t="shared" si="59"/>
        <v>2.96</v>
      </c>
      <c r="U50" s="165">
        <f t="shared" si="60"/>
        <v>2</v>
      </c>
      <c r="V50" s="67">
        <f t="shared" si="61"/>
        <v>2.96</v>
      </c>
      <c r="W50" s="67">
        <f t="shared" si="62"/>
        <v>8</v>
      </c>
      <c r="X50" s="66">
        <f t="shared" si="7"/>
        <v>0</v>
      </c>
      <c r="Y50" s="67">
        <f t="shared" si="63"/>
        <v>0.3</v>
      </c>
      <c r="Z50" s="66">
        <f>IF(F50&lt;VLOOKUP(G50,$M$335:$Q$342,2),0,VLOOKUP(G50,$M$335:$Q$342,4))</f>
        <v>15</v>
      </c>
      <c r="AA50" s="66"/>
      <c r="AB50" s="66">
        <f t="shared" si="8"/>
        <v>1</v>
      </c>
      <c r="AC50" s="66">
        <f t="shared" si="9"/>
        <v>1</v>
      </c>
      <c r="AD50" s="67">
        <f t="shared" si="64"/>
        <v>0.4</v>
      </c>
      <c r="AE50" s="66">
        <f>IF(F50&lt;VLOOKUP(G50,$M$335:$Q$342,2),0,VLOOKUP(G50,$M$335:$Q$342,5))</f>
        <v>20</v>
      </c>
      <c r="AF50" s="63">
        <v>2</v>
      </c>
      <c r="AG50" s="103">
        <f t="shared" si="65"/>
        <v>0</v>
      </c>
    </row>
    <row r="51" spans="1:33" s="33" customFormat="1" ht="31.5" x14ac:dyDescent="0.25">
      <c r="A51" s="290">
        <v>57</v>
      </c>
      <c r="B51" s="161" t="s">
        <v>888</v>
      </c>
      <c r="C51" s="161" t="s">
        <v>78</v>
      </c>
      <c r="D51" s="162">
        <v>1415.981</v>
      </c>
      <c r="E51" s="301"/>
      <c r="F51" s="300">
        <v>928</v>
      </c>
      <c r="G51" s="67">
        <f t="shared" si="54"/>
        <v>0.66</v>
      </c>
      <c r="H51" s="63">
        <v>21</v>
      </c>
      <c r="I51" s="62" t="e">
        <f t="shared" si="55"/>
        <v>#DIV/0!</v>
      </c>
      <c r="J51" s="63"/>
      <c r="K51" s="63"/>
      <c r="L51" s="63"/>
      <c r="M51" s="63">
        <f t="shared" si="56"/>
        <v>12</v>
      </c>
      <c r="N51" s="63">
        <v>0</v>
      </c>
      <c r="O51" s="63">
        <v>9</v>
      </c>
      <c r="P51" s="63">
        <v>3</v>
      </c>
      <c r="Q51" s="96">
        <f t="shared" si="57"/>
        <v>57</v>
      </c>
      <c r="R51" s="65">
        <f>IF(F51&lt;VLOOKUP(G51,$M$335:$Q$342,2),0,VLOOKUP(G51,$M$335:$Q$342,3))</f>
        <v>5</v>
      </c>
      <c r="S51" s="66">
        <f t="shared" si="58"/>
        <v>46</v>
      </c>
      <c r="T51" s="67">
        <f t="shared" si="59"/>
        <v>46.4</v>
      </c>
      <c r="U51" s="165">
        <f t="shared" si="60"/>
        <v>21</v>
      </c>
      <c r="V51" s="67">
        <f t="shared" si="61"/>
        <v>21.34</v>
      </c>
      <c r="W51" s="67">
        <v>2.2999999999999998</v>
      </c>
      <c r="X51" s="66">
        <f t="shared" si="7"/>
        <v>3</v>
      </c>
      <c r="Y51" s="67">
        <f t="shared" si="63"/>
        <v>3.15</v>
      </c>
      <c r="Z51" s="66">
        <f>IF(F51&lt;VLOOKUP(G51,$M$335:$Q$342,2),0,VLOOKUP(G51,$M$335:$Q$342,4))</f>
        <v>15</v>
      </c>
      <c r="AA51" s="66"/>
      <c r="AB51" s="66">
        <f t="shared" si="8"/>
        <v>13</v>
      </c>
      <c r="AC51" s="66">
        <f t="shared" si="9"/>
        <v>5</v>
      </c>
      <c r="AD51" s="67">
        <f t="shared" si="64"/>
        <v>4.2</v>
      </c>
      <c r="AE51" s="66">
        <f>IF(F51&lt;VLOOKUP(G51,$M$335:$Q$342,2),0,VLOOKUP(G51,$M$335:$Q$342,5))</f>
        <v>20</v>
      </c>
      <c r="AF51" s="63">
        <v>21</v>
      </c>
      <c r="AG51" s="103">
        <f t="shared" si="65"/>
        <v>0</v>
      </c>
    </row>
    <row r="52" spans="1:33" s="33" customFormat="1" ht="47.25" x14ac:dyDescent="0.25">
      <c r="A52" s="290">
        <v>62</v>
      </c>
      <c r="B52" s="161" t="s">
        <v>878</v>
      </c>
      <c r="C52" s="161" t="s">
        <v>158</v>
      </c>
      <c r="D52" s="162">
        <v>28.84</v>
      </c>
      <c r="E52" s="301"/>
      <c r="F52" s="300">
        <v>156</v>
      </c>
      <c r="G52" s="67">
        <f t="shared" si="54"/>
        <v>5.41</v>
      </c>
      <c r="H52" s="63">
        <v>18</v>
      </c>
      <c r="I52" s="62" t="e">
        <f t="shared" si="55"/>
        <v>#DIV/0!</v>
      </c>
      <c r="J52" s="63"/>
      <c r="K52" s="63"/>
      <c r="L52" s="63"/>
      <c r="M52" s="63">
        <f t="shared" si="56"/>
        <v>9</v>
      </c>
      <c r="N52" s="63">
        <v>0</v>
      </c>
      <c r="O52" s="63">
        <v>6</v>
      </c>
      <c r="P52" s="63">
        <v>3</v>
      </c>
      <c r="Q52" s="96">
        <f t="shared" si="57"/>
        <v>50</v>
      </c>
      <c r="R52" s="65">
        <f>IF(F52&lt;VLOOKUP(G52,$M$335:$Q$342,2),0,VLOOKUP(G52,$M$335:$Q$342,3))</f>
        <v>12</v>
      </c>
      <c r="S52" s="66">
        <f t="shared" si="58"/>
        <v>18</v>
      </c>
      <c r="T52" s="67">
        <f t="shared" si="59"/>
        <v>18.72</v>
      </c>
      <c r="U52" s="165">
        <f t="shared" si="60"/>
        <v>18</v>
      </c>
      <c r="V52" s="67">
        <f t="shared" si="61"/>
        <v>18.72</v>
      </c>
      <c r="W52" s="67">
        <f t="shared" si="62"/>
        <v>12</v>
      </c>
      <c r="X52" s="66">
        <f t="shared" si="7"/>
        <v>2</v>
      </c>
      <c r="Y52" s="67">
        <f t="shared" si="63"/>
        <v>2.7</v>
      </c>
      <c r="Z52" s="66">
        <f>IF(F52&lt;VLOOKUP(G52,$M$335:$Q$342,2),0,VLOOKUP(G52,$M$335:$Q$342,4))</f>
        <v>15</v>
      </c>
      <c r="AA52" s="66"/>
      <c r="AB52" s="66">
        <f t="shared" si="8"/>
        <v>12</v>
      </c>
      <c r="AC52" s="66">
        <f t="shared" si="9"/>
        <v>4</v>
      </c>
      <c r="AD52" s="67">
        <f t="shared" si="64"/>
        <v>3.6</v>
      </c>
      <c r="AE52" s="66">
        <f>IF(F52&lt;VLOOKUP(G52,$M$335:$Q$342,2),0,VLOOKUP(G52,$M$335:$Q$342,5))</f>
        <v>20</v>
      </c>
      <c r="AF52" s="63">
        <v>18</v>
      </c>
      <c r="AG52" s="103">
        <f t="shared" si="65"/>
        <v>0</v>
      </c>
    </row>
    <row r="53" spans="1:33" s="33" customFormat="1" ht="47.25" x14ac:dyDescent="0.25">
      <c r="A53" s="290">
        <v>64</v>
      </c>
      <c r="B53" s="161" t="s">
        <v>498</v>
      </c>
      <c r="C53" s="161" t="s">
        <v>158</v>
      </c>
      <c r="D53" s="162">
        <v>38.801000000000002</v>
      </c>
      <c r="E53" s="301"/>
      <c r="F53" s="300">
        <v>119</v>
      </c>
      <c r="G53" s="67">
        <f t="shared" si="54"/>
        <v>3.07</v>
      </c>
      <c r="H53" s="63">
        <v>9</v>
      </c>
      <c r="I53" s="62" t="e">
        <f t="shared" si="55"/>
        <v>#DIV/0!</v>
      </c>
      <c r="J53" s="63"/>
      <c r="K53" s="63"/>
      <c r="L53" s="63"/>
      <c r="M53" s="63">
        <f t="shared" si="56"/>
        <v>6</v>
      </c>
      <c r="N53" s="63">
        <v>0</v>
      </c>
      <c r="O53" s="63">
        <v>5</v>
      </c>
      <c r="P53" s="63">
        <v>1</v>
      </c>
      <c r="Q53" s="96">
        <f t="shared" si="57"/>
        <v>67</v>
      </c>
      <c r="R53" s="65">
        <f>IF(F53&lt;VLOOKUP(G53,$M$335:$Q$342,2),0,VLOOKUP(G53,$M$335:$Q$342,3))</f>
        <v>12</v>
      </c>
      <c r="S53" s="66">
        <f t="shared" si="58"/>
        <v>14</v>
      </c>
      <c r="T53" s="67">
        <f t="shared" si="59"/>
        <v>14.28</v>
      </c>
      <c r="U53" s="165">
        <f t="shared" si="60"/>
        <v>14</v>
      </c>
      <c r="V53" s="67">
        <f t="shared" si="61"/>
        <v>14.28</v>
      </c>
      <c r="W53" s="67">
        <f t="shared" si="62"/>
        <v>12</v>
      </c>
      <c r="X53" s="66">
        <f t="shared" si="7"/>
        <v>2</v>
      </c>
      <c r="Y53" s="67">
        <f t="shared" si="63"/>
        <v>2.1</v>
      </c>
      <c r="Z53" s="66">
        <f>IF(F53&lt;VLOOKUP(G53,$M$335:$Q$342,2),0,VLOOKUP(G53,$M$335:$Q$342,4))</f>
        <v>15</v>
      </c>
      <c r="AA53" s="66"/>
      <c r="AB53" s="66">
        <f t="shared" si="8"/>
        <v>9</v>
      </c>
      <c r="AC53" s="66">
        <f t="shared" si="9"/>
        <v>3</v>
      </c>
      <c r="AD53" s="67">
        <f t="shared" si="64"/>
        <v>2.8</v>
      </c>
      <c r="AE53" s="66">
        <f>IF(F53&lt;VLOOKUP(G53,$M$335:$Q$342,2),0,VLOOKUP(G53,$M$335:$Q$342,5))</f>
        <v>20</v>
      </c>
      <c r="AF53" s="63">
        <v>14</v>
      </c>
      <c r="AG53" s="103">
        <f t="shared" si="65"/>
        <v>0</v>
      </c>
    </row>
    <row r="54" spans="1:33" s="33" customFormat="1" ht="31.5" x14ac:dyDescent="0.25">
      <c r="A54" s="290">
        <v>66</v>
      </c>
      <c r="B54" s="161" t="s">
        <v>520</v>
      </c>
      <c r="C54" s="161" t="s">
        <v>159</v>
      </c>
      <c r="D54" s="162">
        <v>62.91</v>
      </c>
      <c r="E54" s="301"/>
      <c r="F54" s="300">
        <v>77</v>
      </c>
      <c r="G54" s="67">
        <f t="shared" si="54"/>
        <v>1.22</v>
      </c>
      <c r="H54" s="63">
        <v>24</v>
      </c>
      <c r="I54" s="62" t="e">
        <f t="shared" si="55"/>
        <v>#DIV/0!</v>
      </c>
      <c r="J54" s="63"/>
      <c r="K54" s="63"/>
      <c r="L54" s="63"/>
      <c r="M54" s="63">
        <f t="shared" si="56"/>
        <v>12</v>
      </c>
      <c r="N54" s="63"/>
      <c r="O54" s="63">
        <v>9</v>
      </c>
      <c r="P54" s="63">
        <v>3</v>
      </c>
      <c r="Q54" s="96">
        <f t="shared" si="57"/>
        <v>50</v>
      </c>
      <c r="R54" s="65">
        <f>IF(F54&lt;VLOOKUP(G54,$M$335:$Q$342,2),0,VLOOKUP(G54,$M$335:$Q$342,3))</f>
        <v>8</v>
      </c>
      <c r="S54" s="66">
        <f t="shared" si="58"/>
        <v>6</v>
      </c>
      <c r="T54" s="67">
        <f t="shared" si="59"/>
        <v>6.16</v>
      </c>
      <c r="U54" s="165">
        <f t="shared" si="60"/>
        <v>6</v>
      </c>
      <c r="V54" s="67">
        <f t="shared" si="61"/>
        <v>6.16</v>
      </c>
      <c r="W54" s="67">
        <f t="shared" si="62"/>
        <v>8</v>
      </c>
      <c r="X54" s="66">
        <f t="shared" si="7"/>
        <v>0</v>
      </c>
      <c r="Y54" s="67">
        <f t="shared" si="63"/>
        <v>0.9</v>
      </c>
      <c r="Z54" s="66">
        <f>IF(F54&lt;VLOOKUP(G54,$M$335:$Q$342,2),0,VLOOKUP(G54,$M$335:$Q$342,4))</f>
        <v>15</v>
      </c>
      <c r="AA54" s="66"/>
      <c r="AB54" s="66">
        <f t="shared" si="8"/>
        <v>4</v>
      </c>
      <c r="AC54" s="66">
        <f t="shared" si="9"/>
        <v>2</v>
      </c>
      <c r="AD54" s="67">
        <f t="shared" si="64"/>
        <v>1.2</v>
      </c>
      <c r="AE54" s="66">
        <f>IF(F54&lt;VLOOKUP(G54,$M$335:$Q$342,2),0,VLOOKUP(G54,$M$335:$Q$342,5))</f>
        <v>20</v>
      </c>
      <c r="AF54" s="63"/>
    </row>
    <row r="55" spans="1:33" s="33" customFormat="1" ht="31.5" x14ac:dyDescent="0.25">
      <c r="A55" s="290">
        <v>67</v>
      </c>
      <c r="B55" s="161" t="s">
        <v>521</v>
      </c>
      <c r="C55" s="161" t="s">
        <v>159</v>
      </c>
      <c r="D55" s="162">
        <v>24.98</v>
      </c>
      <c r="E55" s="301"/>
      <c r="F55" s="300">
        <v>60</v>
      </c>
      <c r="G55" s="67">
        <f t="shared" si="54"/>
        <v>2.4</v>
      </c>
      <c r="H55" s="63"/>
      <c r="I55" s="62" t="e">
        <f t="shared" si="55"/>
        <v>#DIV/0!</v>
      </c>
      <c r="J55" s="63"/>
      <c r="K55" s="63"/>
      <c r="L55" s="63"/>
      <c r="M55" s="63">
        <f t="shared" si="56"/>
        <v>0</v>
      </c>
      <c r="N55" s="63"/>
      <c r="O55" s="63"/>
      <c r="P55" s="63"/>
      <c r="Q55" s="96"/>
      <c r="R55" s="65">
        <f>IF(F55&lt;VLOOKUP(G55,$M$335:$Q$342,2),0,VLOOKUP(G55,$M$335:$Q$342,3))</f>
        <v>8</v>
      </c>
      <c r="S55" s="66">
        <f t="shared" si="58"/>
        <v>4</v>
      </c>
      <c r="T55" s="67">
        <f t="shared" si="59"/>
        <v>4.8</v>
      </c>
      <c r="U55" s="165">
        <f t="shared" si="60"/>
        <v>4</v>
      </c>
      <c r="V55" s="67">
        <f t="shared" si="61"/>
        <v>4.8</v>
      </c>
      <c r="W55" s="67">
        <f t="shared" si="62"/>
        <v>8</v>
      </c>
      <c r="X55" s="66">
        <f t="shared" si="7"/>
        <v>0</v>
      </c>
      <c r="Y55" s="67">
        <f t="shared" si="63"/>
        <v>0.6</v>
      </c>
      <c r="Z55" s="66">
        <f>IF(F55&lt;VLOOKUP(G55,$M$335:$Q$342,2),0,VLOOKUP(G55,$M$335:$Q$342,4))</f>
        <v>15</v>
      </c>
      <c r="AA55" s="66"/>
      <c r="AB55" s="66">
        <f t="shared" si="8"/>
        <v>3</v>
      </c>
      <c r="AC55" s="66">
        <f t="shared" si="9"/>
        <v>1</v>
      </c>
      <c r="AD55" s="67">
        <f t="shared" si="64"/>
        <v>0.8</v>
      </c>
      <c r="AE55" s="66">
        <f>IF(F55&lt;VLOOKUP(G55,$M$335:$Q$342,2),0,VLOOKUP(G55,$M$335:$Q$342,5))</f>
        <v>20</v>
      </c>
      <c r="AF55" s="63"/>
    </row>
    <row r="56" spans="1:33" s="33" customFormat="1" ht="31.5" x14ac:dyDescent="0.25">
      <c r="A56" s="290">
        <v>68</v>
      </c>
      <c r="B56" s="161" t="s">
        <v>522</v>
      </c>
      <c r="C56" s="161" t="s">
        <v>159</v>
      </c>
      <c r="D56" s="162">
        <v>18.07</v>
      </c>
      <c r="E56" s="301"/>
      <c r="F56" s="300">
        <v>53</v>
      </c>
      <c r="G56" s="67">
        <f t="shared" si="54"/>
        <v>2.93</v>
      </c>
      <c r="H56" s="63"/>
      <c r="I56" s="62" t="e">
        <f t="shared" si="55"/>
        <v>#DIV/0!</v>
      </c>
      <c r="J56" s="63"/>
      <c r="K56" s="63"/>
      <c r="L56" s="63"/>
      <c r="M56" s="63">
        <f t="shared" si="56"/>
        <v>0</v>
      </c>
      <c r="N56" s="63"/>
      <c r="O56" s="63"/>
      <c r="P56" s="63"/>
      <c r="Q56" s="96"/>
      <c r="R56" s="65">
        <f>IF(F56&lt;VLOOKUP(G56,$M$335:$Q$342,2),0,VLOOKUP(G56,$M$335:$Q$342,3))</f>
        <v>8</v>
      </c>
      <c r="S56" s="66">
        <f t="shared" si="58"/>
        <v>4</v>
      </c>
      <c r="T56" s="67">
        <f t="shared" si="59"/>
        <v>4.24</v>
      </c>
      <c r="U56" s="165">
        <f t="shared" si="60"/>
        <v>4</v>
      </c>
      <c r="V56" s="67">
        <f t="shared" si="61"/>
        <v>4.24</v>
      </c>
      <c r="W56" s="67">
        <f t="shared" si="62"/>
        <v>8</v>
      </c>
      <c r="X56" s="66">
        <f t="shared" si="7"/>
        <v>0</v>
      </c>
      <c r="Y56" s="67">
        <f t="shared" si="63"/>
        <v>0.6</v>
      </c>
      <c r="Z56" s="66">
        <f>IF(F56&lt;VLOOKUP(G56,$M$335:$Q$342,2),0,VLOOKUP(G56,$M$335:$Q$342,4))</f>
        <v>15</v>
      </c>
      <c r="AA56" s="66"/>
      <c r="AB56" s="66">
        <f t="shared" si="8"/>
        <v>3</v>
      </c>
      <c r="AC56" s="66">
        <f t="shared" si="9"/>
        <v>1</v>
      </c>
      <c r="AD56" s="67">
        <f t="shared" si="64"/>
        <v>0.8</v>
      </c>
      <c r="AE56" s="66">
        <f>IF(F56&lt;VLOOKUP(G56,$M$335:$Q$342,2),0,VLOOKUP(G56,$M$335:$Q$342,5))</f>
        <v>20</v>
      </c>
      <c r="AF56" s="63"/>
    </row>
    <row r="57" spans="1:33" s="33" customFormat="1" ht="31.5" x14ac:dyDescent="0.25">
      <c r="A57" s="290">
        <v>69</v>
      </c>
      <c r="B57" s="161" t="s">
        <v>523</v>
      </c>
      <c r="C57" s="161" t="s">
        <v>159</v>
      </c>
      <c r="D57" s="162">
        <v>15.55</v>
      </c>
      <c r="E57" s="301"/>
      <c r="F57" s="300">
        <v>46</v>
      </c>
      <c r="G57" s="67">
        <f t="shared" si="54"/>
        <v>2.96</v>
      </c>
      <c r="H57" s="63"/>
      <c r="I57" s="62" t="e">
        <f t="shared" si="55"/>
        <v>#DIV/0!</v>
      </c>
      <c r="J57" s="63"/>
      <c r="K57" s="63"/>
      <c r="L57" s="63"/>
      <c r="M57" s="63">
        <f t="shared" si="56"/>
        <v>0</v>
      </c>
      <c r="N57" s="63"/>
      <c r="O57" s="63"/>
      <c r="P57" s="63"/>
      <c r="Q57" s="96"/>
      <c r="R57" s="65">
        <f>IF(F57&lt;VLOOKUP(G57,$M$335:$Q$342,2),0,VLOOKUP(G57,$M$335:$Q$342,3))</f>
        <v>8</v>
      </c>
      <c r="S57" s="66">
        <f t="shared" si="58"/>
        <v>3</v>
      </c>
      <c r="T57" s="67">
        <f t="shared" si="59"/>
        <v>3.68</v>
      </c>
      <c r="U57" s="165">
        <f t="shared" si="60"/>
        <v>3</v>
      </c>
      <c r="V57" s="67">
        <f t="shared" si="61"/>
        <v>3.68</v>
      </c>
      <c r="W57" s="67">
        <f t="shared" si="62"/>
        <v>8</v>
      </c>
      <c r="X57" s="66">
        <f t="shared" ref="X57:X102" si="66">ROUNDDOWN(Y57,0)</f>
        <v>0</v>
      </c>
      <c r="Y57" s="67">
        <f t="shared" si="63"/>
        <v>0.45</v>
      </c>
      <c r="Z57" s="66">
        <f>IF(F57&lt;VLOOKUP(G57,$M$335:$Q$342,2),0,VLOOKUP(G57,$M$335:$Q$342,4))</f>
        <v>15</v>
      </c>
      <c r="AA57" s="66"/>
      <c r="AB57" s="66">
        <f t="shared" ref="AB57:AB102" si="67">U57-AC57-X57</f>
        <v>2</v>
      </c>
      <c r="AC57" s="66">
        <f t="shared" ref="AC57:AC102" si="68">_xlfn.CEILING.MATH(AD57,1)</f>
        <v>1</v>
      </c>
      <c r="AD57" s="67">
        <f t="shared" si="64"/>
        <v>0.6</v>
      </c>
      <c r="AE57" s="66">
        <f>IF(F57&lt;VLOOKUP(G57,$M$335:$Q$342,2),0,VLOOKUP(G57,$M$335:$Q$342,5))</f>
        <v>20</v>
      </c>
      <c r="AF57" s="63"/>
    </row>
    <row r="58" spans="1:33" s="33" customFormat="1" ht="31.5" x14ac:dyDescent="0.25">
      <c r="A58" s="290">
        <v>70</v>
      </c>
      <c r="B58" s="161" t="s">
        <v>524</v>
      </c>
      <c r="C58" s="161" t="s">
        <v>159</v>
      </c>
      <c r="D58" s="162">
        <v>42.7</v>
      </c>
      <c r="E58" s="301"/>
      <c r="F58" s="300">
        <v>108</v>
      </c>
      <c r="G58" s="67">
        <f t="shared" si="54"/>
        <v>2.5299999999999998</v>
      </c>
      <c r="H58" s="63"/>
      <c r="I58" s="62" t="e">
        <f t="shared" si="55"/>
        <v>#DIV/0!</v>
      </c>
      <c r="J58" s="63"/>
      <c r="K58" s="63"/>
      <c r="L58" s="63"/>
      <c r="M58" s="63">
        <f t="shared" si="56"/>
        <v>0</v>
      </c>
      <c r="N58" s="63"/>
      <c r="O58" s="63"/>
      <c r="P58" s="63"/>
      <c r="Q58" s="96"/>
      <c r="R58" s="65">
        <f>IF(F58&lt;VLOOKUP(G58,$M$335:$Q$342,2),0,VLOOKUP(G58,$M$335:$Q$342,3))</f>
        <v>8</v>
      </c>
      <c r="S58" s="66">
        <f t="shared" si="58"/>
        <v>8</v>
      </c>
      <c r="T58" s="67">
        <f t="shared" si="59"/>
        <v>8.64</v>
      </c>
      <c r="U58" s="165">
        <f t="shared" si="60"/>
        <v>8</v>
      </c>
      <c r="V58" s="67">
        <f t="shared" si="61"/>
        <v>8.64</v>
      </c>
      <c r="W58" s="67">
        <f t="shared" si="62"/>
        <v>8</v>
      </c>
      <c r="X58" s="66">
        <f t="shared" si="66"/>
        <v>1</v>
      </c>
      <c r="Y58" s="67">
        <f t="shared" si="63"/>
        <v>1.2</v>
      </c>
      <c r="Z58" s="66">
        <f>IF(F58&lt;VLOOKUP(G58,$M$335:$Q$342,2),0,VLOOKUP(G58,$M$335:$Q$342,4))</f>
        <v>15</v>
      </c>
      <c r="AA58" s="66"/>
      <c r="AB58" s="66">
        <f t="shared" si="67"/>
        <v>5</v>
      </c>
      <c r="AC58" s="66">
        <f t="shared" si="68"/>
        <v>2</v>
      </c>
      <c r="AD58" s="67">
        <f t="shared" si="64"/>
        <v>1.6</v>
      </c>
      <c r="AE58" s="66">
        <f>IF(F58&lt;VLOOKUP(G58,$M$335:$Q$342,2),0,VLOOKUP(G58,$M$335:$Q$342,5))</f>
        <v>20</v>
      </c>
      <c r="AF58" s="63"/>
    </row>
    <row r="59" spans="1:33" s="33" customFormat="1" ht="31.5" x14ac:dyDescent="0.25">
      <c r="A59" s="290">
        <v>71</v>
      </c>
      <c r="B59" s="161" t="s">
        <v>525</v>
      </c>
      <c r="C59" s="161" t="s">
        <v>159</v>
      </c>
      <c r="D59" s="162">
        <v>28.73</v>
      </c>
      <c r="E59" s="301"/>
      <c r="F59" s="300">
        <v>99</v>
      </c>
      <c r="G59" s="67">
        <f t="shared" si="54"/>
        <v>3.45</v>
      </c>
      <c r="H59" s="63"/>
      <c r="I59" s="62" t="e">
        <f t="shared" si="55"/>
        <v>#DIV/0!</v>
      </c>
      <c r="J59" s="63"/>
      <c r="K59" s="63"/>
      <c r="L59" s="63"/>
      <c r="M59" s="63">
        <f t="shared" si="56"/>
        <v>0</v>
      </c>
      <c r="N59" s="63"/>
      <c r="O59" s="63"/>
      <c r="P59" s="63"/>
      <c r="Q59" s="96"/>
      <c r="R59" s="65">
        <f>IF(F59&lt;VLOOKUP(G59,$M$335:$Q$342,2),0,VLOOKUP(G59,$M$335:$Q$342,3))</f>
        <v>12</v>
      </c>
      <c r="S59" s="66">
        <f t="shared" si="58"/>
        <v>11</v>
      </c>
      <c r="T59" s="67">
        <f t="shared" si="59"/>
        <v>11.88</v>
      </c>
      <c r="U59" s="165">
        <f t="shared" si="60"/>
        <v>11</v>
      </c>
      <c r="V59" s="67">
        <f t="shared" si="61"/>
        <v>11.88</v>
      </c>
      <c r="W59" s="67">
        <f t="shared" si="62"/>
        <v>12</v>
      </c>
      <c r="X59" s="66">
        <f t="shared" si="66"/>
        <v>1</v>
      </c>
      <c r="Y59" s="67">
        <f t="shared" si="63"/>
        <v>1.65</v>
      </c>
      <c r="Z59" s="66">
        <f>IF(F59&lt;VLOOKUP(G59,$M$335:$Q$342,2),0,VLOOKUP(G59,$M$335:$Q$342,4))</f>
        <v>15</v>
      </c>
      <c r="AA59" s="66"/>
      <c r="AB59" s="66">
        <f t="shared" si="67"/>
        <v>7</v>
      </c>
      <c r="AC59" s="66">
        <f t="shared" si="68"/>
        <v>3</v>
      </c>
      <c r="AD59" s="67">
        <f t="shared" si="64"/>
        <v>2.2000000000000002</v>
      </c>
      <c r="AE59" s="66">
        <f>IF(F59&lt;VLOOKUP(G59,$M$335:$Q$342,2),0,VLOOKUP(G59,$M$335:$Q$342,5))</f>
        <v>20</v>
      </c>
      <c r="AF59" s="63"/>
    </row>
    <row r="60" spans="1:33" s="33" customFormat="1" ht="31.5" x14ac:dyDescent="0.25">
      <c r="A60" s="290">
        <v>72</v>
      </c>
      <c r="B60" s="161" t="s">
        <v>526</v>
      </c>
      <c r="C60" s="161" t="s">
        <v>159</v>
      </c>
      <c r="D60" s="162">
        <v>18.329999999999998</v>
      </c>
      <c r="E60" s="301"/>
      <c r="F60" s="300">
        <v>92</v>
      </c>
      <c r="G60" s="67">
        <f t="shared" si="54"/>
        <v>5.0199999999999996</v>
      </c>
      <c r="H60" s="63">
        <v>11</v>
      </c>
      <c r="I60" s="62" t="e">
        <f t="shared" si="55"/>
        <v>#DIV/0!</v>
      </c>
      <c r="J60" s="63"/>
      <c r="K60" s="63"/>
      <c r="L60" s="63"/>
      <c r="M60" s="63">
        <f t="shared" si="56"/>
        <v>1</v>
      </c>
      <c r="N60" s="63">
        <v>0</v>
      </c>
      <c r="O60" s="63">
        <v>1</v>
      </c>
      <c r="P60" s="63">
        <v>0</v>
      </c>
      <c r="Q60" s="96">
        <f t="shared" si="57"/>
        <v>9</v>
      </c>
      <c r="R60" s="65">
        <f>IF(F60&lt;VLOOKUP(G60,$M$335:$Q$342,2),0,VLOOKUP(G60,$M$335:$Q$342,3))</f>
        <v>12</v>
      </c>
      <c r="S60" s="66">
        <f t="shared" si="58"/>
        <v>11</v>
      </c>
      <c r="T60" s="67">
        <f t="shared" si="59"/>
        <v>11.04</v>
      </c>
      <c r="U60" s="165">
        <f t="shared" si="60"/>
        <v>11</v>
      </c>
      <c r="V60" s="67">
        <f t="shared" si="61"/>
        <v>11.04</v>
      </c>
      <c r="W60" s="67">
        <f t="shared" si="62"/>
        <v>12</v>
      </c>
      <c r="X60" s="66">
        <f t="shared" si="66"/>
        <v>1</v>
      </c>
      <c r="Y60" s="67">
        <f t="shared" si="63"/>
        <v>1.65</v>
      </c>
      <c r="Z60" s="66">
        <f>IF(F60&lt;VLOOKUP(G60,$M$335:$Q$342,2),0,VLOOKUP(G60,$M$335:$Q$342,4))</f>
        <v>15</v>
      </c>
      <c r="AA60" s="66"/>
      <c r="AB60" s="66">
        <f t="shared" si="67"/>
        <v>7</v>
      </c>
      <c r="AC60" s="66">
        <f t="shared" si="68"/>
        <v>3</v>
      </c>
      <c r="AD60" s="67">
        <f t="shared" si="64"/>
        <v>2.2000000000000002</v>
      </c>
      <c r="AE60" s="66">
        <f>IF(F60&lt;VLOOKUP(G60,$M$335:$Q$342,2),0,VLOOKUP(G60,$M$335:$Q$342,5))</f>
        <v>20</v>
      </c>
      <c r="AF60" s="63">
        <v>11</v>
      </c>
      <c r="AG60" s="103">
        <f t="shared" ref="AG60:AG75" si="69">U60-AF60</f>
        <v>0</v>
      </c>
    </row>
    <row r="61" spans="1:33" s="33" customFormat="1" ht="31.5" x14ac:dyDescent="0.25">
      <c r="A61" s="290">
        <v>73</v>
      </c>
      <c r="B61" s="161" t="s">
        <v>763</v>
      </c>
      <c r="C61" s="161" t="s">
        <v>159</v>
      </c>
      <c r="D61" s="162">
        <v>74.75</v>
      </c>
      <c r="E61" s="301"/>
      <c r="F61" s="300">
        <v>84</v>
      </c>
      <c r="G61" s="67">
        <f t="shared" si="54"/>
        <v>1.1200000000000001</v>
      </c>
      <c r="H61" s="63">
        <v>12</v>
      </c>
      <c r="I61" s="62" t="e">
        <f t="shared" si="55"/>
        <v>#DIV/0!</v>
      </c>
      <c r="J61" s="63"/>
      <c r="K61" s="63"/>
      <c r="L61" s="63"/>
      <c r="M61" s="63">
        <f t="shared" si="56"/>
        <v>8</v>
      </c>
      <c r="N61" s="63">
        <v>0</v>
      </c>
      <c r="O61" s="63">
        <v>6</v>
      </c>
      <c r="P61" s="63">
        <v>2</v>
      </c>
      <c r="Q61" s="96">
        <f t="shared" si="57"/>
        <v>67</v>
      </c>
      <c r="R61" s="65">
        <f>IF(F61&lt;VLOOKUP(G61,$M$335:$Q$342,2),0,VLOOKUP(G61,$M$335:$Q$342,3))</f>
        <v>8</v>
      </c>
      <c r="S61" s="66">
        <f t="shared" si="58"/>
        <v>6</v>
      </c>
      <c r="T61" s="67">
        <f t="shared" si="59"/>
        <v>6.72</v>
      </c>
      <c r="U61" s="165">
        <f t="shared" si="60"/>
        <v>6</v>
      </c>
      <c r="V61" s="67">
        <f t="shared" si="61"/>
        <v>6.72</v>
      </c>
      <c r="W61" s="67">
        <f t="shared" si="62"/>
        <v>8</v>
      </c>
      <c r="X61" s="66">
        <f t="shared" si="66"/>
        <v>0</v>
      </c>
      <c r="Y61" s="67">
        <f t="shared" si="63"/>
        <v>0.9</v>
      </c>
      <c r="Z61" s="66">
        <f>IF(F61&lt;VLOOKUP(G61,$M$335:$Q$342,2),0,VLOOKUP(G61,$M$335:$Q$342,4))</f>
        <v>15</v>
      </c>
      <c r="AA61" s="66"/>
      <c r="AB61" s="66">
        <f t="shared" si="67"/>
        <v>4</v>
      </c>
      <c r="AC61" s="66">
        <f t="shared" si="68"/>
        <v>2</v>
      </c>
      <c r="AD61" s="67">
        <f t="shared" si="64"/>
        <v>1.2</v>
      </c>
      <c r="AE61" s="66">
        <f>IF(F61&lt;VLOOKUP(G61,$M$335:$Q$342,2),0,VLOOKUP(G61,$M$335:$Q$342,5))</f>
        <v>20</v>
      </c>
      <c r="AF61" s="63">
        <v>6</v>
      </c>
      <c r="AG61" s="103">
        <f t="shared" si="69"/>
        <v>0</v>
      </c>
    </row>
    <row r="62" spans="1:33" s="33" customFormat="1" ht="47.25" x14ac:dyDescent="0.25">
      <c r="A62" s="290">
        <v>74</v>
      </c>
      <c r="B62" s="161" t="s">
        <v>889</v>
      </c>
      <c r="C62" s="161" t="s">
        <v>159</v>
      </c>
      <c r="D62" s="162">
        <v>244.21</v>
      </c>
      <c r="E62" s="301"/>
      <c r="F62" s="300">
        <v>505</v>
      </c>
      <c r="G62" s="67">
        <f t="shared" si="54"/>
        <v>2.0699999999999998</v>
      </c>
      <c r="H62" s="63">
        <v>39</v>
      </c>
      <c r="I62" s="62" t="e">
        <f t="shared" si="55"/>
        <v>#DIV/0!</v>
      </c>
      <c r="J62" s="63"/>
      <c r="K62" s="63"/>
      <c r="L62" s="63"/>
      <c r="M62" s="63">
        <f t="shared" si="56"/>
        <v>10</v>
      </c>
      <c r="N62" s="63">
        <v>1</v>
      </c>
      <c r="O62" s="63">
        <v>8</v>
      </c>
      <c r="P62" s="63">
        <v>1</v>
      </c>
      <c r="Q62" s="96">
        <f t="shared" si="57"/>
        <v>26</v>
      </c>
      <c r="R62" s="65">
        <f>IF(F62&lt;VLOOKUP(G62,$M$335:$Q$342,2),0,VLOOKUP(G62,$M$335:$Q$342,3))</f>
        <v>8</v>
      </c>
      <c r="S62" s="66">
        <f t="shared" si="58"/>
        <v>40</v>
      </c>
      <c r="T62" s="67">
        <f t="shared" si="59"/>
        <v>40.4</v>
      </c>
      <c r="U62" s="165">
        <f t="shared" si="60"/>
        <v>40</v>
      </c>
      <c r="V62" s="67">
        <f t="shared" si="61"/>
        <v>40.4</v>
      </c>
      <c r="W62" s="67">
        <f t="shared" si="62"/>
        <v>8</v>
      </c>
      <c r="X62" s="66">
        <f t="shared" si="66"/>
        <v>6</v>
      </c>
      <c r="Y62" s="67">
        <f t="shared" si="63"/>
        <v>6</v>
      </c>
      <c r="Z62" s="66">
        <f>IF(F62&lt;VLOOKUP(G62,$M$335:$Q$342,2),0,VLOOKUP(G62,$M$335:$Q$342,4))</f>
        <v>15</v>
      </c>
      <c r="AA62" s="66"/>
      <c r="AB62" s="66">
        <f t="shared" si="67"/>
        <v>26</v>
      </c>
      <c r="AC62" s="66">
        <f t="shared" si="68"/>
        <v>8</v>
      </c>
      <c r="AD62" s="67">
        <f t="shared" si="64"/>
        <v>8</v>
      </c>
      <c r="AE62" s="66">
        <f>IF(F62&lt;VLOOKUP(G62,$M$335:$Q$342,2),0,VLOOKUP(G62,$M$335:$Q$342,5))</f>
        <v>20</v>
      </c>
      <c r="AF62" s="63">
        <v>40</v>
      </c>
      <c r="AG62" s="103">
        <f t="shared" si="69"/>
        <v>0</v>
      </c>
    </row>
    <row r="63" spans="1:33" s="33" customFormat="1" ht="31.5" x14ac:dyDescent="0.25">
      <c r="A63" s="290">
        <v>79</v>
      </c>
      <c r="B63" s="161" t="s">
        <v>764</v>
      </c>
      <c r="C63" s="161" t="s">
        <v>159</v>
      </c>
      <c r="D63" s="162">
        <v>24.84</v>
      </c>
      <c r="E63" s="301"/>
      <c r="F63" s="300">
        <v>33</v>
      </c>
      <c r="G63" s="67">
        <f t="shared" si="54"/>
        <v>1.33</v>
      </c>
      <c r="H63" s="63">
        <v>2</v>
      </c>
      <c r="I63" s="62" t="e">
        <f t="shared" si="55"/>
        <v>#DIV/0!</v>
      </c>
      <c r="J63" s="63"/>
      <c r="K63" s="63"/>
      <c r="L63" s="63"/>
      <c r="M63" s="63">
        <f t="shared" si="56"/>
        <v>2</v>
      </c>
      <c r="N63" s="63"/>
      <c r="O63" s="63">
        <v>1</v>
      </c>
      <c r="P63" s="63">
        <v>1</v>
      </c>
      <c r="Q63" s="96">
        <f t="shared" si="57"/>
        <v>100</v>
      </c>
      <c r="R63" s="65">
        <f>IF(F63&lt;VLOOKUP(G63,$M$335:$Q$342,2),0,VLOOKUP(G63,$M$335:$Q$342,3))</f>
        <v>8</v>
      </c>
      <c r="S63" s="66">
        <f t="shared" si="58"/>
        <v>2</v>
      </c>
      <c r="T63" s="67">
        <f t="shared" si="59"/>
        <v>2.64</v>
      </c>
      <c r="U63" s="165">
        <f t="shared" si="60"/>
        <v>1</v>
      </c>
      <c r="V63" s="67">
        <f t="shared" si="61"/>
        <v>1.65</v>
      </c>
      <c r="W63" s="67">
        <v>5</v>
      </c>
      <c r="X63" s="66">
        <f t="shared" si="66"/>
        <v>0</v>
      </c>
      <c r="Y63" s="67">
        <f t="shared" si="63"/>
        <v>0.15</v>
      </c>
      <c r="Z63" s="66">
        <f>IF(F63&lt;VLOOKUP(G63,$M$335:$Q$342,2),0,VLOOKUP(G63,$M$335:$Q$342,4))</f>
        <v>15</v>
      </c>
      <c r="AA63" s="66"/>
      <c r="AB63" s="66">
        <f t="shared" si="67"/>
        <v>0</v>
      </c>
      <c r="AC63" s="66">
        <f t="shared" si="68"/>
        <v>1</v>
      </c>
      <c r="AD63" s="67">
        <f t="shared" si="64"/>
        <v>0.2</v>
      </c>
      <c r="AE63" s="66">
        <f>IF(F63&lt;VLOOKUP(G63,$M$335:$Q$342,2),0,VLOOKUP(G63,$M$335:$Q$342,5))</f>
        <v>20</v>
      </c>
      <c r="AF63" s="63">
        <v>1</v>
      </c>
      <c r="AG63" s="103">
        <f t="shared" si="69"/>
        <v>0</v>
      </c>
    </row>
    <row r="64" spans="1:33" s="33" customFormat="1" ht="31.5" x14ac:dyDescent="0.25">
      <c r="A64" s="290">
        <v>80</v>
      </c>
      <c r="B64" s="161" t="s">
        <v>529</v>
      </c>
      <c r="C64" s="161" t="s">
        <v>159</v>
      </c>
      <c r="D64" s="162">
        <v>10.849</v>
      </c>
      <c r="E64" s="301"/>
      <c r="F64" s="300">
        <v>64</v>
      </c>
      <c r="G64" s="67">
        <f t="shared" si="54"/>
        <v>5.9</v>
      </c>
      <c r="H64" s="63">
        <v>5</v>
      </c>
      <c r="I64" s="62" t="e">
        <f t="shared" si="55"/>
        <v>#DIV/0!</v>
      </c>
      <c r="J64" s="63"/>
      <c r="K64" s="63"/>
      <c r="L64" s="63"/>
      <c r="M64" s="63">
        <f t="shared" si="56"/>
        <v>3</v>
      </c>
      <c r="N64" s="63">
        <v>0</v>
      </c>
      <c r="O64" s="63">
        <v>3</v>
      </c>
      <c r="P64" s="63">
        <v>0</v>
      </c>
      <c r="Q64" s="96">
        <f t="shared" si="57"/>
        <v>60</v>
      </c>
      <c r="R64" s="65">
        <f>IF(F64&lt;VLOOKUP(G64,$M$335:$Q$342,2),0,VLOOKUP(G64,$M$335:$Q$342,3))</f>
        <v>12</v>
      </c>
      <c r="S64" s="66">
        <f t="shared" si="58"/>
        <v>7</v>
      </c>
      <c r="T64" s="67">
        <f t="shared" si="59"/>
        <v>7.68</v>
      </c>
      <c r="U64" s="165">
        <f t="shared" si="60"/>
        <v>5</v>
      </c>
      <c r="V64" s="67">
        <f t="shared" si="61"/>
        <v>5.12</v>
      </c>
      <c r="W64" s="67">
        <v>8</v>
      </c>
      <c r="X64" s="66">
        <f t="shared" si="66"/>
        <v>0</v>
      </c>
      <c r="Y64" s="67">
        <f t="shared" si="63"/>
        <v>0.75</v>
      </c>
      <c r="Z64" s="66">
        <f>IF(F64&lt;VLOOKUP(G64,$M$335:$Q$342,2),0,VLOOKUP(G64,$M$335:$Q$342,4))</f>
        <v>15</v>
      </c>
      <c r="AA64" s="66"/>
      <c r="AB64" s="66">
        <f t="shared" si="67"/>
        <v>4</v>
      </c>
      <c r="AC64" s="66">
        <f t="shared" si="68"/>
        <v>1</v>
      </c>
      <c r="AD64" s="67">
        <f t="shared" si="64"/>
        <v>1</v>
      </c>
      <c r="AE64" s="66">
        <f>IF(F64&lt;VLOOKUP(G64,$M$335:$Q$342,2),0,VLOOKUP(G64,$M$335:$Q$342,5))</f>
        <v>20</v>
      </c>
      <c r="AF64" s="63">
        <v>5</v>
      </c>
      <c r="AG64" s="103">
        <f t="shared" si="69"/>
        <v>0</v>
      </c>
    </row>
    <row r="65" spans="1:33" s="33" customFormat="1" ht="31.5" x14ac:dyDescent="0.25">
      <c r="A65" s="290">
        <v>81</v>
      </c>
      <c r="B65" s="161" t="s">
        <v>530</v>
      </c>
      <c r="C65" s="161" t="s">
        <v>159</v>
      </c>
      <c r="D65" s="162">
        <v>4.5810000000000004</v>
      </c>
      <c r="E65" s="301"/>
      <c r="F65" s="300">
        <v>62</v>
      </c>
      <c r="G65" s="67">
        <f t="shared" si="54"/>
        <v>13.53</v>
      </c>
      <c r="H65" s="63">
        <v>10</v>
      </c>
      <c r="I65" s="62" t="e">
        <f t="shared" si="55"/>
        <v>#DIV/0!</v>
      </c>
      <c r="J65" s="63"/>
      <c r="K65" s="63"/>
      <c r="L65" s="63"/>
      <c r="M65" s="63">
        <f t="shared" si="56"/>
        <v>4</v>
      </c>
      <c r="N65" s="63">
        <v>0</v>
      </c>
      <c r="O65" s="63">
        <v>3</v>
      </c>
      <c r="P65" s="63">
        <v>1</v>
      </c>
      <c r="Q65" s="96">
        <f t="shared" si="57"/>
        <v>40</v>
      </c>
      <c r="R65" s="65">
        <f>IF(F65&lt;VLOOKUP(G65,$M$335:$Q$342,2),0,VLOOKUP(G65,$M$335:$Q$342,3))</f>
        <v>25</v>
      </c>
      <c r="S65" s="66">
        <f t="shared" si="58"/>
        <v>15</v>
      </c>
      <c r="T65" s="67">
        <f t="shared" si="59"/>
        <v>15.5</v>
      </c>
      <c r="U65" s="165">
        <f t="shared" si="60"/>
        <v>7</v>
      </c>
      <c r="V65" s="67">
        <f t="shared" si="61"/>
        <v>7.44</v>
      </c>
      <c r="W65" s="67">
        <v>12</v>
      </c>
      <c r="X65" s="66">
        <f t="shared" si="66"/>
        <v>1</v>
      </c>
      <c r="Y65" s="67">
        <f t="shared" si="63"/>
        <v>1.05</v>
      </c>
      <c r="Z65" s="66">
        <f>IF(F65&lt;VLOOKUP(G65,$M$335:$Q$342,2),0,VLOOKUP(G65,$M$335:$Q$342,4))</f>
        <v>15</v>
      </c>
      <c r="AA65" s="66"/>
      <c r="AB65" s="66">
        <f t="shared" si="67"/>
        <v>4</v>
      </c>
      <c r="AC65" s="66">
        <f t="shared" si="68"/>
        <v>2</v>
      </c>
      <c r="AD65" s="67">
        <f t="shared" si="64"/>
        <v>1.4</v>
      </c>
      <c r="AE65" s="66">
        <f>IF(F65&lt;VLOOKUP(G65,$M$335:$Q$342,2),0,VLOOKUP(G65,$M$335:$Q$342,5))</f>
        <v>20</v>
      </c>
      <c r="AF65" s="63">
        <v>7</v>
      </c>
      <c r="AG65" s="103">
        <f t="shared" si="69"/>
        <v>0</v>
      </c>
    </row>
    <row r="66" spans="1:33" s="33" customFormat="1" ht="31.5" x14ac:dyDescent="0.25">
      <c r="A66" s="290">
        <v>83</v>
      </c>
      <c r="B66" s="161" t="s">
        <v>532</v>
      </c>
      <c r="C66" s="161" t="s">
        <v>159</v>
      </c>
      <c r="D66" s="162">
        <v>15.803000000000001</v>
      </c>
      <c r="E66" s="301"/>
      <c r="F66" s="300">
        <v>66</v>
      </c>
      <c r="G66" s="67">
        <f t="shared" si="54"/>
        <v>4.18</v>
      </c>
      <c r="H66" s="63">
        <v>11</v>
      </c>
      <c r="I66" s="62" t="e">
        <f t="shared" si="55"/>
        <v>#DIV/0!</v>
      </c>
      <c r="J66" s="63"/>
      <c r="K66" s="63"/>
      <c r="L66" s="63"/>
      <c r="M66" s="63">
        <f t="shared" si="56"/>
        <v>3</v>
      </c>
      <c r="N66" s="63">
        <v>0</v>
      </c>
      <c r="O66" s="63">
        <v>3</v>
      </c>
      <c r="P66" s="63">
        <v>0</v>
      </c>
      <c r="Q66" s="96">
        <f t="shared" si="57"/>
        <v>27</v>
      </c>
      <c r="R66" s="65">
        <f>IF(F66&lt;VLOOKUP(G66,$M$335:$Q$342,2),0,VLOOKUP(G66,$M$335:$Q$342,3))</f>
        <v>12</v>
      </c>
      <c r="S66" s="66">
        <f t="shared" si="58"/>
        <v>7</v>
      </c>
      <c r="T66" s="67">
        <f t="shared" si="59"/>
        <v>7.92</v>
      </c>
      <c r="U66" s="165">
        <f t="shared" si="60"/>
        <v>6</v>
      </c>
      <c r="V66" s="67">
        <f t="shared" si="61"/>
        <v>6.6</v>
      </c>
      <c r="W66" s="67">
        <v>10</v>
      </c>
      <c r="X66" s="66">
        <f t="shared" si="66"/>
        <v>0</v>
      </c>
      <c r="Y66" s="67">
        <f t="shared" si="63"/>
        <v>0.9</v>
      </c>
      <c r="Z66" s="66">
        <f>IF(F66&lt;VLOOKUP(G66,$M$335:$Q$342,2),0,VLOOKUP(G66,$M$335:$Q$342,4))</f>
        <v>15</v>
      </c>
      <c r="AA66" s="66"/>
      <c r="AB66" s="66">
        <f t="shared" si="67"/>
        <v>4</v>
      </c>
      <c r="AC66" s="66">
        <f t="shared" si="68"/>
        <v>2</v>
      </c>
      <c r="AD66" s="67">
        <f t="shared" si="64"/>
        <v>1.2</v>
      </c>
      <c r="AE66" s="66">
        <f>IF(F66&lt;VLOOKUP(G66,$M$335:$Q$342,2),0,VLOOKUP(G66,$M$335:$Q$342,5))</f>
        <v>20</v>
      </c>
      <c r="AF66" s="63">
        <v>6</v>
      </c>
      <c r="AG66" s="103">
        <f t="shared" si="69"/>
        <v>0</v>
      </c>
    </row>
    <row r="67" spans="1:33" s="33" customFormat="1" ht="31.5" x14ac:dyDescent="0.25">
      <c r="A67" s="290">
        <v>84</v>
      </c>
      <c r="B67" s="161" t="s">
        <v>765</v>
      </c>
      <c r="C67" s="161" t="s">
        <v>159</v>
      </c>
      <c r="D67" s="162">
        <v>197.6</v>
      </c>
      <c r="E67" s="301"/>
      <c r="F67" s="300">
        <v>496</v>
      </c>
      <c r="G67" s="67">
        <f t="shared" si="54"/>
        <v>2.5099999999999998</v>
      </c>
      <c r="H67" s="63">
        <v>19</v>
      </c>
      <c r="I67" s="62" t="e">
        <f t="shared" si="55"/>
        <v>#DIV/0!</v>
      </c>
      <c r="J67" s="63"/>
      <c r="K67" s="63"/>
      <c r="L67" s="63"/>
      <c r="M67" s="63">
        <f t="shared" si="56"/>
        <v>5</v>
      </c>
      <c r="N67" s="63">
        <v>2</v>
      </c>
      <c r="O67" s="63">
        <v>3</v>
      </c>
      <c r="P67" s="63">
        <v>0</v>
      </c>
      <c r="Q67" s="96">
        <f t="shared" si="57"/>
        <v>26</v>
      </c>
      <c r="R67" s="65">
        <f>IF(F67&lt;VLOOKUP(G67,$M$335:$Q$342,2),0,VLOOKUP(G67,$M$335:$Q$342,3))</f>
        <v>8</v>
      </c>
      <c r="S67" s="66">
        <f t="shared" si="58"/>
        <v>39</v>
      </c>
      <c r="T67" s="67">
        <f t="shared" si="59"/>
        <v>39.68</v>
      </c>
      <c r="U67" s="165">
        <f t="shared" si="60"/>
        <v>14</v>
      </c>
      <c r="V67" s="67">
        <f t="shared" si="61"/>
        <v>14.88</v>
      </c>
      <c r="W67" s="67">
        <v>3</v>
      </c>
      <c r="X67" s="66">
        <f t="shared" si="66"/>
        <v>2</v>
      </c>
      <c r="Y67" s="67">
        <f t="shared" si="63"/>
        <v>2.1</v>
      </c>
      <c r="Z67" s="66">
        <f>IF(F67&lt;VLOOKUP(G67,$M$335:$Q$342,2),0,VLOOKUP(G67,$M$335:$Q$342,4))</f>
        <v>15</v>
      </c>
      <c r="AA67" s="66"/>
      <c r="AB67" s="66">
        <f t="shared" si="67"/>
        <v>9</v>
      </c>
      <c r="AC67" s="66">
        <f t="shared" si="68"/>
        <v>3</v>
      </c>
      <c r="AD67" s="67">
        <f t="shared" si="64"/>
        <v>2.8</v>
      </c>
      <c r="AE67" s="66">
        <f>IF(F67&lt;VLOOKUP(G67,$M$335:$Q$342,2),0,VLOOKUP(G67,$M$335:$Q$342,5))</f>
        <v>20</v>
      </c>
      <c r="AF67" s="63">
        <v>14</v>
      </c>
      <c r="AG67" s="103">
        <f t="shared" si="69"/>
        <v>0</v>
      </c>
    </row>
    <row r="68" spans="1:33" s="33" customFormat="1" ht="31.5" x14ac:dyDescent="0.25">
      <c r="A68" s="290">
        <v>85</v>
      </c>
      <c r="B68" s="161" t="s">
        <v>766</v>
      </c>
      <c r="C68" s="161" t="s">
        <v>159</v>
      </c>
      <c r="D68" s="162">
        <v>13.315</v>
      </c>
      <c r="E68" s="301"/>
      <c r="F68" s="300">
        <v>104</v>
      </c>
      <c r="G68" s="67">
        <f t="shared" si="54"/>
        <v>7.81</v>
      </c>
      <c r="H68" s="63">
        <v>7</v>
      </c>
      <c r="I68" s="62" t="e">
        <f t="shared" si="55"/>
        <v>#DIV/0!</v>
      </c>
      <c r="J68" s="63"/>
      <c r="K68" s="63"/>
      <c r="L68" s="63"/>
      <c r="M68" s="63">
        <f t="shared" si="56"/>
        <v>2</v>
      </c>
      <c r="N68" s="63">
        <v>0</v>
      </c>
      <c r="O68" s="63">
        <v>2</v>
      </c>
      <c r="P68" s="63">
        <v>0</v>
      </c>
      <c r="Q68" s="96">
        <f t="shared" si="57"/>
        <v>29</v>
      </c>
      <c r="R68" s="65">
        <f>IF(F68&lt;VLOOKUP(G68,$M$335:$Q$342,2),0,VLOOKUP(G68,$M$335:$Q$342,3))</f>
        <v>15</v>
      </c>
      <c r="S68" s="66">
        <f t="shared" si="58"/>
        <v>15</v>
      </c>
      <c r="T68" s="67">
        <f t="shared" si="59"/>
        <v>15.6</v>
      </c>
      <c r="U68" s="165">
        <f t="shared" si="60"/>
        <v>7</v>
      </c>
      <c r="V68" s="67">
        <f t="shared" si="61"/>
        <v>7.28</v>
      </c>
      <c r="W68" s="67">
        <v>7</v>
      </c>
      <c r="X68" s="66">
        <f t="shared" si="66"/>
        <v>1</v>
      </c>
      <c r="Y68" s="67">
        <f t="shared" si="63"/>
        <v>1.05</v>
      </c>
      <c r="Z68" s="66">
        <f>IF(F68&lt;VLOOKUP(G68,$M$335:$Q$342,2),0,VLOOKUP(G68,$M$335:$Q$342,4))</f>
        <v>15</v>
      </c>
      <c r="AA68" s="66"/>
      <c r="AB68" s="66">
        <f t="shared" si="67"/>
        <v>4</v>
      </c>
      <c r="AC68" s="66">
        <f t="shared" si="68"/>
        <v>2</v>
      </c>
      <c r="AD68" s="67">
        <f t="shared" si="64"/>
        <v>1.4</v>
      </c>
      <c r="AE68" s="66">
        <f>IF(F68&lt;VLOOKUP(G68,$M$335:$Q$342,2),0,VLOOKUP(G68,$M$335:$Q$342,5))</f>
        <v>20</v>
      </c>
      <c r="AF68" s="63">
        <v>7</v>
      </c>
      <c r="AG68" s="103">
        <f t="shared" si="69"/>
        <v>0</v>
      </c>
    </row>
    <row r="69" spans="1:33" s="33" customFormat="1" ht="47.25" x14ac:dyDescent="0.25">
      <c r="A69" s="290">
        <v>86</v>
      </c>
      <c r="B69" s="161" t="s">
        <v>767</v>
      </c>
      <c r="C69" s="161" t="s">
        <v>159</v>
      </c>
      <c r="D69" s="162">
        <v>9</v>
      </c>
      <c r="E69" s="301"/>
      <c r="F69" s="300">
        <v>17</v>
      </c>
      <c r="G69" s="67">
        <f t="shared" si="54"/>
        <v>1.89</v>
      </c>
      <c r="H69" s="63">
        <v>1</v>
      </c>
      <c r="I69" s="62" t="e">
        <f t="shared" si="55"/>
        <v>#DIV/0!</v>
      </c>
      <c r="J69" s="63"/>
      <c r="K69" s="63"/>
      <c r="L69" s="63"/>
      <c r="M69" s="63">
        <f t="shared" si="56"/>
        <v>0</v>
      </c>
      <c r="N69" s="63">
        <v>0</v>
      </c>
      <c r="O69" s="63">
        <v>0</v>
      </c>
      <c r="P69" s="63">
        <v>0</v>
      </c>
      <c r="Q69" s="96">
        <f t="shared" si="57"/>
        <v>0</v>
      </c>
      <c r="R69" s="65">
        <f>IF(F69&lt;VLOOKUP(G69,$M$335:$Q$342,2),0,VLOOKUP(G69,$M$335:$Q$342,3))</f>
        <v>8</v>
      </c>
      <c r="S69" s="66">
        <f t="shared" si="58"/>
        <v>1</v>
      </c>
      <c r="T69" s="67">
        <f t="shared" si="59"/>
        <v>1.36</v>
      </c>
      <c r="U69" s="165">
        <f t="shared" si="60"/>
        <v>1</v>
      </c>
      <c r="V69" s="67">
        <f t="shared" si="61"/>
        <v>1.36</v>
      </c>
      <c r="W69" s="67">
        <f t="shared" si="62"/>
        <v>8</v>
      </c>
      <c r="X69" s="66">
        <f t="shared" si="66"/>
        <v>0</v>
      </c>
      <c r="Y69" s="67">
        <f t="shared" si="63"/>
        <v>0.15</v>
      </c>
      <c r="Z69" s="66">
        <f>IF(F69&lt;VLOOKUP(G69,$M$335:$Q$342,2),0,VLOOKUP(G69,$M$335:$Q$342,4))</f>
        <v>15</v>
      </c>
      <c r="AA69" s="66"/>
      <c r="AB69" s="66">
        <f t="shared" si="67"/>
        <v>0</v>
      </c>
      <c r="AC69" s="66">
        <f t="shared" si="68"/>
        <v>1</v>
      </c>
      <c r="AD69" s="67">
        <f t="shared" si="64"/>
        <v>0.2</v>
      </c>
      <c r="AE69" s="66">
        <f>IF(F69&lt;VLOOKUP(G69,$M$335:$Q$342,2),0,VLOOKUP(G69,$M$335:$Q$342,5))</f>
        <v>20</v>
      </c>
      <c r="AF69" s="63">
        <v>1</v>
      </c>
      <c r="AG69" s="103">
        <f t="shared" si="69"/>
        <v>0</v>
      </c>
    </row>
    <row r="70" spans="1:33" s="33" customFormat="1" ht="31.5" x14ac:dyDescent="0.25">
      <c r="A70" s="290">
        <v>87</v>
      </c>
      <c r="B70" s="161" t="s">
        <v>533</v>
      </c>
      <c r="C70" s="161" t="s">
        <v>159</v>
      </c>
      <c r="D70" s="162">
        <v>60.246000000000002</v>
      </c>
      <c r="E70" s="301"/>
      <c r="F70" s="300">
        <v>211</v>
      </c>
      <c r="G70" s="67">
        <f t="shared" si="54"/>
        <v>3.5</v>
      </c>
      <c r="H70" s="63">
        <v>24</v>
      </c>
      <c r="I70" s="62" t="e">
        <f t="shared" si="55"/>
        <v>#DIV/0!</v>
      </c>
      <c r="J70" s="63"/>
      <c r="K70" s="63"/>
      <c r="L70" s="63"/>
      <c r="M70" s="63">
        <f t="shared" si="56"/>
        <v>8</v>
      </c>
      <c r="N70" s="63">
        <v>1</v>
      </c>
      <c r="O70" s="63">
        <v>7</v>
      </c>
      <c r="P70" s="63">
        <v>0</v>
      </c>
      <c r="Q70" s="96">
        <f t="shared" si="57"/>
        <v>33</v>
      </c>
      <c r="R70" s="65">
        <f>IF(F70&lt;VLOOKUP(G70,$M$335:$Q$342,2),0,VLOOKUP(G70,$M$335:$Q$342,3))</f>
        <v>12</v>
      </c>
      <c r="S70" s="66">
        <f t="shared" si="58"/>
        <v>25</v>
      </c>
      <c r="T70" s="67">
        <f t="shared" si="59"/>
        <v>25.32</v>
      </c>
      <c r="U70" s="165">
        <f t="shared" si="60"/>
        <v>25</v>
      </c>
      <c r="V70" s="67">
        <f t="shared" si="61"/>
        <v>25.32</v>
      </c>
      <c r="W70" s="67">
        <f t="shared" si="62"/>
        <v>12</v>
      </c>
      <c r="X70" s="66">
        <f t="shared" si="66"/>
        <v>3</v>
      </c>
      <c r="Y70" s="67">
        <f t="shared" si="63"/>
        <v>3.75</v>
      </c>
      <c r="Z70" s="66">
        <f>IF(F70&lt;VLOOKUP(G70,$M$335:$Q$342,2),0,VLOOKUP(G70,$M$335:$Q$342,4))</f>
        <v>15</v>
      </c>
      <c r="AA70" s="66"/>
      <c r="AB70" s="66">
        <f t="shared" si="67"/>
        <v>17</v>
      </c>
      <c r="AC70" s="66">
        <f t="shared" si="68"/>
        <v>5</v>
      </c>
      <c r="AD70" s="67">
        <f t="shared" si="64"/>
        <v>5</v>
      </c>
      <c r="AE70" s="66">
        <f>IF(F70&lt;VLOOKUP(G70,$M$335:$Q$342,2),0,VLOOKUP(G70,$M$335:$Q$342,5))</f>
        <v>20</v>
      </c>
      <c r="AF70" s="63">
        <v>25</v>
      </c>
      <c r="AG70" s="103">
        <f t="shared" si="69"/>
        <v>0</v>
      </c>
    </row>
    <row r="71" spans="1:33" s="33" customFormat="1" x14ac:dyDescent="0.25">
      <c r="A71" s="290">
        <v>90</v>
      </c>
      <c r="B71" s="161" t="s">
        <v>768</v>
      </c>
      <c r="C71" s="161" t="s">
        <v>159</v>
      </c>
      <c r="D71" s="162">
        <v>115.8</v>
      </c>
      <c r="E71" s="301"/>
      <c r="F71" s="300">
        <v>150</v>
      </c>
      <c r="G71" s="67">
        <v>1.3</v>
      </c>
      <c r="H71" s="63">
        <v>12</v>
      </c>
      <c r="I71" s="62" t="e">
        <f t="shared" si="55"/>
        <v>#DIV/0!</v>
      </c>
      <c r="J71" s="63"/>
      <c r="K71" s="63"/>
      <c r="L71" s="63"/>
      <c r="M71" s="63">
        <f t="shared" si="56"/>
        <v>11</v>
      </c>
      <c r="N71" s="63">
        <v>1</v>
      </c>
      <c r="O71" s="63">
        <v>9</v>
      </c>
      <c r="P71" s="63">
        <v>1</v>
      </c>
      <c r="Q71" s="96">
        <f t="shared" si="57"/>
        <v>92</v>
      </c>
      <c r="R71" s="65">
        <f>IF(F71&lt;VLOOKUP(G71,$M$335:$Q$342,2),0,VLOOKUP(G71,$M$335:$Q$342,3))</f>
        <v>8</v>
      </c>
      <c r="S71" s="66">
        <f t="shared" si="58"/>
        <v>12</v>
      </c>
      <c r="T71" s="67">
        <f t="shared" si="59"/>
        <v>12</v>
      </c>
      <c r="U71" s="165">
        <f t="shared" si="60"/>
        <v>12</v>
      </c>
      <c r="V71" s="67">
        <f t="shared" si="61"/>
        <v>12</v>
      </c>
      <c r="W71" s="67">
        <f t="shared" si="62"/>
        <v>8</v>
      </c>
      <c r="X71" s="66">
        <f t="shared" si="66"/>
        <v>1</v>
      </c>
      <c r="Y71" s="67">
        <f t="shared" si="63"/>
        <v>1.8</v>
      </c>
      <c r="Z71" s="66">
        <f>IF(F71&lt;VLOOKUP(G71,$M$335:$Q$342,2),0,VLOOKUP(G71,$M$335:$Q$342,4))</f>
        <v>15</v>
      </c>
      <c r="AA71" s="66"/>
      <c r="AB71" s="66">
        <f t="shared" si="67"/>
        <v>8</v>
      </c>
      <c r="AC71" s="66">
        <f t="shared" si="68"/>
        <v>3</v>
      </c>
      <c r="AD71" s="67">
        <f t="shared" si="64"/>
        <v>2.4</v>
      </c>
      <c r="AE71" s="66">
        <f>IF(F71&lt;VLOOKUP(G71,$M$335:$Q$342,2),0,VLOOKUP(G71,$M$335:$Q$342,5))</f>
        <v>20</v>
      </c>
      <c r="AF71" s="63">
        <v>12</v>
      </c>
      <c r="AG71" s="103">
        <f t="shared" si="69"/>
        <v>0</v>
      </c>
    </row>
    <row r="72" spans="1:33" s="33" customFormat="1" ht="47.25" x14ac:dyDescent="0.25">
      <c r="A72" s="290">
        <v>91</v>
      </c>
      <c r="B72" s="161" t="s">
        <v>534</v>
      </c>
      <c r="C72" s="161" t="s">
        <v>160</v>
      </c>
      <c r="D72" s="162">
        <v>349.38</v>
      </c>
      <c r="E72" s="301"/>
      <c r="F72" s="300">
        <v>838</v>
      </c>
      <c r="G72" s="67">
        <f t="shared" si="54"/>
        <v>2.4</v>
      </c>
      <c r="H72" s="63">
        <v>50</v>
      </c>
      <c r="I72" s="62" t="e">
        <f t="shared" si="55"/>
        <v>#DIV/0!</v>
      </c>
      <c r="J72" s="63"/>
      <c r="K72" s="63"/>
      <c r="L72" s="63"/>
      <c r="M72" s="63">
        <f t="shared" si="56"/>
        <v>33</v>
      </c>
      <c r="N72" s="63">
        <v>1</v>
      </c>
      <c r="O72" s="63">
        <v>21</v>
      </c>
      <c r="P72" s="63">
        <v>11</v>
      </c>
      <c r="Q72" s="96">
        <f t="shared" si="57"/>
        <v>66</v>
      </c>
      <c r="R72" s="65">
        <f>IF(F72&lt;VLOOKUP(G72,$M$335:$Q$342,2),0,VLOOKUP(G72,$M$335:$Q$342,3))</f>
        <v>8</v>
      </c>
      <c r="S72" s="66">
        <f t="shared" si="58"/>
        <v>67</v>
      </c>
      <c r="T72" s="67">
        <f t="shared" si="59"/>
        <v>67.040000000000006</v>
      </c>
      <c r="U72" s="165">
        <f t="shared" si="60"/>
        <v>62</v>
      </c>
      <c r="V72" s="67">
        <f t="shared" si="61"/>
        <v>62.85</v>
      </c>
      <c r="W72" s="67">
        <v>7.5</v>
      </c>
      <c r="X72" s="66">
        <f t="shared" si="66"/>
        <v>9</v>
      </c>
      <c r="Y72" s="67">
        <f t="shared" si="63"/>
        <v>9.3000000000000007</v>
      </c>
      <c r="Z72" s="66">
        <f>IF(F72&lt;VLOOKUP(G72,$M$335:$Q$342,2),0,VLOOKUP(G72,$M$335:$Q$342,4))</f>
        <v>15</v>
      </c>
      <c r="AA72" s="66"/>
      <c r="AB72" s="66">
        <f t="shared" si="67"/>
        <v>40</v>
      </c>
      <c r="AC72" s="66">
        <f t="shared" si="68"/>
        <v>13</v>
      </c>
      <c r="AD72" s="67">
        <f t="shared" si="64"/>
        <v>12.4</v>
      </c>
      <c r="AE72" s="66">
        <f>IF(F72&lt;VLOOKUP(G72,$M$335:$Q$342,2),0,VLOOKUP(G72,$M$335:$Q$342,5))</f>
        <v>20</v>
      </c>
      <c r="AF72" s="63">
        <v>62</v>
      </c>
      <c r="AG72" s="103">
        <f t="shared" si="69"/>
        <v>0</v>
      </c>
    </row>
    <row r="73" spans="1:33" s="33" customFormat="1" ht="47.25" x14ac:dyDescent="0.25">
      <c r="A73" s="290">
        <v>92</v>
      </c>
      <c r="B73" s="161" t="s">
        <v>535</v>
      </c>
      <c r="C73" s="161" t="s">
        <v>160</v>
      </c>
      <c r="D73" s="162">
        <v>22.375</v>
      </c>
      <c r="E73" s="301"/>
      <c r="F73" s="300">
        <v>159</v>
      </c>
      <c r="G73" s="67">
        <f t="shared" si="54"/>
        <v>7.11</v>
      </c>
      <c r="H73" s="63">
        <v>26</v>
      </c>
      <c r="I73" s="62" t="e">
        <f t="shared" si="55"/>
        <v>#DIV/0!</v>
      </c>
      <c r="J73" s="63"/>
      <c r="K73" s="63"/>
      <c r="L73" s="63"/>
      <c r="M73" s="63">
        <f t="shared" si="56"/>
        <v>7</v>
      </c>
      <c r="N73" s="63">
        <v>1</v>
      </c>
      <c r="O73" s="63">
        <v>6</v>
      </c>
      <c r="P73" s="63"/>
      <c r="Q73" s="96">
        <f t="shared" si="57"/>
        <v>27</v>
      </c>
      <c r="R73" s="65">
        <f>IF(F73&lt;VLOOKUP(G73,$M$335:$Q$342,2),0,VLOOKUP(G73,$M$335:$Q$342,3))</f>
        <v>15</v>
      </c>
      <c r="S73" s="66">
        <f t="shared" si="58"/>
        <v>23</v>
      </c>
      <c r="T73" s="67">
        <f t="shared" si="59"/>
        <v>23.85</v>
      </c>
      <c r="U73" s="165">
        <f t="shared" si="60"/>
        <v>23</v>
      </c>
      <c r="V73" s="67">
        <f t="shared" si="61"/>
        <v>23.85</v>
      </c>
      <c r="W73" s="67">
        <f t="shared" si="62"/>
        <v>15</v>
      </c>
      <c r="X73" s="66">
        <f t="shared" si="66"/>
        <v>3</v>
      </c>
      <c r="Y73" s="67">
        <f t="shared" si="63"/>
        <v>3.45</v>
      </c>
      <c r="Z73" s="66">
        <f>IF(F73&lt;VLOOKUP(G73,$M$335:$Q$342,2),0,VLOOKUP(G73,$M$335:$Q$342,4))</f>
        <v>15</v>
      </c>
      <c r="AA73" s="66"/>
      <c r="AB73" s="66">
        <f t="shared" si="67"/>
        <v>15</v>
      </c>
      <c r="AC73" s="66">
        <f t="shared" si="68"/>
        <v>5</v>
      </c>
      <c r="AD73" s="67">
        <f t="shared" si="64"/>
        <v>4.5999999999999996</v>
      </c>
      <c r="AE73" s="66">
        <f>IF(F73&lt;VLOOKUP(G73,$M$335:$Q$342,2),0,VLOOKUP(G73,$M$335:$Q$342,5))</f>
        <v>20</v>
      </c>
      <c r="AF73" s="63">
        <v>23</v>
      </c>
      <c r="AG73" s="103">
        <f t="shared" si="69"/>
        <v>0</v>
      </c>
    </row>
    <row r="74" spans="1:33" s="33" customFormat="1" ht="31.5" x14ac:dyDescent="0.25">
      <c r="A74" s="290">
        <v>93</v>
      </c>
      <c r="B74" s="161" t="s">
        <v>536</v>
      </c>
      <c r="C74" s="161" t="s">
        <v>160</v>
      </c>
      <c r="D74" s="162">
        <v>31.161999999999999</v>
      </c>
      <c r="E74" s="301"/>
      <c r="F74" s="300">
        <v>137</v>
      </c>
      <c r="G74" s="67">
        <f t="shared" si="54"/>
        <v>4.4000000000000004</v>
      </c>
      <c r="H74" s="63">
        <v>16</v>
      </c>
      <c r="I74" s="62" t="e">
        <f t="shared" si="55"/>
        <v>#DIV/0!</v>
      </c>
      <c r="J74" s="63"/>
      <c r="K74" s="63"/>
      <c r="L74" s="63"/>
      <c r="M74" s="63">
        <f t="shared" si="56"/>
        <v>3</v>
      </c>
      <c r="N74" s="63">
        <v>1</v>
      </c>
      <c r="O74" s="63">
        <v>1</v>
      </c>
      <c r="P74" s="63">
        <v>1</v>
      </c>
      <c r="Q74" s="96">
        <f t="shared" si="57"/>
        <v>19</v>
      </c>
      <c r="R74" s="65">
        <f>IF(F74&lt;VLOOKUP(G74,$M$335:$Q$342,2),0,VLOOKUP(G74,$M$335:$Q$342,3))</f>
        <v>12</v>
      </c>
      <c r="S74" s="66">
        <f t="shared" si="58"/>
        <v>16</v>
      </c>
      <c r="T74" s="67">
        <f t="shared" si="59"/>
        <v>16.440000000000001</v>
      </c>
      <c r="U74" s="165">
        <f t="shared" si="60"/>
        <v>16</v>
      </c>
      <c r="V74" s="67">
        <f t="shared" si="61"/>
        <v>16.440000000000001</v>
      </c>
      <c r="W74" s="67">
        <f t="shared" si="62"/>
        <v>12</v>
      </c>
      <c r="X74" s="66">
        <f t="shared" si="66"/>
        <v>2</v>
      </c>
      <c r="Y74" s="67">
        <f t="shared" si="63"/>
        <v>2.4</v>
      </c>
      <c r="Z74" s="66">
        <f>IF(F74&lt;VLOOKUP(G74,$M$335:$Q$342,2),0,VLOOKUP(G74,$M$335:$Q$342,4))</f>
        <v>15</v>
      </c>
      <c r="AA74" s="66"/>
      <c r="AB74" s="66">
        <f t="shared" si="67"/>
        <v>10</v>
      </c>
      <c r="AC74" s="66">
        <f t="shared" si="68"/>
        <v>4</v>
      </c>
      <c r="AD74" s="67">
        <f t="shared" si="64"/>
        <v>3.2</v>
      </c>
      <c r="AE74" s="66">
        <f>IF(F74&lt;VLOOKUP(G74,$M$335:$Q$342,2),0,VLOOKUP(G74,$M$335:$Q$342,5))</f>
        <v>20</v>
      </c>
      <c r="AF74" s="63">
        <v>16</v>
      </c>
      <c r="AG74" s="103">
        <f t="shared" si="69"/>
        <v>0</v>
      </c>
    </row>
    <row r="75" spans="1:33" s="33" customFormat="1" ht="31.5" x14ac:dyDescent="0.25">
      <c r="A75" s="290">
        <v>94</v>
      </c>
      <c r="B75" s="161" t="s">
        <v>537</v>
      </c>
      <c r="C75" s="161" t="s">
        <v>161</v>
      </c>
      <c r="D75" s="162">
        <v>165.233</v>
      </c>
      <c r="E75" s="301"/>
      <c r="F75" s="300">
        <v>147</v>
      </c>
      <c r="G75" s="67">
        <f t="shared" si="54"/>
        <v>0.89</v>
      </c>
      <c r="H75" s="63">
        <v>7</v>
      </c>
      <c r="I75" s="62" t="e">
        <f t="shared" si="55"/>
        <v>#DIV/0!</v>
      </c>
      <c r="J75" s="63"/>
      <c r="K75" s="63"/>
      <c r="L75" s="63"/>
      <c r="M75" s="63">
        <f t="shared" si="56"/>
        <v>4</v>
      </c>
      <c r="N75" s="63">
        <v>0</v>
      </c>
      <c r="O75" s="63">
        <v>4</v>
      </c>
      <c r="P75" s="63">
        <v>0</v>
      </c>
      <c r="Q75" s="96">
        <f t="shared" si="57"/>
        <v>57</v>
      </c>
      <c r="R75" s="65">
        <f>IF(F75&lt;VLOOKUP(G75,$M$335:$Q$342,2),0,VLOOKUP(G75,$M$335:$Q$342,3))</f>
        <v>5</v>
      </c>
      <c r="S75" s="66">
        <f t="shared" si="58"/>
        <v>7</v>
      </c>
      <c r="T75" s="67">
        <f t="shared" si="59"/>
        <v>7.35</v>
      </c>
      <c r="U75" s="165">
        <f t="shared" si="60"/>
        <v>7</v>
      </c>
      <c r="V75" s="67">
        <f t="shared" si="61"/>
        <v>7.35</v>
      </c>
      <c r="W75" s="67">
        <f t="shared" si="62"/>
        <v>5</v>
      </c>
      <c r="X75" s="66">
        <f t="shared" si="66"/>
        <v>1</v>
      </c>
      <c r="Y75" s="67">
        <f t="shared" si="63"/>
        <v>1.05</v>
      </c>
      <c r="Z75" s="66">
        <f>IF(F75&lt;VLOOKUP(G75,$M$335:$Q$342,2),0,VLOOKUP(G75,$M$335:$Q$342,4))</f>
        <v>15</v>
      </c>
      <c r="AA75" s="66"/>
      <c r="AB75" s="66">
        <f t="shared" si="67"/>
        <v>4</v>
      </c>
      <c r="AC75" s="66">
        <f t="shared" si="68"/>
        <v>2</v>
      </c>
      <c r="AD75" s="67">
        <f t="shared" si="64"/>
        <v>1.4</v>
      </c>
      <c r="AE75" s="66">
        <f>IF(F75&lt;VLOOKUP(G75,$M$335:$Q$342,2),0,VLOOKUP(G75,$M$335:$Q$342,5))</f>
        <v>20</v>
      </c>
      <c r="AF75" s="63">
        <v>7</v>
      </c>
      <c r="AG75" s="103">
        <f t="shared" si="69"/>
        <v>0</v>
      </c>
    </row>
    <row r="76" spans="1:33" s="33" customFormat="1" ht="31.5" x14ac:dyDescent="0.25">
      <c r="A76" s="290">
        <v>95</v>
      </c>
      <c r="B76" s="161" t="s">
        <v>538</v>
      </c>
      <c r="C76" s="161" t="s">
        <v>162</v>
      </c>
      <c r="D76" s="162">
        <v>270.54000000000002</v>
      </c>
      <c r="E76" s="301"/>
      <c r="F76" s="300">
        <v>41</v>
      </c>
      <c r="G76" s="67">
        <f t="shared" si="54"/>
        <v>0.15</v>
      </c>
      <c r="H76" s="63">
        <v>1</v>
      </c>
      <c r="I76" s="62" t="e">
        <f t="shared" si="55"/>
        <v>#DIV/0!</v>
      </c>
      <c r="J76" s="63"/>
      <c r="K76" s="63"/>
      <c r="L76" s="63"/>
      <c r="M76" s="63">
        <f t="shared" si="56"/>
        <v>0</v>
      </c>
      <c r="N76" s="63"/>
      <c r="O76" s="63">
        <v>0</v>
      </c>
      <c r="P76" s="63">
        <v>0</v>
      </c>
      <c r="Q76" s="96">
        <f t="shared" si="57"/>
        <v>0</v>
      </c>
      <c r="R76" s="65">
        <f>IF(F76&lt;VLOOKUP(G76,$M$335:$Q$342,2),0,VLOOKUP(G76,$M$335:$Q$342,3))</f>
        <v>5</v>
      </c>
      <c r="S76" s="66">
        <f t="shared" si="58"/>
        <v>2</v>
      </c>
      <c r="T76" s="67">
        <f t="shared" si="59"/>
        <v>2.0499999999999998</v>
      </c>
      <c r="U76" s="165">
        <f t="shared" si="60"/>
        <v>2</v>
      </c>
      <c r="V76" s="67">
        <f t="shared" si="61"/>
        <v>2.0499999999999998</v>
      </c>
      <c r="W76" s="67">
        <f t="shared" si="62"/>
        <v>5</v>
      </c>
      <c r="X76" s="66">
        <f t="shared" si="66"/>
        <v>0</v>
      </c>
      <c r="Y76" s="67">
        <f t="shared" si="63"/>
        <v>0.3</v>
      </c>
      <c r="Z76" s="66">
        <f>IF(F76&lt;VLOOKUP(G76,$M$335:$Q$342,2),0,VLOOKUP(G76,$M$335:$Q$342,4))</f>
        <v>15</v>
      </c>
      <c r="AA76" s="66"/>
      <c r="AB76" s="66">
        <f t="shared" si="67"/>
        <v>1</v>
      </c>
      <c r="AC76" s="66">
        <f t="shared" si="68"/>
        <v>1</v>
      </c>
      <c r="AD76" s="67">
        <f t="shared" si="64"/>
        <v>0.4</v>
      </c>
      <c r="AE76" s="66">
        <f>IF(F76&lt;VLOOKUP(G76,$M$335:$Q$342,2),0,VLOOKUP(G76,$M$335:$Q$342,5))</f>
        <v>20</v>
      </c>
      <c r="AF76" s="63"/>
    </row>
    <row r="77" spans="1:33" s="33" customFormat="1" ht="47.25" x14ac:dyDescent="0.25">
      <c r="A77" s="290">
        <v>96</v>
      </c>
      <c r="B77" s="161" t="s">
        <v>539</v>
      </c>
      <c r="C77" s="161" t="s">
        <v>162</v>
      </c>
      <c r="D77" s="162">
        <v>205.96799999999999</v>
      </c>
      <c r="E77" s="301"/>
      <c r="F77" s="300">
        <v>392</v>
      </c>
      <c r="G77" s="67">
        <f t="shared" si="54"/>
        <v>1.9</v>
      </c>
      <c r="H77" s="63">
        <v>32</v>
      </c>
      <c r="I77" s="62" t="e">
        <f t="shared" si="55"/>
        <v>#DIV/0!</v>
      </c>
      <c r="J77" s="63"/>
      <c r="K77" s="63"/>
      <c r="L77" s="63"/>
      <c r="M77" s="63">
        <f t="shared" si="56"/>
        <v>1</v>
      </c>
      <c r="N77" s="63">
        <v>0</v>
      </c>
      <c r="O77" s="63">
        <v>1</v>
      </c>
      <c r="P77" s="63">
        <v>0</v>
      </c>
      <c r="Q77" s="96">
        <f t="shared" si="57"/>
        <v>3</v>
      </c>
      <c r="R77" s="65">
        <f>IF(F77&lt;VLOOKUP(G77,$M$335:$Q$342,2),0,VLOOKUP(G77,$M$335:$Q$342,3))</f>
        <v>8</v>
      </c>
      <c r="S77" s="66">
        <f t="shared" si="58"/>
        <v>31</v>
      </c>
      <c r="T77" s="67">
        <f t="shared" si="59"/>
        <v>31.36</v>
      </c>
      <c r="U77" s="165">
        <f t="shared" si="60"/>
        <v>27</v>
      </c>
      <c r="V77" s="67">
        <f t="shared" si="61"/>
        <v>27.44</v>
      </c>
      <c r="W77" s="67">
        <v>7</v>
      </c>
      <c r="X77" s="66">
        <f t="shared" si="66"/>
        <v>4</v>
      </c>
      <c r="Y77" s="67">
        <f t="shared" si="63"/>
        <v>4.05</v>
      </c>
      <c r="Z77" s="66">
        <f>IF(F77&lt;VLOOKUP(G77,$M$335:$Q$342,2),0,VLOOKUP(G77,$M$335:$Q$342,4))</f>
        <v>15</v>
      </c>
      <c r="AA77" s="66"/>
      <c r="AB77" s="66">
        <f t="shared" si="67"/>
        <v>17</v>
      </c>
      <c r="AC77" s="66">
        <f t="shared" si="68"/>
        <v>6</v>
      </c>
      <c r="AD77" s="67">
        <f t="shared" si="64"/>
        <v>5.4</v>
      </c>
      <c r="AE77" s="66">
        <f>IF(F77&lt;VLOOKUP(G77,$M$335:$Q$342,2),0,VLOOKUP(G77,$M$335:$Q$342,5))</f>
        <v>20</v>
      </c>
      <c r="AF77" s="63">
        <v>27</v>
      </c>
      <c r="AG77" s="103">
        <f t="shared" ref="AG77:AG85" si="70">U77-AF77</f>
        <v>0</v>
      </c>
    </row>
    <row r="78" spans="1:33" s="33" customFormat="1" ht="31.5" x14ac:dyDescent="0.25">
      <c r="A78" s="290">
        <v>97</v>
      </c>
      <c r="B78" s="161" t="s">
        <v>540</v>
      </c>
      <c r="C78" s="161" t="s">
        <v>162</v>
      </c>
      <c r="D78" s="162">
        <v>27.239000000000001</v>
      </c>
      <c r="E78" s="301"/>
      <c r="F78" s="300">
        <v>166</v>
      </c>
      <c r="G78" s="67">
        <f t="shared" si="54"/>
        <v>6.09</v>
      </c>
      <c r="H78" s="63">
        <v>24</v>
      </c>
      <c r="I78" s="62" t="e">
        <f t="shared" si="55"/>
        <v>#DIV/0!</v>
      </c>
      <c r="J78" s="63"/>
      <c r="K78" s="63"/>
      <c r="L78" s="63"/>
      <c r="M78" s="63">
        <f t="shared" si="56"/>
        <v>6</v>
      </c>
      <c r="N78" s="63">
        <v>0</v>
      </c>
      <c r="O78" s="63">
        <v>6</v>
      </c>
      <c r="P78" s="63">
        <v>0</v>
      </c>
      <c r="Q78" s="96">
        <f t="shared" si="57"/>
        <v>25</v>
      </c>
      <c r="R78" s="65">
        <f>IF(F78&lt;VLOOKUP(G78,$M$335:$Q$342,2),0,VLOOKUP(G78,$M$335:$Q$342,3))</f>
        <v>15</v>
      </c>
      <c r="S78" s="66">
        <f t="shared" si="58"/>
        <v>24</v>
      </c>
      <c r="T78" s="67">
        <f t="shared" si="59"/>
        <v>24.9</v>
      </c>
      <c r="U78" s="165">
        <f t="shared" si="60"/>
        <v>24</v>
      </c>
      <c r="V78" s="67">
        <f t="shared" si="61"/>
        <v>24.9</v>
      </c>
      <c r="W78" s="67">
        <f t="shared" si="62"/>
        <v>15</v>
      </c>
      <c r="X78" s="66">
        <f t="shared" si="66"/>
        <v>3</v>
      </c>
      <c r="Y78" s="67">
        <f t="shared" si="63"/>
        <v>3.6</v>
      </c>
      <c r="Z78" s="66">
        <f>IF(F78&lt;VLOOKUP(G78,$M$335:$Q$342,2),0,VLOOKUP(G78,$M$335:$Q$342,4))</f>
        <v>15</v>
      </c>
      <c r="AA78" s="66"/>
      <c r="AB78" s="66">
        <f t="shared" si="67"/>
        <v>16</v>
      </c>
      <c r="AC78" s="66">
        <f t="shared" si="68"/>
        <v>5</v>
      </c>
      <c r="AD78" s="67">
        <f t="shared" si="64"/>
        <v>4.8</v>
      </c>
      <c r="AE78" s="66">
        <f>IF(F78&lt;VLOOKUP(G78,$M$335:$Q$342,2),0,VLOOKUP(G78,$M$335:$Q$342,5))</f>
        <v>20</v>
      </c>
      <c r="AF78" s="63">
        <v>24</v>
      </c>
      <c r="AG78" s="103">
        <f t="shared" si="70"/>
        <v>0</v>
      </c>
    </row>
    <row r="79" spans="1:33" s="33" customFormat="1" ht="31.5" x14ac:dyDescent="0.25">
      <c r="A79" s="290">
        <v>98</v>
      </c>
      <c r="B79" s="161" t="s">
        <v>541</v>
      </c>
      <c r="C79" s="161" t="s">
        <v>162</v>
      </c>
      <c r="D79" s="162">
        <v>69.263999999999996</v>
      </c>
      <c r="E79" s="301"/>
      <c r="F79" s="300">
        <v>159</v>
      </c>
      <c r="G79" s="67">
        <f t="shared" si="54"/>
        <v>2.2999999999999998</v>
      </c>
      <c r="H79" s="63">
        <v>7</v>
      </c>
      <c r="I79" s="62" t="e">
        <f t="shared" si="55"/>
        <v>#DIV/0!</v>
      </c>
      <c r="J79" s="63"/>
      <c r="K79" s="63"/>
      <c r="L79" s="63"/>
      <c r="M79" s="63">
        <f t="shared" si="56"/>
        <v>2</v>
      </c>
      <c r="N79" s="63">
        <v>0</v>
      </c>
      <c r="O79" s="63">
        <v>2</v>
      </c>
      <c r="P79" s="63">
        <v>0</v>
      </c>
      <c r="Q79" s="96">
        <f t="shared" si="57"/>
        <v>29</v>
      </c>
      <c r="R79" s="65">
        <f>IF(F79&lt;VLOOKUP(G79,$M$335:$Q$342,2),0,VLOOKUP(G79,$M$335:$Q$342,3))</f>
        <v>8</v>
      </c>
      <c r="S79" s="66">
        <f t="shared" si="58"/>
        <v>12</v>
      </c>
      <c r="T79" s="67">
        <f t="shared" si="59"/>
        <v>12.72</v>
      </c>
      <c r="U79" s="165">
        <f t="shared" si="60"/>
        <v>12</v>
      </c>
      <c r="V79" s="67">
        <f t="shared" si="61"/>
        <v>12.72</v>
      </c>
      <c r="W79" s="67">
        <f t="shared" si="62"/>
        <v>8</v>
      </c>
      <c r="X79" s="66">
        <f t="shared" si="66"/>
        <v>1</v>
      </c>
      <c r="Y79" s="67">
        <f t="shared" si="63"/>
        <v>1.8</v>
      </c>
      <c r="Z79" s="66">
        <f>IF(F79&lt;VLOOKUP(G79,$M$335:$Q$342,2),0,VLOOKUP(G79,$M$335:$Q$342,4))</f>
        <v>15</v>
      </c>
      <c r="AA79" s="66"/>
      <c r="AB79" s="66">
        <f t="shared" si="67"/>
        <v>8</v>
      </c>
      <c r="AC79" s="66">
        <f t="shared" si="68"/>
        <v>3</v>
      </c>
      <c r="AD79" s="67">
        <f t="shared" si="64"/>
        <v>2.4</v>
      </c>
      <c r="AE79" s="66">
        <f>IF(F79&lt;VLOOKUP(G79,$M$335:$Q$342,2),0,VLOOKUP(G79,$M$335:$Q$342,5))</f>
        <v>20</v>
      </c>
      <c r="AF79" s="63">
        <v>12</v>
      </c>
      <c r="AG79" s="103">
        <f t="shared" si="70"/>
        <v>0</v>
      </c>
    </row>
    <row r="80" spans="1:33" s="33" customFormat="1" ht="31.5" x14ac:dyDescent="0.25">
      <c r="A80" s="290">
        <v>99</v>
      </c>
      <c r="B80" s="161" t="s">
        <v>542</v>
      </c>
      <c r="C80" s="161" t="s">
        <v>162</v>
      </c>
      <c r="D80" s="162">
        <v>73.512</v>
      </c>
      <c r="E80" s="301"/>
      <c r="F80" s="300">
        <v>434</v>
      </c>
      <c r="G80" s="67">
        <f t="shared" ref="G80:G105" si="71">F80/D80</f>
        <v>5.9</v>
      </c>
      <c r="H80" s="63">
        <v>52</v>
      </c>
      <c r="I80" s="62" t="e">
        <f t="shared" ref="I80:I105" si="72">H80*100/E80</f>
        <v>#DIV/0!</v>
      </c>
      <c r="J80" s="63"/>
      <c r="K80" s="63"/>
      <c r="L80" s="63"/>
      <c r="M80" s="63">
        <f t="shared" ref="M80:M105" si="73">N80+O80+P80</f>
        <v>16</v>
      </c>
      <c r="N80" s="63">
        <v>0</v>
      </c>
      <c r="O80" s="63">
        <v>15</v>
      </c>
      <c r="P80" s="63">
        <v>1</v>
      </c>
      <c r="Q80" s="96">
        <f t="shared" ref="Q80:Q105" si="74">M80*100/H80</f>
        <v>31</v>
      </c>
      <c r="R80" s="65">
        <f>IF(F80&lt;VLOOKUP(G80,$M$335:$Q$342,2),0,VLOOKUP(G80,$M$335:$Q$342,3))</f>
        <v>12</v>
      </c>
      <c r="S80" s="66">
        <f t="shared" ref="S80:S105" si="75">ROUNDDOWN(T80,0)</f>
        <v>52</v>
      </c>
      <c r="T80" s="67">
        <f t="shared" ref="T80:T105" si="76">F80*R80/100</f>
        <v>52.08</v>
      </c>
      <c r="U80" s="165">
        <f t="shared" ref="U80:U105" si="77">ROUNDDOWN(V80,0)</f>
        <v>52</v>
      </c>
      <c r="V80" s="67">
        <f t="shared" ref="V80:V105" si="78">F80*W80/100</f>
        <v>52.08</v>
      </c>
      <c r="W80" s="67">
        <f t="shared" ref="W80:W105" si="79">R80</f>
        <v>12</v>
      </c>
      <c r="X80" s="66">
        <f t="shared" si="66"/>
        <v>7</v>
      </c>
      <c r="Y80" s="67">
        <f t="shared" ref="Y80:Y105" si="80">U80*Z80/100</f>
        <v>7.8</v>
      </c>
      <c r="Z80" s="66">
        <f>IF(F80&lt;VLOOKUP(G80,$M$335:$Q$342,2),0,VLOOKUP(G80,$M$335:$Q$342,4))</f>
        <v>15</v>
      </c>
      <c r="AA80" s="66"/>
      <c r="AB80" s="66">
        <f t="shared" si="67"/>
        <v>34</v>
      </c>
      <c r="AC80" s="66">
        <f t="shared" si="68"/>
        <v>11</v>
      </c>
      <c r="AD80" s="67">
        <f t="shared" ref="AD80:AD105" si="81">U80*AE80/100</f>
        <v>10.4</v>
      </c>
      <c r="AE80" s="66">
        <f>IF(F80&lt;VLOOKUP(G80,$M$335:$Q$342,2),0,VLOOKUP(G80,$M$335:$Q$342,5))</f>
        <v>20</v>
      </c>
      <c r="AF80" s="63">
        <v>52</v>
      </c>
      <c r="AG80" s="103">
        <f t="shared" si="70"/>
        <v>0</v>
      </c>
    </row>
    <row r="81" spans="1:33" s="33" customFormat="1" ht="31.5" x14ac:dyDescent="0.25">
      <c r="A81" s="290">
        <v>100</v>
      </c>
      <c r="B81" s="161" t="s">
        <v>543</v>
      </c>
      <c r="C81" s="161" t="s">
        <v>162</v>
      </c>
      <c r="D81" s="162">
        <v>56.061</v>
      </c>
      <c r="E81" s="301"/>
      <c r="F81" s="300">
        <v>210</v>
      </c>
      <c r="G81" s="67">
        <f t="shared" si="71"/>
        <v>3.75</v>
      </c>
      <c r="H81" s="63">
        <v>24</v>
      </c>
      <c r="I81" s="62" t="e">
        <f t="shared" si="72"/>
        <v>#DIV/0!</v>
      </c>
      <c r="J81" s="63"/>
      <c r="K81" s="63"/>
      <c r="L81" s="63"/>
      <c r="M81" s="63">
        <f t="shared" si="73"/>
        <v>19</v>
      </c>
      <c r="N81" s="63">
        <v>0</v>
      </c>
      <c r="O81" s="63">
        <v>14</v>
      </c>
      <c r="P81" s="63">
        <v>5</v>
      </c>
      <c r="Q81" s="96">
        <f t="shared" si="74"/>
        <v>79</v>
      </c>
      <c r="R81" s="65">
        <f>IF(F81&lt;VLOOKUP(G81,$M$335:$Q$342,2),0,VLOOKUP(G81,$M$335:$Q$342,3))</f>
        <v>12</v>
      </c>
      <c r="S81" s="66">
        <f t="shared" si="75"/>
        <v>25</v>
      </c>
      <c r="T81" s="67">
        <f t="shared" si="76"/>
        <v>25.2</v>
      </c>
      <c r="U81" s="165">
        <f t="shared" si="77"/>
        <v>25</v>
      </c>
      <c r="V81" s="67">
        <f t="shared" si="78"/>
        <v>25.2</v>
      </c>
      <c r="W81" s="67">
        <f t="shared" si="79"/>
        <v>12</v>
      </c>
      <c r="X81" s="66">
        <f t="shared" si="66"/>
        <v>3</v>
      </c>
      <c r="Y81" s="67">
        <f t="shared" si="80"/>
        <v>3.75</v>
      </c>
      <c r="Z81" s="66">
        <f>IF(F81&lt;VLOOKUP(G81,$M$335:$Q$342,2),0,VLOOKUP(G81,$M$335:$Q$342,4))</f>
        <v>15</v>
      </c>
      <c r="AA81" s="66"/>
      <c r="AB81" s="66">
        <f t="shared" si="67"/>
        <v>17</v>
      </c>
      <c r="AC81" s="66">
        <f t="shared" si="68"/>
        <v>5</v>
      </c>
      <c r="AD81" s="67">
        <f t="shared" si="81"/>
        <v>5</v>
      </c>
      <c r="AE81" s="66">
        <f>IF(F81&lt;VLOOKUP(G81,$M$335:$Q$342,2),0,VLOOKUP(G81,$M$335:$Q$342,5))</f>
        <v>20</v>
      </c>
      <c r="AF81" s="63">
        <v>25</v>
      </c>
      <c r="AG81" s="103">
        <f t="shared" si="70"/>
        <v>0</v>
      </c>
    </row>
    <row r="82" spans="1:33" s="33" customFormat="1" ht="31.5" x14ac:dyDescent="0.25">
      <c r="A82" s="290">
        <v>101</v>
      </c>
      <c r="B82" s="161" t="s">
        <v>544</v>
      </c>
      <c r="C82" s="161" t="s">
        <v>162</v>
      </c>
      <c r="D82" s="162">
        <v>76.882999999999996</v>
      </c>
      <c r="E82" s="301"/>
      <c r="F82" s="300">
        <v>191</v>
      </c>
      <c r="G82" s="67">
        <f t="shared" si="71"/>
        <v>2.48</v>
      </c>
      <c r="H82" s="63">
        <v>14</v>
      </c>
      <c r="I82" s="62" t="e">
        <f t="shared" si="72"/>
        <v>#DIV/0!</v>
      </c>
      <c r="J82" s="63"/>
      <c r="K82" s="63"/>
      <c r="L82" s="63"/>
      <c r="M82" s="63">
        <f t="shared" si="73"/>
        <v>3</v>
      </c>
      <c r="N82" s="63">
        <v>0</v>
      </c>
      <c r="O82" s="63">
        <v>3</v>
      </c>
      <c r="P82" s="63">
        <v>0</v>
      </c>
      <c r="Q82" s="96">
        <f t="shared" si="74"/>
        <v>21</v>
      </c>
      <c r="R82" s="65">
        <f>IF(F82&lt;VLOOKUP(G82,$M$335:$Q$342,2),0,VLOOKUP(G82,$M$335:$Q$342,3))</f>
        <v>8</v>
      </c>
      <c r="S82" s="66">
        <f t="shared" si="75"/>
        <v>15</v>
      </c>
      <c r="T82" s="67">
        <f t="shared" si="76"/>
        <v>15.28</v>
      </c>
      <c r="U82" s="165">
        <f t="shared" si="77"/>
        <v>15</v>
      </c>
      <c r="V82" s="67">
        <f t="shared" si="78"/>
        <v>15.28</v>
      </c>
      <c r="W82" s="67">
        <f t="shared" si="79"/>
        <v>8</v>
      </c>
      <c r="X82" s="66">
        <f t="shared" si="66"/>
        <v>2</v>
      </c>
      <c r="Y82" s="67">
        <f t="shared" si="80"/>
        <v>2.25</v>
      </c>
      <c r="Z82" s="66">
        <f>IF(F82&lt;VLOOKUP(G82,$M$335:$Q$342,2),0,VLOOKUP(G82,$M$335:$Q$342,4))</f>
        <v>15</v>
      </c>
      <c r="AA82" s="66"/>
      <c r="AB82" s="66">
        <f t="shared" si="67"/>
        <v>10</v>
      </c>
      <c r="AC82" s="66">
        <f t="shared" si="68"/>
        <v>3</v>
      </c>
      <c r="AD82" s="67">
        <f t="shared" si="81"/>
        <v>3</v>
      </c>
      <c r="AE82" s="66">
        <f>IF(F82&lt;VLOOKUP(G82,$M$335:$Q$342,2),0,VLOOKUP(G82,$M$335:$Q$342,5))</f>
        <v>20</v>
      </c>
      <c r="AF82" s="63">
        <v>15</v>
      </c>
      <c r="AG82" s="103">
        <f t="shared" si="70"/>
        <v>0</v>
      </c>
    </row>
    <row r="83" spans="1:33" s="33" customFormat="1" ht="31.5" x14ac:dyDescent="0.25">
      <c r="A83" s="290">
        <v>102</v>
      </c>
      <c r="B83" s="161" t="s">
        <v>545</v>
      </c>
      <c r="C83" s="161" t="s">
        <v>162</v>
      </c>
      <c r="D83" s="162">
        <v>68.709999999999994</v>
      </c>
      <c r="E83" s="301"/>
      <c r="F83" s="300">
        <v>282</v>
      </c>
      <c r="G83" s="67">
        <f t="shared" si="71"/>
        <v>4.0999999999999996</v>
      </c>
      <c r="H83" s="63">
        <v>29</v>
      </c>
      <c r="I83" s="62" t="e">
        <f t="shared" si="72"/>
        <v>#DIV/0!</v>
      </c>
      <c r="J83" s="63"/>
      <c r="K83" s="63"/>
      <c r="L83" s="63"/>
      <c r="M83" s="63">
        <f t="shared" si="73"/>
        <v>17</v>
      </c>
      <c r="N83" s="63">
        <v>0</v>
      </c>
      <c r="O83" s="63">
        <v>13</v>
      </c>
      <c r="P83" s="63">
        <v>4</v>
      </c>
      <c r="Q83" s="96">
        <f t="shared" si="74"/>
        <v>59</v>
      </c>
      <c r="R83" s="65">
        <f>IF(F83&lt;VLOOKUP(G83,$M$335:$Q$342,2),0,VLOOKUP(G83,$M$335:$Q$342,3))</f>
        <v>12</v>
      </c>
      <c r="S83" s="66">
        <f t="shared" si="75"/>
        <v>33</v>
      </c>
      <c r="T83" s="67">
        <f t="shared" si="76"/>
        <v>33.840000000000003</v>
      </c>
      <c r="U83" s="165">
        <f t="shared" si="77"/>
        <v>33</v>
      </c>
      <c r="V83" s="67">
        <f t="shared" si="78"/>
        <v>33.840000000000003</v>
      </c>
      <c r="W83" s="67">
        <f t="shared" si="79"/>
        <v>12</v>
      </c>
      <c r="X83" s="66">
        <f t="shared" si="66"/>
        <v>4</v>
      </c>
      <c r="Y83" s="67">
        <f t="shared" si="80"/>
        <v>4.95</v>
      </c>
      <c r="Z83" s="66">
        <f>IF(F83&lt;VLOOKUP(G83,$M$335:$Q$342,2),0,VLOOKUP(G83,$M$335:$Q$342,4))</f>
        <v>15</v>
      </c>
      <c r="AA83" s="66"/>
      <c r="AB83" s="66">
        <f t="shared" si="67"/>
        <v>22</v>
      </c>
      <c r="AC83" s="66">
        <f t="shared" si="68"/>
        <v>7</v>
      </c>
      <c r="AD83" s="67">
        <f t="shared" si="81"/>
        <v>6.6</v>
      </c>
      <c r="AE83" s="66">
        <f>IF(F83&lt;VLOOKUP(G83,$M$335:$Q$342,2),0,VLOOKUP(G83,$M$335:$Q$342,5))</f>
        <v>20</v>
      </c>
      <c r="AF83" s="63">
        <v>33</v>
      </c>
      <c r="AG83" s="103">
        <f t="shared" si="70"/>
        <v>0</v>
      </c>
    </row>
    <row r="84" spans="1:33" s="33" customFormat="1" ht="31.5" x14ac:dyDescent="0.25">
      <c r="A84" s="290">
        <v>103</v>
      </c>
      <c r="B84" s="161" t="s">
        <v>546</v>
      </c>
      <c r="C84" s="161" t="s">
        <v>162</v>
      </c>
      <c r="D84" s="162">
        <v>66.501000000000005</v>
      </c>
      <c r="E84" s="301"/>
      <c r="F84" s="300">
        <v>204</v>
      </c>
      <c r="G84" s="67">
        <f t="shared" si="71"/>
        <v>3.07</v>
      </c>
      <c r="H84" s="63">
        <v>21</v>
      </c>
      <c r="I84" s="62" t="e">
        <f t="shared" si="72"/>
        <v>#DIV/0!</v>
      </c>
      <c r="J84" s="63"/>
      <c r="K84" s="63"/>
      <c r="L84" s="63"/>
      <c r="M84" s="63">
        <f t="shared" si="73"/>
        <v>6</v>
      </c>
      <c r="N84" s="63">
        <v>0</v>
      </c>
      <c r="O84" s="63">
        <v>5</v>
      </c>
      <c r="P84" s="63">
        <v>1</v>
      </c>
      <c r="Q84" s="96">
        <f t="shared" si="74"/>
        <v>29</v>
      </c>
      <c r="R84" s="65">
        <f>IF(F84&lt;VLOOKUP(G84,$M$335:$Q$342,2),0,VLOOKUP(G84,$M$335:$Q$342,3))</f>
        <v>12</v>
      </c>
      <c r="S84" s="66">
        <f t="shared" si="75"/>
        <v>24</v>
      </c>
      <c r="T84" s="67">
        <f t="shared" si="76"/>
        <v>24.48</v>
      </c>
      <c r="U84" s="165">
        <f t="shared" si="77"/>
        <v>21</v>
      </c>
      <c r="V84" s="67">
        <f t="shared" si="78"/>
        <v>21.42</v>
      </c>
      <c r="W84" s="67">
        <v>10.5</v>
      </c>
      <c r="X84" s="66">
        <f t="shared" si="66"/>
        <v>3</v>
      </c>
      <c r="Y84" s="67">
        <f t="shared" si="80"/>
        <v>3.15</v>
      </c>
      <c r="Z84" s="66">
        <f>IF(F84&lt;VLOOKUP(G84,$M$335:$Q$342,2),0,VLOOKUP(G84,$M$335:$Q$342,4))</f>
        <v>15</v>
      </c>
      <c r="AA84" s="66"/>
      <c r="AB84" s="66">
        <f t="shared" si="67"/>
        <v>13</v>
      </c>
      <c r="AC84" s="66">
        <f t="shared" si="68"/>
        <v>5</v>
      </c>
      <c r="AD84" s="67">
        <f t="shared" si="81"/>
        <v>4.2</v>
      </c>
      <c r="AE84" s="66">
        <f>IF(F84&lt;VLOOKUP(G84,$M$335:$Q$342,2),0,VLOOKUP(G84,$M$335:$Q$342,5))</f>
        <v>20</v>
      </c>
      <c r="AF84" s="63">
        <v>21</v>
      </c>
      <c r="AG84" s="103">
        <f t="shared" si="70"/>
        <v>0</v>
      </c>
    </row>
    <row r="85" spans="1:33" s="33" customFormat="1" ht="31.5" x14ac:dyDescent="0.25">
      <c r="A85" s="290">
        <v>104</v>
      </c>
      <c r="B85" s="161" t="s">
        <v>547</v>
      </c>
      <c r="C85" s="161" t="s">
        <v>162</v>
      </c>
      <c r="D85" s="162">
        <v>73.858999999999995</v>
      </c>
      <c r="E85" s="301"/>
      <c r="F85" s="300">
        <v>286</v>
      </c>
      <c r="G85" s="67">
        <f t="shared" si="71"/>
        <v>3.87</v>
      </c>
      <c r="H85" s="63">
        <v>34</v>
      </c>
      <c r="I85" s="62" t="e">
        <f t="shared" si="72"/>
        <v>#DIV/0!</v>
      </c>
      <c r="J85" s="63"/>
      <c r="K85" s="63"/>
      <c r="L85" s="63"/>
      <c r="M85" s="63">
        <f t="shared" si="73"/>
        <v>19</v>
      </c>
      <c r="N85" s="63">
        <v>0</v>
      </c>
      <c r="O85" s="63">
        <v>12</v>
      </c>
      <c r="P85" s="63">
        <v>7</v>
      </c>
      <c r="Q85" s="96">
        <f t="shared" si="74"/>
        <v>56</v>
      </c>
      <c r="R85" s="65">
        <f>IF(F85&lt;VLOOKUP(G85,$M$335:$Q$342,2),0,VLOOKUP(G85,$M$335:$Q$342,3))</f>
        <v>12</v>
      </c>
      <c r="S85" s="66">
        <f t="shared" si="75"/>
        <v>34</v>
      </c>
      <c r="T85" s="67">
        <f t="shared" si="76"/>
        <v>34.32</v>
      </c>
      <c r="U85" s="165">
        <f t="shared" si="77"/>
        <v>34</v>
      </c>
      <c r="V85" s="67">
        <f t="shared" si="78"/>
        <v>34.32</v>
      </c>
      <c r="W85" s="67">
        <f t="shared" si="79"/>
        <v>12</v>
      </c>
      <c r="X85" s="66">
        <f t="shared" si="66"/>
        <v>5</v>
      </c>
      <c r="Y85" s="67">
        <f t="shared" si="80"/>
        <v>5.0999999999999996</v>
      </c>
      <c r="Z85" s="66">
        <f>IF(F85&lt;VLOOKUP(G85,$M$335:$Q$342,2),0,VLOOKUP(G85,$M$335:$Q$342,4))</f>
        <v>15</v>
      </c>
      <c r="AA85" s="66"/>
      <c r="AB85" s="66">
        <f t="shared" si="67"/>
        <v>22</v>
      </c>
      <c r="AC85" s="66">
        <f t="shared" si="68"/>
        <v>7</v>
      </c>
      <c r="AD85" s="67">
        <f t="shared" si="81"/>
        <v>6.8</v>
      </c>
      <c r="AE85" s="66">
        <f>IF(F85&lt;VLOOKUP(G85,$M$335:$Q$342,2),0,VLOOKUP(G85,$M$335:$Q$342,5))</f>
        <v>20</v>
      </c>
      <c r="AF85" s="63">
        <v>34</v>
      </c>
      <c r="AG85" s="103">
        <f t="shared" si="70"/>
        <v>0</v>
      </c>
    </row>
    <row r="86" spans="1:33" s="33" customFormat="1" ht="31.5" x14ac:dyDescent="0.25">
      <c r="A86" s="290">
        <v>106</v>
      </c>
      <c r="B86" s="161" t="s">
        <v>557</v>
      </c>
      <c r="C86" s="161" t="s">
        <v>165</v>
      </c>
      <c r="D86" s="162">
        <v>86.04</v>
      </c>
      <c r="E86" s="301"/>
      <c r="F86" s="300">
        <v>46</v>
      </c>
      <c r="G86" s="67">
        <f t="shared" si="71"/>
        <v>0.53</v>
      </c>
      <c r="H86" s="63">
        <v>3</v>
      </c>
      <c r="I86" s="62" t="e">
        <f t="shared" si="72"/>
        <v>#DIV/0!</v>
      </c>
      <c r="J86" s="63"/>
      <c r="K86" s="63"/>
      <c r="L86" s="63"/>
      <c r="M86" s="63">
        <f t="shared" si="73"/>
        <v>2</v>
      </c>
      <c r="N86" s="63"/>
      <c r="O86" s="63">
        <v>1</v>
      </c>
      <c r="P86" s="63">
        <v>1</v>
      </c>
      <c r="Q86" s="96">
        <f t="shared" si="74"/>
        <v>67</v>
      </c>
      <c r="R86" s="65">
        <f>IF(F86&lt;VLOOKUP(G86,$M$335:$Q$342,2),0,VLOOKUP(G86,$M$335:$Q$342,3))</f>
        <v>5</v>
      </c>
      <c r="S86" s="66">
        <f t="shared" si="75"/>
        <v>2</v>
      </c>
      <c r="T86" s="67">
        <f t="shared" si="76"/>
        <v>2.2999999999999998</v>
      </c>
      <c r="U86" s="165">
        <f t="shared" si="77"/>
        <v>2</v>
      </c>
      <c r="V86" s="67">
        <f t="shared" si="78"/>
        <v>2.2999999999999998</v>
      </c>
      <c r="W86" s="67">
        <f t="shared" si="79"/>
        <v>5</v>
      </c>
      <c r="X86" s="66">
        <f t="shared" si="66"/>
        <v>0</v>
      </c>
      <c r="Y86" s="67">
        <f t="shared" si="80"/>
        <v>0.3</v>
      </c>
      <c r="Z86" s="66">
        <f>IF(F86&lt;VLOOKUP(G86,$M$335:$Q$342,2),0,VLOOKUP(G86,$M$335:$Q$342,4))</f>
        <v>15</v>
      </c>
      <c r="AA86" s="66"/>
      <c r="AB86" s="66">
        <f t="shared" si="67"/>
        <v>1</v>
      </c>
      <c r="AC86" s="66">
        <f t="shared" si="68"/>
        <v>1</v>
      </c>
      <c r="AD86" s="67">
        <f t="shared" si="81"/>
        <v>0.4</v>
      </c>
      <c r="AE86" s="66">
        <f>IF(F86&lt;VLOOKUP(G86,$M$335:$Q$342,2),0,VLOOKUP(G86,$M$335:$Q$342,5))</f>
        <v>20</v>
      </c>
      <c r="AF86" s="63"/>
    </row>
    <row r="87" spans="1:33" s="33" customFormat="1" ht="31.5" x14ac:dyDescent="0.25">
      <c r="A87" s="290">
        <v>107</v>
      </c>
      <c r="B87" s="161" t="s">
        <v>558</v>
      </c>
      <c r="C87" s="161" t="s">
        <v>165</v>
      </c>
      <c r="D87" s="162">
        <v>75.61</v>
      </c>
      <c r="E87" s="301"/>
      <c r="F87" s="300">
        <v>29</v>
      </c>
      <c r="G87" s="67">
        <f t="shared" si="71"/>
        <v>0.38</v>
      </c>
      <c r="H87" s="63"/>
      <c r="I87" s="62" t="e">
        <f t="shared" si="72"/>
        <v>#DIV/0!</v>
      </c>
      <c r="J87" s="63"/>
      <c r="K87" s="63"/>
      <c r="L87" s="63"/>
      <c r="M87" s="63">
        <f t="shared" si="73"/>
        <v>0</v>
      </c>
      <c r="N87" s="63"/>
      <c r="O87" s="63"/>
      <c r="P87" s="63"/>
      <c r="Q87" s="96"/>
      <c r="R87" s="65">
        <f>IF(F87&lt;VLOOKUP(G87,$M$335:$Q$342,2),0,VLOOKUP(G87,$M$335:$Q$342,3))</f>
        <v>5</v>
      </c>
      <c r="S87" s="66">
        <f t="shared" si="75"/>
        <v>1</v>
      </c>
      <c r="T87" s="67">
        <f t="shared" si="76"/>
        <v>1.45</v>
      </c>
      <c r="U87" s="165">
        <f t="shared" si="77"/>
        <v>1</v>
      </c>
      <c r="V87" s="67">
        <f t="shared" si="78"/>
        <v>1.45</v>
      </c>
      <c r="W87" s="67">
        <f t="shared" si="79"/>
        <v>5</v>
      </c>
      <c r="X87" s="66">
        <f t="shared" si="66"/>
        <v>0</v>
      </c>
      <c r="Y87" s="67">
        <f t="shared" si="80"/>
        <v>0.15</v>
      </c>
      <c r="Z87" s="66">
        <f>IF(F87&lt;VLOOKUP(G87,$M$335:$Q$342,2),0,VLOOKUP(G87,$M$335:$Q$342,4))</f>
        <v>15</v>
      </c>
      <c r="AA87" s="66"/>
      <c r="AB87" s="66">
        <f t="shared" si="67"/>
        <v>0</v>
      </c>
      <c r="AC87" s="66">
        <f t="shared" si="68"/>
        <v>1</v>
      </c>
      <c r="AD87" s="67">
        <f t="shared" si="81"/>
        <v>0.2</v>
      </c>
      <c r="AE87" s="66">
        <f>IF(F87&lt;VLOOKUP(G87,$M$335:$Q$342,2),0,VLOOKUP(G87,$M$335:$Q$342,5))</f>
        <v>20</v>
      </c>
      <c r="AF87" s="63"/>
    </row>
    <row r="88" spans="1:33" s="33" customFormat="1" ht="47.25" x14ac:dyDescent="0.25">
      <c r="A88" s="290">
        <v>108</v>
      </c>
      <c r="B88" s="161" t="s">
        <v>559</v>
      </c>
      <c r="C88" s="161" t="s">
        <v>165</v>
      </c>
      <c r="D88" s="162">
        <v>147.81100000000001</v>
      </c>
      <c r="E88" s="301"/>
      <c r="F88" s="300">
        <v>299</v>
      </c>
      <c r="G88" s="67">
        <f t="shared" si="71"/>
        <v>2.02</v>
      </c>
      <c r="H88" s="63">
        <v>20</v>
      </c>
      <c r="I88" s="62" t="e">
        <f t="shared" si="72"/>
        <v>#DIV/0!</v>
      </c>
      <c r="J88" s="63"/>
      <c r="K88" s="63"/>
      <c r="L88" s="63"/>
      <c r="M88" s="63">
        <f t="shared" si="73"/>
        <v>20</v>
      </c>
      <c r="N88" s="63">
        <v>3</v>
      </c>
      <c r="O88" s="63">
        <v>13</v>
      </c>
      <c r="P88" s="63">
        <v>4</v>
      </c>
      <c r="Q88" s="96">
        <f t="shared" si="74"/>
        <v>100</v>
      </c>
      <c r="R88" s="65">
        <f>IF(F88&lt;VLOOKUP(G88,$M$335:$Q$342,2),0,VLOOKUP(G88,$M$335:$Q$342,3))</f>
        <v>8</v>
      </c>
      <c r="S88" s="66">
        <f t="shared" si="75"/>
        <v>23</v>
      </c>
      <c r="T88" s="67">
        <f t="shared" si="76"/>
        <v>23.92</v>
      </c>
      <c r="U88" s="165">
        <f t="shared" si="77"/>
        <v>23</v>
      </c>
      <c r="V88" s="67">
        <f t="shared" si="78"/>
        <v>23.92</v>
      </c>
      <c r="W88" s="67">
        <f t="shared" si="79"/>
        <v>8</v>
      </c>
      <c r="X88" s="66">
        <f t="shared" si="66"/>
        <v>3</v>
      </c>
      <c r="Y88" s="67">
        <f t="shared" si="80"/>
        <v>3.45</v>
      </c>
      <c r="Z88" s="66">
        <f>IF(F88&lt;VLOOKUP(G88,$M$335:$Q$342,2),0,VLOOKUP(G88,$M$335:$Q$342,4))</f>
        <v>15</v>
      </c>
      <c r="AA88" s="66"/>
      <c r="AB88" s="66">
        <f t="shared" si="67"/>
        <v>15</v>
      </c>
      <c r="AC88" s="66">
        <f t="shared" si="68"/>
        <v>5</v>
      </c>
      <c r="AD88" s="67">
        <f t="shared" si="81"/>
        <v>4.5999999999999996</v>
      </c>
      <c r="AE88" s="66">
        <f>IF(F88&lt;VLOOKUP(G88,$M$335:$Q$342,2),0,VLOOKUP(G88,$M$335:$Q$342,5))</f>
        <v>20</v>
      </c>
      <c r="AF88" s="63">
        <v>23</v>
      </c>
      <c r="AG88" s="103">
        <f t="shared" ref="AG88:AG91" si="82">U88-AF88</f>
        <v>0</v>
      </c>
    </row>
    <row r="89" spans="1:33" s="33" customFormat="1" ht="47.25" x14ac:dyDescent="0.25">
      <c r="A89" s="290">
        <v>109</v>
      </c>
      <c r="B89" s="161" t="s">
        <v>560</v>
      </c>
      <c r="C89" s="161" t="s">
        <v>165</v>
      </c>
      <c r="D89" s="162">
        <v>337.30900000000003</v>
      </c>
      <c r="E89" s="301"/>
      <c r="F89" s="300">
        <v>121</v>
      </c>
      <c r="G89" s="67">
        <f t="shared" si="71"/>
        <v>0.36</v>
      </c>
      <c r="H89" s="373">
        <v>0</v>
      </c>
      <c r="I89" s="62" t="e">
        <f t="shared" si="72"/>
        <v>#DIV/0!</v>
      </c>
      <c r="J89" s="63"/>
      <c r="K89" s="63"/>
      <c r="L89" s="63"/>
      <c r="M89" s="63">
        <f t="shared" si="73"/>
        <v>0</v>
      </c>
      <c r="N89" s="63">
        <v>0</v>
      </c>
      <c r="O89" s="63">
        <v>0</v>
      </c>
      <c r="P89" s="63">
        <v>0</v>
      </c>
      <c r="Q89" s="96" t="e">
        <f t="shared" si="74"/>
        <v>#DIV/0!</v>
      </c>
      <c r="R89" s="65">
        <f>IF(F89&lt;VLOOKUP(G89,$M$335:$Q$342,2),0,VLOOKUP(G89,$M$335:$Q$342,3))</f>
        <v>5</v>
      </c>
      <c r="S89" s="66">
        <f t="shared" si="75"/>
        <v>6</v>
      </c>
      <c r="T89" s="67">
        <f t="shared" si="76"/>
        <v>6.05</v>
      </c>
      <c r="U89" s="165">
        <f t="shared" si="77"/>
        <v>6</v>
      </c>
      <c r="V89" s="67">
        <f t="shared" si="78"/>
        <v>6.05</v>
      </c>
      <c r="W89" s="67">
        <f t="shared" si="79"/>
        <v>5</v>
      </c>
      <c r="X89" s="66">
        <f t="shared" si="66"/>
        <v>0</v>
      </c>
      <c r="Y89" s="67">
        <f t="shared" si="80"/>
        <v>0.9</v>
      </c>
      <c r="Z89" s="66">
        <f>IF(F89&lt;VLOOKUP(G89,$M$335:$Q$342,2),0,VLOOKUP(G89,$M$335:$Q$342,4))</f>
        <v>15</v>
      </c>
      <c r="AA89" s="66"/>
      <c r="AB89" s="66">
        <f t="shared" si="67"/>
        <v>4</v>
      </c>
      <c r="AC89" s="66">
        <f t="shared" si="68"/>
        <v>2</v>
      </c>
      <c r="AD89" s="67">
        <f t="shared" si="81"/>
        <v>1.2</v>
      </c>
      <c r="AE89" s="66">
        <f>IF(F89&lt;VLOOKUP(G89,$M$335:$Q$342,2),0,VLOOKUP(G89,$M$335:$Q$342,5))</f>
        <v>20</v>
      </c>
      <c r="AF89" s="63">
        <v>6</v>
      </c>
      <c r="AG89" s="103">
        <f t="shared" si="82"/>
        <v>0</v>
      </c>
    </row>
    <row r="90" spans="1:33" s="33" customFormat="1" ht="47.25" x14ac:dyDescent="0.25">
      <c r="A90" s="290">
        <v>110</v>
      </c>
      <c r="B90" s="161" t="s">
        <v>561</v>
      </c>
      <c r="C90" s="161" t="s">
        <v>165</v>
      </c>
      <c r="D90" s="162">
        <v>227.88</v>
      </c>
      <c r="E90" s="301"/>
      <c r="F90" s="300">
        <v>556</v>
      </c>
      <c r="G90" s="67">
        <f t="shared" si="71"/>
        <v>2.44</v>
      </c>
      <c r="H90" s="63">
        <v>30</v>
      </c>
      <c r="I90" s="62" t="e">
        <f t="shared" si="72"/>
        <v>#DIV/0!</v>
      </c>
      <c r="J90" s="63"/>
      <c r="K90" s="63"/>
      <c r="L90" s="63"/>
      <c r="M90" s="63">
        <f t="shared" si="73"/>
        <v>30</v>
      </c>
      <c r="N90" s="63">
        <v>4</v>
      </c>
      <c r="O90" s="63">
        <v>20</v>
      </c>
      <c r="P90" s="63">
        <v>6</v>
      </c>
      <c r="Q90" s="96">
        <f t="shared" si="74"/>
        <v>100</v>
      </c>
      <c r="R90" s="65">
        <f>IF(F90&lt;VLOOKUP(G90,$M$335:$Q$342,2),0,VLOOKUP(G90,$M$335:$Q$342,3))</f>
        <v>8</v>
      </c>
      <c r="S90" s="66">
        <f t="shared" si="75"/>
        <v>44</v>
      </c>
      <c r="T90" s="67">
        <f t="shared" si="76"/>
        <v>44.48</v>
      </c>
      <c r="U90" s="165">
        <f t="shared" si="77"/>
        <v>44</v>
      </c>
      <c r="V90" s="67">
        <f t="shared" si="78"/>
        <v>44.48</v>
      </c>
      <c r="W90" s="67">
        <f t="shared" si="79"/>
        <v>8</v>
      </c>
      <c r="X90" s="66">
        <f t="shared" si="66"/>
        <v>6</v>
      </c>
      <c r="Y90" s="67">
        <f t="shared" si="80"/>
        <v>6.6</v>
      </c>
      <c r="Z90" s="66">
        <f>IF(F90&lt;VLOOKUP(G90,$M$335:$Q$342,2),0,VLOOKUP(G90,$M$335:$Q$342,4))</f>
        <v>15</v>
      </c>
      <c r="AA90" s="66"/>
      <c r="AB90" s="66">
        <f t="shared" si="67"/>
        <v>29</v>
      </c>
      <c r="AC90" s="66">
        <f t="shared" si="68"/>
        <v>9</v>
      </c>
      <c r="AD90" s="67">
        <f t="shared" si="81"/>
        <v>8.8000000000000007</v>
      </c>
      <c r="AE90" s="66">
        <f>IF(F90&lt;VLOOKUP(G90,$M$335:$Q$342,2),0,VLOOKUP(G90,$M$335:$Q$342,5))</f>
        <v>20</v>
      </c>
      <c r="AF90" s="63">
        <v>44</v>
      </c>
      <c r="AG90" s="103">
        <f t="shared" si="82"/>
        <v>0</v>
      </c>
    </row>
    <row r="91" spans="1:33" s="33" customFormat="1" ht="31.5" x14ac:dyDescent="0.25">
      <c r="A91" s="290">
        <v>111</v>
      </c>
      <c r="B91" s="161" t="s">
        <v>562</v>
      </c>
      <c r="C91" s="161" t="s">
        <v>165</v>
      </c>
      <c r="D91" s="162">
        <v>61.555999999999997</v>
      </c>
      <c r="E91" s="301"/>
      <c r="F91" s="300">
        <v>275</v>
      </c>
      <c r="G91" s="67">
        <f t="shared" si="71"/>
        <v>4.47</v>
      </c>
      <c r="H91" s="63">
        <v>33</v>
      </c>
      <c r="I91" s="62" t="e">
        <f t="shared" si="72"/>
        <v>#DIV/0!</v>
      </c>
      <c r="J91" s="63"/>
      <c r="K91" s="63"/>
      <c r="L91" s="63"/>
      <c r="M91" s="63">
        <f t="shared" si="73"/>
        <v>13</v>
      </c>
      <c r="N91" s="63">
        <v>0</v>
      </c>
      <c r="O91" s="63">
        <v>10</v>
      </c>
      <c r="P91" s="63">
        <v>3</v>
      </c>
      <c r="Q91" s="96">
        <f t="shared" si="74"/>
        <v>39</v>
      </c>
      <c r="R91" s="65">
        <f>IF(F91&lt;VLOOKUP(G91,$M$335:$Q$342,2),0,VLOOKUP(G91,$M$335:$Q$342,3))</f>
        <v>12</v>
      </c>
      <c r="S91" s="66">
        <f t="shared" si="75"/>
        <v>33</v>
      </c>
      <c r="T91" s="67">
        <f t="shared" si="76"/>
        <v>33</v>
      </c>
      <c r="U91" s="165">
        <f t="shared" si="77"/>
        <v>33</v>
      </c>
      <c r="V91" s="67">
        <f t="shared" si="78"/>
        <v>33</v>
      </c>
      <c r="W91" s="67">
        <f t="shared" si="79"/>
        <v>12</v>
      </c>
      <c r="X91" s="66">
        <f t="shared" si="66"/>
        <v>4</v>
      </c>
      <c r="Y91" s="67">
        <f t="shared" si="80"/>
        <v>4.95</v>
      </c>
      <c r="Z91" s="66">
        <f>IF(F91&lt;VLOOKUP(G91,$M$335:$Q$342,2),0,VLOOKUP(G91,$M$335:$Q$342,4))</f>
        <v>15</v>
      </c>
      <c r="AA91" s="66"/>
      <c r="AB91" s="66">
        <f t="shared" si="67"/>
        <v>22</v>
      </c>
      <c r="AC91" s="66">
        <f t="shared" si="68"/>
        <v>7</v>
      </c>
      <c r="AD91" s="67">
        <f t="shared" si="81"/>
        <v>6.6</v>
      </c>
      <c r="AE91" s="66">
        <f>IF(F91&lt;VLOOKUP(G91,$M$335:$Q$342,2),0,VLOOKUP(G91,$M$335:$Q$342,5))</f>
        <v>20</v>
      </c>
      <c r="AF91" s="63">
        <v>33</v>
      </c>
      <c r="AG91" s="103">
        <f t="shared" si="82"/>
        <v>0</v>
      </c>
    </row>
    <row r="92" spans="1:33" s="33" customFormat="1" ht="31.5" x14ac:dyDescent="0.25">
      <c r="A92" s="290">
        <v>113</v>
      </c>
      <c r="B92" s="161" t="s">
        <v>564</v>
      </c>
      <c r="C92" s="161" t="s">
        <v>563</v>
      </c>
      <c r="D92" s="162">
        <v>338.8</v>
      </c>
      <c r="E92" s="301"/>
      <c r="F92" s="300">
        <v>224</v>
      </c>
      <c r="G92" s="67">
        <f t="shared" si="71"/>
        <v>0.66</v>
      </c>
      <c r="H92" s="63">
        <v>12</v>
      </c>
      <c r="I92" s="62" t="e">
        <f t="shared" si="72"/>
        <v>#DIV/0!</v>
      </c>
      <c r="J92" s="63"/>
      <c r="K92" s="63"/>
      <c r="L92" s="63"/>
      <c r="M92" s="63">
        <f t="shared" si="73"/>
        <v>5</v>
      </c>
      <c r="N92" s="63"/>
      <c r="O92" s="63">
        <v>4</v>
      </c>
      <c r="P92" s="63">
        <v>1</v>
      </c>
      <c r="Q92" s="96">
        <f t="shared" si="74"/>
        <v>42</v>
      </c>
      <c r="R92" s="65">
        <f>IF(F92&lt;VLOOKUP(G92,$M$335:$Q$342,2),0,VLOOKUP(G92,$M$335:$Q$342,3))</f>
        <v>5</v>
      </c>
      <c r="S92" s="66">
        <f t="shared" si="75"/>
        <v>11</v>
      </c>
      <c r="T92" s="67">
        <f t="shared" si="76"/>
        <v>11.2</v>
      </c>
      <c r="U92" s="165">
        <f t="shared" si="77"/>
        <v>11</v>
      </c>
      <c r="V92" s="67">
        <f t="shared" si="78"/>
        <v>11.2</v>
      </c>
      <c r="W92" s="67">
        <f t="shared" si="79"/>
        <v>5</v>
      </c>
      <c r="X92" s="66">
        <f t="shared" si="66"/>
        <v>1</v>
      </c>
      <c r="Y92" s="67">
        <f t="shared" si="80"/>
        <v>1.65</v>
      </c>
      <c r="Z92" s="66">
        <f>IF(F92&lt;VLOOKUP(G92,$M$335:$Q$342,2),0,VLOOKUP(G92,$M$335:$Q$342,4))</f>
        <v>15</v>
      </c>
      <c r="AA92" s="66"/>
      <c r="AB92" s="66">
        <f t="shared" si="67"/>
        <v>7</v>
      </c>
      <c r="AC92" s="66">
        <f t="shared" si="68"/>
        <v>3</v>
      </c>
      <c r="AD92" s="67">
        <f t="shared" si="81"/>
        <v>2.2000000000000002</v>
      </c>
      <c r="AE92" s="66">
        <f>IF(F92&lt;VLOOKUP(G92,$M$335:$Q$342,2),0,VLOOKUP(G92,$M$335:$Q$342,5))</f>
        <v>20</v>
      </c>
      <c r="AF92" s="63"/>
    </row>
    <row r="93" spans="1:33" s="33" customFormat="1" ht="31.5" x14ac:dyDescent="0.25">
      <c r="A93" s="290">
        <v>114</v>
      </c>
      <c r="B93" s="161" t="s">
        <v>565</v>
      </c>
      <c r="C93" s="161" t="s">
        <v>563</v>
      </c>
      <c r="D93" s="162">
        <v>74.209999999999994</v>
      </c>
      <c r="E93" s="301"/>
      <c r="F93" s="300">
        <v>64</v>
      </c>
      <c r="G93" s="67">
        <f t="shared" si="71"/>
        <v>0.86</v>
      </c>
      <c r="H93" s="63"/>
      <c r="I93" s="62" t="e">
        <f t="shared" si="72"/>
        <v>#DIV/0!</v>
      </c>
      <c r="J93" s="63"/>
      <c r="K93" s="63"/>
      <c r="L93" s="63"/>
      <c r="M93" s="63">
        <f t="shared" si="73"/>
        <v>0</v>
      </c>
      <c r="N93" s="63"/>
      <c r="O93" s="63"/>
      <c r="P93" s="63"/>
      <c r="Q93" s="96"/>
      <c r="R93" s="65">
        <f>IF(F93&lt;VLOOKUP(G93,$M$335:$Q$342,2),0,VLOOKUP(G93,$M$335:$Q$342,3))</f>
        <v>5</v>
      </c>
      <c r="S93" s="66">
        <f t="shared" si="75"/>
        <v>3</v>
      </c>
      <c r="T93" s="67">
        <f t="shared" si="76"/>
        <v>3.2</v>
      </c>
      <c r="U93" s="165">
        <f t="shared" si="77"/>
        <v>3</v>
      </c>
      <c r="V93" s="67">
        <f t="shared" si="78"/>
        <v>3.2</v>
      </c>
      <c r="W93" s="67">
        <f t="shared" si="79"/>
        <v>5</v>
      </c>
      <c r="X93" s="66">
        <f t="shared" si="66"/>
        <v>0</v>
      </c>
      <c r="Y93" s="67">
        <f t="shared" si="80"/>
        <v>0.45</v>
      </c>
      <c r="Z93" s="66">
        <f>IF(F93&lt;VLOOKUP(G93,$M$335:$Q$342,2),0,VLOOKUP(G93,$M$335:$Q$342,4))</f>
        <v>15</v>
      </c>
      <c r="AA93" s="66"/>
      <c r="AB93" s="66">
        <f t="shared" si="67"/>
        <v>2</v>
      </c>
      <c r="AC93" s="66">
        <f t="shared" si="68"/>
        <v>1</v>
      </c>
      <c r="AD93" s="67">
        <f t="shared" si="81"/>
        <v>0.6</v>
      </c>
      <c r="AE93" s="66">
        <f>IF(F93&lt;VLOOKUP(G93,$M$335:$Q$342,2),0,VLOOKUP(G93,$M$335:$Q$342,5))</f>
        <v>20</v>
      </c>
      <c r="AF93" s="63"/>
    </row>
    <row r="94" spans="1:33" s="33" customFormat="1" ht="47.25" x14ac:dyDescent="0.25">
      <c r="A94" s="290">
        <v>115</v>
      </c>
      <c r="B94" s="161" t="s">
        <v>566</v>
      </c>
      <c r="C94" s="161" t="s">
        <v>563</v>
      </c>
      <c r="D94" s="162">
        <v>817.69</v>
      </c>
      <c r="E94" s="301"/>
      <c r="F94" s="300">
        <v>826</v>
      </c>
      <c r="G94" s="67">
        <f t="shared" si="71"/>
        <v>1.01</v>
      </c>
      <c r="H94" s="63">
        <v>31</v>
      </c>
      <c r="I94" s="62" t="e">
        <f t="shared" si="72"/>
        <v>#DIV/0!</v>
      </c>
      <c r="J94" s="63"/>
      <c r="K94" s="63"/>
      <c r="L94" s="63"/>
      <c r="M94" s="63">
        <f t="shared" si="73"/>
        <v>5</v>
      </c>
      <c r="N94" s="63">
        <v>0</v>
      </c>
      <c r="O94" s="63">
        <v>5</v>
      </c>
      <c r="P94" s="63">
        <v>0</v>
      </c>
      <c r="Q94" s="96">
        <f t="shared" si="74"/>
        <v>16</v>
      </c>
      <c r="R94" s="65">
        <f>IF(F94&lt;VLOOKUP(G94,$M$335:$Q$342,2),0,VLOOKUP(G94,$M$335:$Q$342,3))</f>
        <v>8</v>
      </c>
      <c r="S94" s="66">
        <f t="shared" si="75"/>
        <v>66</v>
      </c>
      <c r="T94" s="67">
        <f t="shared" si="76"/>
        <v>66.08</v>
      </c>
      <c r="U94" s="165">
        <f t="shared" si="77"/>
        <v>57</v>
      </c>
      <c r="V94" s="67">
        <f t="shared" si="78"/>
        <v>57.82</v>
      </c>
      <c r="W94" s="67">
        <v>7</v>
      </c>
      <c r="X94" s="66">
        <f t="shared" si="66"/>
        <v>8</v>
      </c>
      <c r="Y94" s="67">
        <f t="shared" si="80"/>
        <v>8.5500000000000007</v>
      </c>
      <c r="Z94" s="66">
        <f>IF(F94&lt;VLOOKUP(G94,$M$335:$Q$342,2),0,VLOOKUP(G94,$M$335:$Q$342,4))</f>
        <v>15</v>
      </c>
      <c r="AA94" s="66"/>
      <c r="AB94" s="66">
        <f t="shared" si="67"/>
        <v>37</v>
      </c>
      <c r="AC94" s="66">
        <f t="shared" si="68"/>
        <v>12</v>
      </c>
      <c r="AD94" s="67">
        <f t="shared" si="81"/>
        <v>11.4</v>
      </c>
      <c r="AE94" s="66">
        <f>IF(F94&lt;VLOOKUP(G94,$M$335:$Q$342,2),0,VLOOKUP(G94,$M$335:$Q$342,5))</f>
        <v>20</v>
      </c>
      <c r="AF94" s="63">
        <v>57</v>
      </c>
      <c r="AG94" s="103">
        <f t="shared" ref="AG94:AG102" si="83">U94-AF94</f>
        <v>0</v>
      </c>
    </row>
    <row r="95" spans="1:33" s="33" customFormat="1" ht="47.25" x14ac:dyDescent="0.25">
      <c r="A95" s="290">
        <v>116</v>
      </c>
      <c r="B95" s="161" t="s">
        <v>567</v>
      </c>
      <c r="C95" s="161" t="s">
        <v>563</v>
      </c>
      <c r="D95" s="162">
        <v>1700.165</v>
      </c>
      <c r="E95" s="301"/>
      <c r="F95" s="300">
        <v>1192</v>
      </c>
      <c r="G95" s="67">
        <f t="shared" si="71"/>
        <v>0.7</v>
      </c>
      <c r="H95" s="63">
        <v>55</v>
      </c>
      <c r="I95" s="62" t="e">
        <f t="shared" si="72"/>
        <v>#DIV/0!</v>
      </c>
      <c r="J95" s="63"/>
      <c r="K95" s="63"/>
      <c r="L95" s="63"/>
      <c r="M95" s="63">
        <f t="shared" si="73"/>
        <v>12</v>
      </c>
      <c r="N95" s="63">
        <v>3</v>
      </c>
      <c r="O95" s="63">
        <v>9</v>
      </c>
      <c r="P95" s="63">
        <v>0</v>
      </c>
      <c r="Q95" s="96">
        <f t="shared" si="74"/>
        <v>22</v>
      </c>
      <c r="R95" s="65">
        <f>IF(F95&lt;VLOOKUP(G95,$M$335:$Q$342,2),0,VLOOKUP(G95,$M$335:$Q$342,3))</f>
        <v>5</v>
      </c>
      <c r="S95" s="66">
        <f t="shared" si="75"/>
        <v>59</v>
      </c>
      <c r="T95" s="67">
        <f t="shared" si="76"/>
        <v>59.6</v>
      </c>
      <c r="U95" s="165">
        <f t="shared" si="77"/>
        <v>59</v>
      </c>
      <c r="V95" s="67">
        <f t="shared" si="78"/>
        <v>59.6</v>
      </c>
      <c r="W95" s="67">
        <f t="shared" si="79"/>
        <v>5</v>
      </c>
      <c r="X95" s="66">
        <f t="shared" si="66"/>
        <v>8</v>
      </c>
      <c r="Y95" s="67">
        <f t="shared" si="80"/>
        <v>8.85</v>
      </c>
      <c r="Z95" s="66">
        <f>IF(F95&lt;VLOOKUP(G95,$M$335:$Q$342,2),0,VLOOKUP(G95,$M$335:$Q$342,4))</f>
        <v>15</v>
      </c>
      <c r="AA95" s="66"/>
      <c r="AB95" s="66">
        <f t="shared" si="67"/>
        <v>39</v>
      </c>
      <c r="AC95" s="66">
        <f t="shared" si="68"/>
        <v>12</v>
      </c>
      <c r="AD95" s="67">
        <f t="shared" si="81"/>
        <v>11.8</v>
      </c>
      <c r="AE95" s="66">
        <f>IF(F95&lt;VLOOKUP(G95,$M$335:$Q$342,2),0,VLOOKUP(G95,$M$335:$Q$342,5))</f>
        <v>20</v>
      </c>
      <c r="AF95" s="63">
        <v>59</v>
      </c>
      <c r="AG95" s="103">
        <f t="shared" si="83"/>
        <v>0</v>
      </c>
    </row>
    <row r="96" spans="1:33" s="33" customFormat="1" ht="31.5" x14ac:dyDescent="0.25">
      <c r="A96" s="290">
        <v>118</v>
      </c>
      <c r="B96" s="161" t="s">
        <v>570</v>
      </c>
      <c r="C96" s="161" t="s">
        <v>166</v>
      </c>
      <c r="D96" s="162">
        <v>297.57</v>
      </c>
      <c r="E96" s="301"/>
      <c r="F96" s="300">
        <v>304</v>
      </c>
      <c r="G96" s="67">
        <f t="shared" si="71"/>
        <v>1.02</v>
      </c>
      <c r="H96" s="63">
        <v>13</v>
      </c>
      <c r="I96" s="62" t="e">
        <f t="shared" si="72"/>
        <v>#DIV/0!</v>
      </c>
      <c r="J96" s="63"/>
      <c r="K96" s="63"/>
      <c r="L96" s="63"/>
      <c r="M96" s="63">
        <f t="shared" si="73"/>
        <v>5</v>
      </c>
      <c r="N96" s="63">
        <v>0</v>
      </c>
      <c r="O96" s="63">
        <v>5</v>
      </c>
      <c r="P96" s="63">
        <v>0</v>
      </c>
      <c r="Q96" s="96">
        <f t="shared" si="74"/>
        <v>38</v>
      </c>
      <c r="R96" s="65">
        <f>IF(F96&lt;VLOOKUP(G96,$M$335:$Q$342,2),0,VLOOKUP(G96,$M$335:$Q$342,3))</f>
        <v>8</v>
      </c>
      <c r="S96" s="66">
        <f t="shared" si="75"/>
        <v>24</v>
      </c>
      <c r="T96" s="67">
        <f t="shared" si="76"/>
        <v>24.32</v>
      </c>
      <c r="U96" s="165">
        <f t="shared" si="77"/>
        <v>15</v>
      </c>
      <c r="V96" s="67">
        <f t="shared" si="78"/>
        <v>15.2</v>
      </c>
      <c r="W96" s="67">
        <v>5</v>
      </c>
      <c r="X96" s="66">
        <f t="shared" si="66"/>
        <v>2</v>
      </c>
      <c r="Y96" s="67">
        <f t="shared" si="80"/>
        <v>2.25</v>
      </c>
      <c r="Z96" s="66">
        <f>IF(F96&lt;VLOOKUP(G96,$M$335:$Q$342,2),0,VLOOKUP(G96,$M$335:$Q$342,4))</f>
        <v>15</v>
      </c>
      <c r="AA96" s="66"/>
      <c r="AB96" s="66">
        <f t="shared" si="67"/>
        <v>10</v>
      </c>
      <c r="AC96" s="66">
        <f t="shared" si="68"/>
        <v>3</v>
      </c>
      <c r="AD96" s="67">
        <f t="shared" si="81"/>
        <v>3</v>
      </c>
      <c r="AE96" s="66">
        <f>IF(F96&lt;VLOOKUP(G96,$M$335:$Q$342,2),0,VLOOKUP(G96,$M$335:$Q$342,5))</f>
        <v>20</v>
      </c>
      <c r="AF96" s="63">
        <v>15</v>
      </c>
      <c r="AG96" s="103">
        <f t="shared" si="83"/>
        <v>0</v>
      </c>
    </row>
    <row r="97" spans="1:33" s="33" customFormat="1" ht="47.25" x14ac:dyDescent="0.25">
      <c r="A97" s="290">
        <v>119</v>
      </c>
      <c r="B97" s="161" t="s">
        <v>572</v>
      </c>
      <c r="C97" s="161" t="s">
        <v>166</v>
      </c>
      <c r="D97" s="162">
        <v>17.855</v>
      </c>
      <c r="E97" s="301"/>
      <c r="F97" s="300">
        <v>84</v>
      </c>
      <c r="G97" s="67">
        <f t="shared" si="71"/>
        <v>4.7</v>
      </c>
      <c r="H97" s="63">
        <v>9</v>
      </c>
      <c r="I97" s="62" t="e">
        <f t="shared" si="72"/>
        <v>#DIV/0!</v>
      </c>
      <c r="J97" s="63"/>
      <c r="K97" s="63"/>
      <c r="L97" s="63"/>
      <c r="M97" s="63">
        <f t="shared" si="73"/>
        <v>1</v>
      </c>
      <c r="N97" s="63">
        <v>0</v>
      </c>
      <c r="O97" s="63">
        <v>1</v>
      </c>
      <c r="P97" s="63">
        <v>0</v>
      </c>
      <c r="Q97" s="96">
        <f t="shared" si="74"/>
        <v>11</v>
      </c>
      <c r="R97" s="65">
        <f>IF(F97&lt;VLOOKUP(G97,$M$335:$Q$342,2),0,VLOOKUP(G97,$M$335:$Q$342,3))</f>
        <v>12</v>
      </c>
      <c r="S97" s="66">
        <f t="shared" si="75"/>
        <v>10</v>
      </c>
      <c r="T97" s="67">
        <f t="shared" si="76"/>
        <v>10.08</v>
      </c>
      <c r="U97" s="165">
        <f t="shared" si="77"/>
        <v>10</v>
      </c>
      <c r="V97" s="67">
        <f t="shared" si="78"/>
        <v>10.08</v>
      </c>
      <c r="W97" s="67">
        <f t="shared" si="79"/>
        <v>12</v>
      </c>
      <c r="X97" s="66">
        <f t="shared" si="66"/>
        <v>1</v>
      </c>
      <c r="Y97" s="67">
        <f t="shared" si="80"/>
        <v>1.5</v>
      </c>
      <c r="Z97" s="66">
        <f>IF(F97&lt;VLOOKUP(G97,$M$335:$Q$342,2),0,VLOOKUP(G97,$M$335:$Q$342,4))</f>
        <v>15</v>
      </c>
      <c r="AA97" s="66"/>
      <c r="AB97" s="66">
        <f t="shared" si="67"/>
        <v>7</v>
      </c>
      <c r="AC97" s="66">
        <f t="shared" si="68"/>
        <v>2</v>
      </c>
      <c r="AD97" s="67">
        <f t="shared" si="81"/>
        <v>2</v>
      </c>
      <c r="AE97" s="66">
        <f>IF(F97&lt;VLOOKUP(G97,$M$335:$Q$342,2),0,VLOOKUP(G97,$M$335:$Q$342,5))</f>
        <v>20</v>
      </c>
      <c r="AF97" s="63">
        <v>10</v>
      </c>
      <c r="AG97" s="103">
        <f t="shared" si="83"/>
        <v>0</v>
      </c>
    </row>
    <row r="98" spans="1:33" s="33" customFormat="1" ht="31.5" x14ac:dyDescent="0.25">
      <c r="A98" s="290">
        <v>120</v>
      </c>
      <c r="B98" s="161" t="s">
        <v>573</v>
      </c>
      <c r="C98" s="161" t="s">
        <v>167</v>
      </c>
      <c r="D98" s="162">
        <v>18.38</v>
      </c>
      <c r="E98" s="301"/>
      <c r="F98" s="300">
        <v>38</v>
      </c>
      <c r="G98" s="67">
        <f t="shared" si="71"/>
        <v>2.0699999999999998</v>
      </c>
      <c r="H98" s="63">
        <v>3</v>
      </c>
      <c r="I98" s="62" t="e">
        <f t="shared" si="72"/>
        <v>#DIV/0!</v>
      </c>
      <c r="J98" s="63"/>
      <c r="K98" s="63"/>
      <c r="L98" s="63"/>
      <c r="M98" s="63">
        <f t="shared" si="73"/>
        <v>1</v>
      </c>
      <c r="N98" s="63">
        <v>0</v>
      </c>
      <c r="O98" s="63">
        <v>0</v>
      </c>
      <c r="P98" s="63">
        <v>1</v>
      </c>
      <c r="Q98" s="96">
        <f t="shared" si="74"/>
        <v>33</v>
      </c>
      <c r="R98" s="65">
        <f>IF(F98&lt;VLOOKUP(G98,$M$335:$Q$342,2),0,VLOOKUP(G98,$M$335:$Q$342,3))</f>
        <v>8</v>
      </c>
      <c r="S98" s="66">
        <f t="shared" si="75"/>
        <v>3</v>
      </c>
      <c r="T98" s="67">
        <f t="shared" si="76"/>
        <v>3.04</v>
      </c>
      <c r="U98" s="165">
        <f t="shared" si="77"/>
        <v>3</v>
      </c>
      <c r="V98" s="67">
        <f t="shared" si="78"/>
        <v>3.04</v>
      </c>
      <c r="W98" s="67">
        <f t="shared" si="79"/>
        <v>8</v>
      </c>
      <c r="X98" s="66">
        <f t="shared" si="66"/>
        <v>0</v>
      </c>
      <c r="Y98" s="67">
        <f t="shared" si="80"/>
        <v>0.45</v>
      </c>
      <c r="Z98" s="66">
        <f>IF(F98&lt;VLOOKUP(G98,$M$335:$Q$342,2),0,VLOOKUP(G98,$M$335:$Q$342,4))</f>
        <v>15</v>
      </c>
      <c r="AA98" s="66"/>
      <c r="AB98" s="66">
        <f t="shared" si="67"/>
        <v>2</v>
      </c>
      <c r="AC98" s="66">
        <f t="shared" si="68"/>
        <v>1</v>
      </c>
      <c r="AD98" s="67">
        <f t="shared" si="81"/>
        <v>0.6</v>
      </c>
      <c r="AE98" s="66">
        <f>IF(F98&lt;VLOOKUP(G98,$M$335:$Q$342,2),0,VLOOKUP(G98,$M$335:$Q$342,5))</f>
        <v>20</v>
      </c>
      <c r="AF98" s="63">
        <v>3</v>
      </c>
      <c r="AG98" s="103">
        <f t="shared" si="83"/>
        <v>0</v>
      </c>
    </row>
    <row r="99" spans="1:33" s="33" customFormat="1" ht="31.5" x14ac:dyDescent="0.25">
      <c r="A99" s="290">
        <v>121</v>
      </c>
      <c r="B99" s="161" t="s">
        <v>864</v>
      </c>
      <c r="C99" s="161" t="s">
        <v>167</v>
      </c>
      <c r="D99" s="162">
        <v>91.06</v>
      </c>
      <c r="E99" s="301"/>
      <c r="F99" s="300">
        <v>180</v>
      </c>
      <c r="G99" s="67">
        <f t="shared" si="71"/>
        <v>1.98</v>
      </c>
      <c r="H99" s="63">
        <v>11</v>
      </c>
      <c r="I99" s="62" t="e">
        <f t="shared" si="72"/>
        <v>#DIV/0!</v>
      </c>
      <c r="J99" s="63"/>
      <c r="K99" s="63"/>
      <c r="L99" s="63"/>
      <c r="M99" s="63">
        <f t="shared" si="73"/>
        <v>6</v>
      </c>
      <c r="N99" s="63">
        <v>0</v>
      </c>
      <c r="O99" s="63">
        <v>6</v>
      </c>
      <c r="P99" s="63">
        <v>0</v>
      </c>
      <c r="Q99" s="96">
        <f t="shared" si="74"/>
        <v>55</v>
      </c>
      <c r="R99" s="65">
        <f>IF(F99&lt;VLOOKUP(G99,$M$335:$Q$342,2),0,VLOOKUP(G99,$M$335:$Q$342,3))</f>
        <v>8</v>
      </c>
      <c r="S99" s="66">
        <f t="shared" si="75"/>
        <v>14</v>
      </c>
      <c r="T99" s="67">
        <f t="shared" si="76"/>
        <v>14.4</v>
      </c>
      <c r="U99" s="165">
        <f t="shared" si="77"/>
        <v>14</v>
      </c>
      <c r="V99" s="67">
        <f t="shared" si="78"/>
        <v>14.4</v>
      </c>
      <c r="W99" s="67">
        <f t="shared" si="79"/>
        <v>8</v>
      </c>
      <c r="X99" s="66">
        <f t="shared" si="66"/>
        <v>2</v>
      </c>
      <c r="Y99" s="67">
        <f t="shared" si="80"/>
        <v>2.1</v>
      </c>
      <c r="Z99" s="66">
        <f>IF(F99&lt;VLOOKUP(G99,$M$335:$Q$342,2),0,VLOOKUP(G99,$M$335:$Q$342,4))</f>
        <v>15</v>
      </c>
      <c r="AA99" s="66"/>
      <c r="AB99" s="66">
        <f t="shared" si="67"/>
        <v>9</v>
      </c>
      <c r="AC99" s="66">
        <f t="shared" si="68"/>
        <v>3</v>
      </c>
      <c r="AD99" s="67">
        <f t="shared" si="81"/>
        <v>2.8</v>
      </c>
      <c r="AE99" s="66">
        <f>IF(F99&lt;VLOOKUP(G99,$M$335:$Q$342,2),0,VLOOKUP(G99,$M$335:$Q$342,5))</f>
        <v>20</v>
      </c>
      <c r="AF99" s="63">
        <v>14</v>
      </c>
      <c r="AG99" s="103">
        <f t="shared" si="83"/>
        <v>0</v>
      </c>
    </row>
    <row r="100" spans="1:33" s="33" customFormat="1" ht="31.5" x14ac:dyDescent="0.25">
      <c r="A100" s="290">
        <v>122</v>
      </c>
      <c r="B100" s="161" t="s">
        <v>574</v>
      </c>
      <c r="C100" s="161" t="s">
        <v>167</v>
      </c>
      <c r="D100" s="162">
        <v>20.38</v>
      </c>
      <c r="E100" s="301"/>
      <c r="F100" s="300">
        <v>113</v>
      </c>
      <c r="G100" s="67">
        <f t="shared" si="71"/>
        <v>5.54</v>
      </c>
      <c r="H100" s="63">
        <v>12</v>
      </c>
      <c r="I100" s="62" t="e">
        <f t="shared" si="72"/>
        <v>#DIV/0!</v>
      </c>
      <c r="J100" s="63"/>
      <c r="K100" s="63"/>
      <c r="L100" s="63"/>
      <c r="M100" s="63">
        <f t="shared" si="73"/>
        <v>10</v>
      </c>
      <c r="N100" s="63">
        <v>0</v>
      </c>
      <c r="O100" s="63">
        <v>7</v>
      </c>
      <c r="P100" s="63">
        <v>3</v>
      </c>
      <c r="Q100" s="96">
        <f t="shared" si="74"/>
        <v>83</v>
      </c>
      <c r="R100" s="65">
        <f>IF(F100&lt;VLOOKUP(G100,$M$335:$Q$342,2),0,VLOOKUP(G100,$M$335:$Q$342,3))</f>
        <v>12</v>
      </c>
      <c r="S100" s="66">
        <f t="shared" si="75"/>
        <v>13</v>
      </c>
      <c r="T100" s="67">
        <f t="shared" si="76"/>
        <v>13.56</v>
      </c>
      <c r="U100" s="165">
        <f t="shared" si="77"/>
        <v>13</v>
      </c>
      <c r="V100" s="67">
        <f t="shared" si="78"/>
        <v>13.56</v>
      </c>
      <c r="W100" s="67">
        <f t="shared" si="79"/>
        <v>12</v>
      </c>
      <c r="X100" s="66">
        <f t="shared" si="66"/>
        <v>1</v>
      </c>
      <c r="Y100" s="67">
        <f t="shared" si="80"/>
        <v>1.95</v>
      </c>
      <c r="Z100" s="66">
        <f>IF(F100&lt;VLOOKUP(G100,$M$335:$Q$342,2),0,VLOOKUP(G100,$M$335:$Q$342,4))</f>
        <v>15</v>
      </c>
      <c r="AA100" s="66"/>
      <c r="AB100" s="66">
        <f t="shared" si="67"/>
        <v>9</v>
      </c>
      <c r="AC100" s="66">
        <f t="shared" si="68"/>
        <v>3</v>
      </c>
      <c r="AD100" s="67">
        <f t="shared" si="81"/>
        <v>2.6</v>
      </c>
      <c r="AE100" s="66">
        <f>IF(F100&lt;VLOOKUP(G100,$M$335:$Q$342,2),0,VLOOKUP(G100,$M$335:$Q$342,5))</f>
        <v>20</v>
      </c>
      <c r="AF100" s="63">
        <v>13</v>
      </c>
      <c r="AG100" s="103">
        <f t="shared" si="83"/>
        <v>0</v>
      </c>
    </row>
    <row r="101" spans="1:33" s="33" customFormat="1" ht="47.25" x14ac:dyDescent="0.25">
      <c r="A101" s="290">
        <v>131</v>
      </c>
      <c r="B101" s="161" t="s">
        <v>580</v>
      </c>
      <c r="C101" s="161" t="s">
        <v>168</v>
      </c>
      <c r="D101" s="162">
        <v>1322.47</v>
      </c>
      <c r="E101" s="301"/>
      <c r="F101" s="300">
        <v>1438</v>
      </c>
      <c r="G101" s="67">
        <f t="shared" si="71"/>
        <v>1.0900000000000001</v>
      </c>
      <c r="H101" s="63">
        <v>63</v>
      </c>
      <c r="I101" s="62" t="e">
        <f t="shared" si="72"/>
        <v>#DIV/0!</v>
      </c>
      <c r="J101" s="63"/>
      <c r="K101" s="63"/>
      <c r="L101" s="63"/>
      <c r="M101" s="63">
        <f t="shared" si="73"/>
        <v>19</v>
      </c>
      <c r="N101" s="63">
        <v>0</v>
      </c>
      <c r="O101" s="63">
        <v>19</v>
      </c>
      <c r="P101" s="63">
        <v>0</v>
      </c>
      <c r="Q101" s="96">
        <f t="shared" si="74"/>
        <v>30</v>
      </c>
      <c r="R101" s="65">
        <f>IF(F101&lt;VLOOKUP(G101,$M$335:$Q$342,2),0,VLOOKUP(G101,$M$335:$Q$342,3))</f>
        <v>8</v>
      </c>
      <c r="S101" s="66">
        <f t="shared" si="75"/>
        <v>115</v>
      </c>
      <c r="T101" s="67">
        <f t="shared" si="76"/>
        <v>115.04</v>
      </c>
      <c r="U101" s="165">
        <f t="shared" si="77"/>
        <v>72</v>
      </c>
      <c r="V101" s="67">
        <f t="shared" si="78"/>
        <v>72.62</v>
      </c>
      <c r="W101" s="67">
        <v>5.05</v>
      </c>
      <c r="X101" s="66">
        <f t="shared" si="66"/>
        <v>10</v>
      </c>
      <c r="Y101" s="67">
        <f t="shared" si="80"/>
        <v>10.8</v>
      </c>
      <c r="Z101" s="66">
        <f>IF(F101&lt;VLOOKUP(G101,$M$335:$Q$342,2),0,VLOOKUP(G101,$M$335:$Q$342,4))</f>
        <v>15</v>
      </c>
      <c r="AA101" s="66"/>
      <c r="AB101" s="66">
        <f t="shared" si="67"/>
        <v>47</v>
      </c>
      <c r="AC101" s="66">
        <f t="shared" si="68"/>
        <v>15</v>
      </c>
      <c r="AD101" s="67">
        <f t="shared" si="81"/>
        <v>14.4</v>
      </c>
      <c r="AE101" s="66">
        <f>IF(F101&lt;VLOOKUP(G101,$M$335:$Q$342,2),0,VLOOKUP(G101,$M$335:$Q$342,5))</f>
        <v>20</v>
      </c>
      <c r="AF101" s="63">
        <v>72</v>
      </c>
      <c r="AG101" s="103">
        <f t="shared" si="83"/>
        <v>0</v>
      </c>
    </row>
    <row r="102" spans="1:33" s="33" customFormat="1" ht="47.25" x14ac:dyDescent="0.25">
      <c r="A102" s="290">
        <v>132</v>
      </c>
      <c r="B102" s="161" t="s">
        <v>581</v>
      </c>
      <c r="C102" s="161" t="s">
        <v>168</v>
      </c>
      <c r="D102" s="162">
        <v>499.32799999999997</v>
      </c>
      <c r="E102" s="301"/>
      <c r="F102" s="300">
        <v>111</v>
      </c>
      <c r="G102" s="67">
        <f t="shared" si="71"/>
        <v>0.22</v>
      </c>
      <c r="H102" s="63">
        <v>6</v>
      </c>
      <c r="I102" s="62" t="e">
        <f t="shared" si="72"/>
        <v>#DIV/0!</v>
      </c>
      <c r="J102" s="63"/>
      <c r="K102" s="63"/>
      <c r="L102" s="63"/>
      <c r="M102" s="63">
        <f t="shared" si="73"/>
        <v>2</v>
      </c>
      <c r="N102" s="63">
        <v>0</v>
      </c>
      <c r="O102" s="63">
        <v>2</v>
      </c>
      <c r="P102" s="63">
        <v>0</v>
      </c>
      <c r="Q102" s="96">
        <f t="shared" si="74"/>
        <v>33</v>
      </c>
      <c r="R102" s="65">
        <f>IF(F102&lt;VLOOKUP(G102,$M$335:$Q$342,2),0,VLOOKUP(G102,$M$335:$Q$342,3))</f>
        <v>5</v>
      </c>
      <c r="S102" s="66">
        <f t="shared" si="75"/>
        <v>5</v>
      </c>
      <c r="T102" s="67">
        <f t="shared" si="76"/>
        <v>5.55</v>
      </c>
      <c r="U102" s="165">
        <f t="shared" si="77"/>
        <v>5</v>
      </c>
      <c r="V102" s="67">
        <f t="shared" si="78"/>
        <v>5.55</v>
      </c>
      <c r="W102" s="67">
        <f t="shared" si="79"/>
        <v>5</v>
      </c>
      <c r="X102" s="66">
        <f t="shared" si="66"/>
        <v>0</v>
      </c>
      <c r="Y102" s="67">
        <f t="shared" si="80"/>
        <v>0.75</v>
      </c>
      <c r="Z102" s="66">
        <f>IF(F102&lt;VLOOKUP(G102,$M$335:$Q$342,2),0,VLOOKUP(G102,$M$335:$Q$342,4))</f>
        <v>15</v>
      </c>
      <c r="AA102" s="66"/>
      <c r="AB102" s="66">
        <f t="shared" si="67"/>
        <v>4</v>
      </c>
      <c r="AC102" s="66">
        <f t="shared" si="68"/>
        <v>1</v>
      </c>
      <c r="AD102" s="67">
        <f t="shared" si="81"/>
        <v>1</v>
      </c>
      <c r="AE102" s="66">
        <f>IF(F102&lt;VLOOKUP(G102,$M$335:$Q$342,2),0,VLOOKUP(G102,$M$335:$Q$342,5))</f>
        <v>20</v>
      </c>
      <c r="AF102" s="63">
        <v>5</v>
      </c>
      <c r="AG102" s="103">
        <f t="shared" si="83"/>
        <v>0</v>
      </c>
    </row>
    <row r="103" spans="1:33" s="33" customFormat="1" ht="31.5" x14ac:dyDescent="0.25">
      <c r="A103" s="290">
        <v>134</v>
      </c>
      <c r="B103" s="161" t="s">
        <v>582</v>
      </c>
      <c r="C103" s="161" t="s">
        <v>169</v>
      </c>
      <c r="D103" s="162">
        <v>144.89500000000001</v>
      </c>
      <c r="E103" s="301"/>
      <c r="F103" s="300">
        <v>57</v>
      </c>
      <c r="G103" s="67">
        <f t="shared" si="71"/>
        <v>0.39</v>
      </c>
      <c r="H103" s="63">
        <v>2</v>
      </c>
      <c r="I103" s="62" t="e">
        <f t="shared" si="72"/>
        <v>#DIV/0!</v>
      </c>
      <c r="J103" s="63"/>
      <c r="K103" s="63"/>
      <c r="L103" s="63"/>
      <c r="M103" s="63">
        <f t="shared" si="73"/>
        <v>1</v>
      </c>
      <c r="N103" s="63"/>
      <c r="O103" s="63">
        <v>0</v>
      </c>
      <c r="P103" s="63">
        <v>1</v>
      </c>
      <c r="Q103" s="96">
        <f t="shared" si="74"/>
        <v>50</v>
      </c>
      <c r="R103" s="65">
        <f>IF(F103&lt;VLOOKUP(G103,$M$335:$Q$342,2),0,VLOOKUP(G103,$M$335:$Q$342,3))</f>
        <v>5</v>
      </c>
      <c r="S103" s="66">
        <f t="shared" si="75"/>
        <v>2</v>
      </c>
      <c r="T103" s="67">
        <f t="shared" si="76"/>
        <v>2.85</v>
      </c>
      <c r="U103" s="165">
        <f t="shared" si="77"/>
        <v>2</v>
      </c>
      <c r="V103" s="67">
        <f t="shared" si="78"/>
        <v>2.85</v>
      </c>
      <c r="W103" s="67">
        <f t="shared" si="79"/>
        <v>5</v>
      </c>
      <c r="X103" s="66">
        <f t="shared" ref="X103:X149" si="84">ROUNDDOWN(Y103,0)</f>
        <v>0</v>
      </c>
      <c r="Y103" s="67">
        <f t="shared" si="80"/>
        <v>0.3</v>
      </c>
      <c r="Z103" s="66">
        <f>IF(F103&lt;VLOOKUP(G103,$M$335:$Q$342,2),0,VLOOKUP(G103,$M$335:$Q$342,4))</f>
        <v>15</v>
      </c>
      <c r="AA103" s="66"/>
      <c r="AB103" s="66">
        <f t="shared" ref="AB103:AB105" si="85">U103-AC103-X103</f>
        <v>1</v>
      </c>
      <c r="AC103" s="66">
        <f t="shared" ref="AC103:AC105" si="86">_xlfn.CEILING.MATH(AD103,1)</f>
        <v>1</v>
      </c>
      <c r="AD103" s="67">
        <f t="shared" si="81"/>
        <v>0.4</v>
      </c>
      <c r="AE103" s="66">
        <f>IF(F103&lt;VLOOKUP(G103,$M$335:$Q$342,2),0,VLOOKUP(G103,$M$335:$Q$342,5))</f>
        <v>20</v>
      </c>
      <c r="AF103" s="63"/>
    </row>
    <row r="104" spans="1:33" s="33" customFormat="1" ht="47.25" x14ac:dyDescent="0.25">
      <c r="A104" s="290">
        <v>135</v>
      </c>
      <c r="B104" s="161" t="s">
        <v>583</v>
      </c>
      <c r="C104" s="161" t="s">
        <v>169</v>
      </c>
      <c r="D104" s="162">
        <v>19.318999999999999</v>
      </c>
      <c r="E104" s="301"/>
      <c r="F104" s="300">
        <v>68</v>
      </c>
      <c r="G104" s="67">
        <f t="shared" si="71"/>
        <v>3.52</v>
      </c>
      <c r="H104" s="63">
        <v>7</v>
      </c>
      <c r="I104" s="62" t="e">
        <f t="shared" si="72"/>
        <v>#DIV/0!</v>
      </c>
      <c r="J104" s="63"/>
      <c r="K104" s="63"/>
      <c r="L104" s="63"/>
      <c r="M104" s="63">
        <f t="shared" si="73"/>
        <v>3</v>
      </c>
      <c r="N104" s="63">
        <v>0</v>
      </c>
      <c r="O104" s="63">
        <v>3</v>
      </c>
      <c r="P104" s="63">
        <v>0</v>
      </c>
      <c r="Q104" s="96">
        <f t="shared" si="74"/>
        <v>43</v>
      </c>
      <c r="R104" s="65">
        <f>IF(F104&lt;VLOOKUP(G104,$M$335:$Q$342,2),0,VLOOKUP(G104,$M$335:$Q$342,3))</f>
        <v>12</v>
      </c>
      <c r="S104" s="66">
        <f t="shared" si="75"/>
        <v>8</v>
      </c>
      <c r="T104" s="67">
        <f t="shared" si="76"/>
        <v>8.16</v>
      </c>
      <c r="U104" s="165">
        <f t="shared" si="77"/>
        <v>8</v>
      </c>
      <c r="V104" s="67">
        <f t="shared" si="78"/>
        <v>8.16</v>
      </c>
      <c r="W104" s="67">
        <f t="shared" si="79"/>
        <v>12</v>
      </c>
      <c r="X104" s="66">
        <f t="shared" si="84"/>
        <v>1</v>
      </c>
      <c r="Y104" s="67">
        <f t="shared" si="80"/>
        <v>1.2</v>
      </c>
      <c r="Z104" s="66">
        <f>IF(F104&lt;VLOOKUP(G104,$M$335:$Q$342,2),0,VLOOKUP(G104,$M$335:$Q$342,4))</f>
        <v>15</v>
      </c>
      <c r="AA104" s="66"/>
      <c r="AB104" s="66">
        <f t="shared" si="85"/>
        <v>5</v>
      </c>
      <c r="AC104" s="66">
        <f t="shared" si="86"/>
        <v>2</v>
      </c>
      <c r="AD104" s="67">
        <f t="shared" si="81"/>
        <v>1.6</v>
      </c>
      <c r="AE104" s="66">
        <f>IF(F104&lt;VLOOKUP(G104,$M$335:$Q$342,2),0,VLOOKUP(G104,$M$335:$Q$342,5))</f>
        <v>20</v>
      </c>
      <c r="AF104" s="63">
        <v>8</v>
      </c>
      <c r="AG104" s="103">
        <f t="shared" ref="AG104:AG106" si="87">U104-AF104</f>
        <v>0</v>
      </c>
    </row>
    <row r="105" spans="1:33" s="33" customFormat="1" ht="47.25" x14ac:dyDescent="0.25">
      <c r="A105" s="290">
        <v>136</v>
      </c>
      <c r="B105" s="161" t="s">
        <v>584</v>
      </c>
      <c r="C105" s="161" t="s">
        <v>169</v>
      </c>
      <c r="D105" s="162">
        <v>245.29</v>
      </c>
      <c r="E105" s="301"/>
      <c r="F105" s="300">
        <v>281</v>
      </c>
      <c r="G105" s="67">
        <f t="shared" si="71"/>
        <v>1.1499999999999999</v>
      </c>
      <c r="H105" s="63">
        <v>21</v>
      </c>
      <c r="I105" s="62" t="e">
        <f t="shared" si="72"/>
        <v>#DIV/0!</v>
      </c>
      <c r="J105" s="63"/>
      <c r="K105" s="63"/>
      <c r="L105" s="63"/>
      <c r="M105" s="63">
        <f t="shared" si="73"/>
        <v>13</v>
      </c>
      <c r="N105" s="63">
        <v>0</v>
      </c>
      <c r="O105" s="63">
        <v>7</v>
      </c>
      <c r="P105" s="63">
        <v>6</v>
      </c>
      <c r="Q105" s="96">
        <f t="shared" si="74"/>
        <v>62</v>
      </c>
      <c r="R105" s="65">
        <f>IF(F105&lt;VLOOKUP(G105,$M$335:$Q$342,2),0,VLOOKUP(G105,$M$335:$Q$342,3))</f>
        <v>8</v>
      </c>
      <c r="S105" s="66">
        <f t="shared" si="75"/>
        <v>22</v>
      </c>
      <c r="T105" s="67">
        <f t="shared" si="76"/>
        <v>22.48</v>
      </c>
      <c r="U105" s="165">
        <f t="shared" si="77"/>
        <v>22</v>
      </c>
      <c r="V105" s="67">
        <f t="shared" si="78"/>
        <v>22.48</v>
      </c>
      <c r="W105" s="67">
        <f t="shared" si="79"/>
        <v>8</v>
      </c>
      <c r="X105" s="66">
        <f t="shared" si="84"/>
        <v>3</v>
      </c>
      <c r="Y105" s="67">
        <f t="shared" si="80"/>
        <v>3.3</v>
      </c>
      <c r="Z105" s="66">
        <f>IF(F105&lt;VLOOKUP(G105,$M$335:$Q$342,2),0,VLOOKUP(G105,$M$335:$Q$342,4))</f>
        <v>15</v>
      </c>
      <c r="AA105" s="66"/>
      <c r="AB105" s="66">
        <f t="shared" si="85"/>
        <v>14</v>
      </c>
      <c r="AC105" s="66">
        <f t="shared" si="86"/>
        <v>5</v>
      </c>
      <c r="AD105" s="67">
        <f t="shared" si="81"/>
        <v>4.4000000000000004</v>
      </c>
      <c r="AE105" s="66">
        <f>IF(F105&lt;VLOOKUP(G105,$M$335:$Q$342,2),0,VLOOKUP(G105,$M$335:$Q$342,5))</f>
        <v>20</v>
      </c>
      <c r="AF105" s="63">
        <v>22</v>
      </c>
      <c r="AG105" s="103">
        <f t="shared" si="87"/>
        <v>0</v>
      </c>
    </row>
    <row r="106" spans="1:33" s="33" customFormat="1" ht="47.25" x14ac:dyDescent="0.25">
      <c r="A106" s="302">
        <v>137</v>
      </c>
      <c r="B106" s="161" t="s">
        <v>586</v>
      </c>
      <c r="C106" s="161" t="s">
        <v>169</v>
      </c>
      <c r="D106" s="162">
        <v>109</v>
      </c>
      <c r="E106" s="301"/>
      <c r="F106" s="300">
        <v>189</v>
      </c>
      <c r="G106" s="67">
        <f>F106/D106</f>
        <v>1.73</v>
      </c>
      <c r="H106" s="63">
        <v>18</v>
      </c>
      <c r="I106" s="62" t="e">
        <f>H106*100/E106</f>
        <v>#DIV/0!</v>
      </c>
      <c r="J106" s="63"/>
      <c r="K106" s="63"/>
      <c r="L106" s="63"/>
      <c r="M106" s="63">
        <f>N106+O106+P106</f>
        <v>9</v>
      </c>
      <c r="N106" s="63">
        <v>2</v>
      </c>
      <c r="O106" s="63">
        <v>6</v>
      </c>
      <c r="P106" s="63">
        <v>1</v>
      </c>
      <c r="Q106" s="96">
        <f>M106*100/H106</f>
        <v>50</v>
      </c>
      <c r="R106" s="65">
        <f>IF(F106&lt;VLOOKUP(G106,$M$335:$Q$342,2),0,VLOOKUP(G106,$M$335:$Q$342,3))</f>
        <v>8</v>
      </c>
      <c r="S106" s="66">
        <f>ROUNDDOWN(T106,0)</f>
        <v>15</v>
      </c>
      <c r="T106" s="67">
        <f>F106*R106/100</f>
        <v>15.12</v>
      </c>
      <c r="U106" s="165">
        <f>ROUNDDOWN(V106,0)</f>
        <v>15</v>
      </c>
      <c r="V106" s="67">
        <f>F106*W106/100</f>
        <v>15.12</v>
      </c>
      <c r="W106" s="67">
        <f>R106</f>
        <v>8</v>
      </c>
      <c r="X106" s="66">
        <f t="shared" si="84"/>
        <v>2</v>
      </c>
      <c r="Y106" s="67">
        <f t="shared" ref="Y106" si="88">U106*Z106/100</f>
        <v>2.25</v>
      </c>
      <c r="Z106" s="66">
        <f>IF(F106&lt;VLOOKUP(G106,$M$335:$Q$342,2),0,VLOOKUP(G106,$M$335:$Q$342,4))</f>
        <v>15</v>
      </c>
      <c r="AA106" s="66"/>
      <c r="AB106" s="66">
        <f t="shared" ref="AB106" si="89">U106-AC106-X106</f>
        <v>10</v>
      </c>
      <c r="AC106" s="66">
        <f t="shared" ref="AC106" si="90">_xlfn.CEILING.MATH(AD106,1)</f>
        <v>3</v>
      </c>
      <c r="AD106" s="67">
        <f t="shared" ref="AD106" si="91">U106*AE106/100</f>
        <v>3</v>
      </c>
      <c r="AE106" s="66">
        <f>IF(F106&lt;VLOOKUP(G106,$M$335:$Q$342,2),0,VLOOKUP(G106,$M$335:$Q$342,5))</f>
        <v>20</v>
      </c>
      <c r="AF106" s="63">
        <v>15</v>
      </c>
      <c r="AG106" s="103">
        <f t="shared" si="87"/>
        <v>0</v>
      </c>
    </row>
    <row r="107" spans="1:33" s="33" customFormat="1" ht="31.5" x14ac:dyDescent="0.25">
      <c r="A107" s="302">
        <v>138</v>
      </c>
      <c r="B107" s="161" t="s">
        <v>587</v>
      </c>
      <c r="C107" s="161" t="s">
        <v>80</v>
      </c>
      <c r="D107" s="162">
        <v>61.12</v>
      </c>
      <c r="E107" s="301"/>
      <c r="F107" s="300">
        <v>31</v>
      </c>
      <c r="G107" s="67">
        <f t="shared" ref="G107:G149" si="92">F107/D107</f>
        <v>0.51</v>
      </c>
      <c r="H107" s="63">
        <v>4</v>
      </c>
      <c r="I107" s="62" t="e">
        <f t="shared" ref="I107:I149" si="93">H107*100/E107</f>
        <v>#DIV/0!</v>
      </c>
      <c r="J107" s="63"/>
      <c r="K107" s="63"/>
      <c r="L107" s="63"/>
      <c r="M107" s="63">
        <f t="shared" ref="M107:M149" si="94">N107+O107+P107</f>
        <v>1</v>
      </c>
      <c r="N107" s="63"/>
      <c r="O107" s="63">
        <v>1</v>
      </c>
      <c r="P107" s="63">
        <v>0</v>
      </c>
      <c r="Q107" s="96">
        <f t="shared" ref="Q107:Q149" si="95">M107*100/H107</f>
        <v>25</v>
      </c>
      <c r="R107" s="65">
        <f>IF(F107&lt;VLOOKUP(G107,$M$335:$Q$342,2),0,VLOOKUP(G107,$M$335:$Q$342,3))</f>
        <v>5</v>
      </c>
      <c r="S107" s="66">
        <f t="shared" ref="S107:S149" si="96">ROUNDDOWN(T107,0)</f>
        <v>1</v>
      </c>
      <c r="T107" s="67">
        <f t="shared" ref="T107:T149" si="97">F107*R107/100</f>
        <v>1.55</v>
      </c>
      <c r="U107" s="165">
        <f t="shared" ref="U107:U149" si="98">ROUNDDOWN(V107,0)</f>
        <v>1</v>
      </c>
      <c r="V107" s="67">
        <f t="shared" ref="V107:V149" si="99">F107*W107/100</f>
        <v>1.55</v>
      </c>
      <c r="W107" s="67">
        <f t="shared" ref="W107:W149" si="100">R107</f>
        <v>5</v>
      </c>
      <c r="X107" s="66">
        <f t="shared" si="84"/>
        <v>0</v>
      </c>
      <c r="Y107" s="67">
        <f t="shared" ref="Y107:Y149" si="101">U107*Z107/100</f>
        <v>0.15</v>
      </c>
      <c r="Z107" s="66">
        <f>IF(F107&lt;VLOOKUP(G107,$M$335:$Q$342,2),0,VLOOKUP(G107,$M$335:$Q$342,4))</f>
        <v>15</v>
      </c>
      <c r="AA107" s="66"/>
      <c r="AB107" s="66">
        <f t="shared" ref="AB107:AB149" si="102">U107-AC107-X107</f>
        <v>0</v>
      </c>
      <c r="AC107" s="66">
        <f t="shared" ref="AC107:AC149" si="103">_xlfn.CEILING.MATH(AD107,1)</f>
        <v>1</v>
      </c>
      <c r="AD107" s="67">
        <f t="shared" ref="AD107:AD149" si="104">U107*AE107/100</f>
        <v>0.2</v>
      </c>
      <c r="AE107" s="66">
        <f>IF(F107&lt;VLOOKUP(G107,$M$335:$Q$342,2),0,VLOOKUP(G107,$M$335:$Q$342,5))</f>
        <v>20</v>
      </c>
      <c r="AF107" s="63"/>
    </row>
    <row r="108" spans="1:33" s="33" customFormat="1" ht="31.5" x14ac:dyDescent="0.25">
      <c r="A108" s="302">
        <v>142</v>
      </c>
      <c r="B108" s="161" t="s">
        <v>883</v>
      </c>
      <c r="C108" s="161" t="s">
        <v>170</v>
      </c>
      <c r="D108" s="162">
        <v>48.94</v>
      </c>
      <c r="E108" s="301"/>
      <c r="F108" s="300">
        <v>23</v>
      </c>
      <c r="G108" s="67">
        <f t="shared" si="92"/>
        <v>0.47</v>
      </c>
      <c r="H108" s="63">
        <v>1</v>
      </c>
      <c r="I108" s="62" t="e">
        <f t="shared" si="93"/>
        <v>#DIV/0!</v>
      </c>
      <c r="J108" s="63"/>
      <c r="K108" s="63"/>
      <c r="L108" s="63"/>
      <c r="M108" s="63">
        <f t="shared" si="94"/>
        <v>0</v>
      </c>
      <c r="N108" s="63">
        <v>0</v>
      </c>
      <c r="O108" s="63">
        <v>0</v>
      </c>
      <c r="P108" s="63">
        <v>0</v>
      </c>
      <c r="Q108" s="96">
        <f t="shared" si="95"/>
        <v>0</v>
      </c>
      <c r="R108" s="65">
        <f>IF(F108&lt;VLOOKUP(G108,$M$335:$Q$342,2),0,VLOOKUP(G108,$M$335:$Q$342,3))</f>
        <v>5</v>
      </c>
      <c r="S108" s="66">
        <f t="shared" si="96"/>
        <v>1</v>
      </c>
      <c r="T108" s="67">
        <f t="shared" si="97"/>
        <v>1.1499999999999999</v>
      </c>
      <c r="U108" s="165">
        <f t="shared" si="98"/>
        <v>1</v>
      </c>
      <c r="V108" s="67">
        <f t="shared" si="99"/>
        <v>1.1499999999999999</v>
      </c>
      <c r="W108" s="67">
        <f t="shared" si="100"/>
        <v>5</v>
      </c>
      <c r="X108" s="66">
        <f t="shared" si="84"/>
        <v>0</v>
      </c>
      <c r="Y108" s="67">
        <f t="shared" si="101"/>
        <v>0.15</v>
      </c>
      <c r="Z108" s="66">
        <f>IF(F108&lt;VLOOKUP(G108,$M$335:$Q$342,2),0,VLOOKUP(G108,$M$335:$Q$342,4))</f>
        <v>15</v>
      </c>
      <c r="AA108" s="66"/>
      <c r="AB108" s="66">
        <f t="shared" si="102"/>
        <v>0</v>
      </c>
      <c r="AC108" s="66">
        <f t="shared" si="103"/>
        <v>1</v>
      </c>
      <c r="AD108" s="67">
        <f t="shared" si="104"/>
        <v>0.2</v>
      </c>
      <c r="AE108" s="66">
        <f>IF(F108&lt;VLOOKUP(G108,$M$335:$Q$342,2),0,VLOOKUP(G108,$M$335:$Q$342,5))</f>
        <v>20</v>
      </c>
      <c r="AF108" s="63">
        <v>1</v>
      </c>
      <c r="AG108" s="103">
        <f t="shared" ref="AG108:AG114" si="105">U108-AF108</f>
        <v>0</v>
      </c>
    </row>
    <row r="109" spans="1:33" s="33" customFormat="1" ht="31.5" x14ac:dyDescent="0.25">
      <c r="A109" s="302">
        <v>143</v>
      </c>
      <c r="B109" s="161" t="s">
        <v>604</v>
      </c>
      <c r="C109" s="161" t="s">
        <v>170</v>
      </c>
      <c r="D109" s="162">
        <v>48.16</v>
      </c>
      <c r="E109" s="301"/>
      <c r="F109" s="300">
        <v>26</v>
      </c>
      <c r="G109" s="67">
        <f t="shared" si="92"/>
        <v>0.54</v>
      </c>
      <c r="H109" s="63">
        <v>1</v>
      </c>
      <c r="I109" s="62" t="e">
        <f t="shared" si="93"/>
        <v>#DIV/0!</v>
      </c>
      <c r="J109" s="63"/>
      <c r="K109" s="63"/>
      <c r="L109" s="63"/>
      <c r="M109" s="63">
        <f t="shared" si="94"/>
        <v>0</v>
      </c>
      <c r="N109" s="63">
        <v>0</v>
      </c>
      <c r="O109" s="63">
        <v>0</v>
      </c>
      <c r="P109" s="63">
        <v>0</v>
      </c>
      <c r="Q109" s="96">
        <f t="shared" si="95"/>
        <v>0</v>
      </c>
      <c r="R109" s="65">
        <f>IF(F109&lt;VLOOKUP(G109,$M$335:$Q$342,2),0,VLOOKUP(G109,$M$335:$Q$342,3))</f>
        <v>5</v>
      </c>
      <c r="S109" s="66">
        <f t="shared" si="96"/>
        <v>1</v>
      </c>
      <c r="T109" s="67">
        <f t="shared" si="97"/>
        <v>1.3</v>
      </c>
      <c r="U109" s="165">
        <f t="shared" si="98"/>
        <v>1</v>
      </c>
      <c r="V109" s="67">
        <f t="shared" si="99"/>
        <v>1.3</v>
      </c>
      <c r="W109" s="67">
        <f t="shared" si="100"/>
        <v>5</v>
      </c>
      <c r="X109" s="66">
        <f t="shared" si="84"/>
        <v>0</v>
      </c>
      <c r="Y109" s="67">
        <f t="shared" si="101"/>
        <v>0.15</v>
      </c>
      <c r="Z109" s="66">
        <f>IF(F109&lt;VLOOKUP(G109,$M$335:$Q$342,2),0,VLOOKUP(G109,$M$335:$Q$342,4))</f>
        <v>15</v>
      </c>
      <c r="AA109" s="66"/>
      <c r="AB109" s="66">
        <f t="shared" si="102"/>
        <v>0</v>
      </c>
      <c r="AC109" s="66">
        <f t="shared" si="103"/>
        <v>1</v>
      </c>
      <c r="AD109" s="67">
        <f t="shared" si="104"/>
        <v>0.2</v>
      </c>
      <c r="AE109" s="66">
        <f>IF(F109&lt;VLOOKUP(G109,$M$335:$Q$342,2),0,VLOOKUP(G109,$M$335:$Q$342,5))</f>
        <v>20</v>
      </c>
      <c r="AF109" s="63">
        <v>1</v>
      </c>
      <c r="AG109" s="103">
        <f t="shared" si="105"/>
        <v>0</v>
      </c>
    </row>
    <row r="110" spans="1:33" s="33" customFormat="1" ht="31.5" x14ac:dyDescent="0.25">
      <c r="A110" s="302">
        <v>144</v>
      </c>
      <c r="B110" s="161" t="s">
        <v>605</v>
      </c>
      <c r="C110" s="161" t="s">
        <v>170</v>
      </c>
      <c r="D110" s="162">
        <v>24.9</v>
      </c>
      <c r="E110" s="301"/>
      <c r="F110" s="300">
        <v>37</v>
      </c>
      <c r="G110" s="67">
        <f t="shared" si="92"/>
        <v>1.49</v>
      </c>
      <c r="H110" s="63">
        <v>3</v>
      </c>
      <c r="I110" s="62" t="e">
        <f t="shared" si="93"/>
        <v>#DIV/0!</v>
      </c>
      <c r="J110" s="63"/>
      <c r="K110" s="63"/>
      <c r="L110" s="63"/>
      <c r="M110" s="63">
        <f t="shared" si="94"/>
        <v>0</v>
      </c>
      <c r="N110" s="63">
        <v>0</v>
      </c>
      <c r="O110" s="63">
        <v>0</v>
      </c>
      <c r="P110" s="63">
        <v>0</v>
      </c>
      <c r="Q110" s="96">
        <f t="shared" si="95"/>
        <v>0</v>
      </c>
      <c r="R110" s="65">
        <f>IF(F110&lt;VLOOKUP(G110,$M$335:$Q$342,2),0,VLOOKUP(G110,$M$335:$Q$342,3))</f>
        <v>8</v>
      </c>
      <c r="S110" s="66">
        <f t="shared" si="96"/>
        <v>2</v>
      </c>
      <c r="T110" s="67">
        <f t="shared" si="97"/>
        <v>2.96</v>
      </c>
      <c r="U110" s="165">
        <f t="shared" si="98"/>
        <v>2</v>
      </c>
      <c r="V110" s="67">
        <f t="shared" si="99"/>
        <v>2.96</v>
      </c>
      <c r="W110" s="67">
        <f t="shared" si="100"/>
        <v>8</v>
      </c>
      <c r="X110" s="66">
        <f t="shared" si="84"/>
        <v>0</v>
      </c>
      <c r="Y110" s="67">
        <f t="shared" si="101"/>
        <v>0.3</v>
      </c>
      <c r="Z110" s="66">
        <f>IF(F110&lt;VLOOKUP(G110,$M$335:$Q$342,2),0,VLOOKUP(G110,$M$335:$Q$342,4))</f>
        <v>15</v>
      </c>
      <c r="AA110" s="66"/>
      <c r="AB110" s="66">
        <f t="shared" si="102"/>
        <v>1</v>
      </c>
      <c r="AC110" s="66">
        <f t="shared" si="103"/>
        <v>1</v>
      </c>
      <c r="AD110" s="67">
        <f t="shared" si="104"/>
        <v>0.4</v>
      </c>
      <c r="AE110" s="66">
        <f>IF(F110&lt;VLOOKUP(G110,$M$335:$Q$342,2),0,VLOOKUP(G110,$M$335:$Q$342,5))</f>
        <v>20</v>
      </c>
      <c r="AF110" s="63">
        <v>2</v>
      </c>
      <c r="AG110" s="103">
        <f t="shared" si="105"/>
        <v>0</v>
      </c>
    </row>
    <row r="111" spans="1:33" s="33" customFormat="1" ht="47.25" x14ac:dyDescent="0.25">
      <c r="A111" s="302">
        <v>145</v>
      </c>
      <c r="B111" s="161" t="s">
        <v>606</v>
      </c>
      <c r="C111" s="161" t="s">
        <v>170</v>
      </c>
      <c r="D111" s="162">
        <v>196.23</v>
      </c>
      <c r="E111" s="301"/>
      <c r="F111" s="300">
        <v>188</v>
      </c>
      <c r="G111" s="67">
        <f t="shared" si="92"/>
        <v>0.96</v>
      </c>
      <c r="H111" s="63">
        <v>8</v>
      </c>
      <c r="I111" s="62" t="e">
        <f t="shared" si="93"/>
        <v>#DIV/0!</v>
      </c>
      <c r="J111" s="63"/>
      <c r="K111" s="63"/>
      <c r="L111" s="63"/>
      <c r="M111" s="63">
        <f t="shared" si="94"/>
        <v>0</v>
      </c>
      <c r="N111" s="63">
        <v>0</v>
      </c>
      <c r="O111" s="63">
        <v>0</v>
      </c>
      <c r="P111" s="63">
        <v>0</v>
      </c>
      <c r="Q111" s="96">
        <f t="shared" si="95"/>
        <v>0</v>
      </c>
      <c r="R111" s="65">
        <f>IF(F111&lt;VLOOKUP(G111,$M$335:$Q$342,2),0,VLOOKUP(G111,$M$335:$Q$342,3))</f>
        <v>5</v>
      </c>
      <c r="S111" s="66">
        <f t="shared" si="96"/>
        <v>9</v>
      </c>
      <c r="T111" s="67">
        <f t="shared" si="97"/>
        <v>9.4</v>
      </c>
      <c r="U111" s="165">
        <f t="shared" si="98"/>
        <v>9</v>
      </c>
      <c r="V111" s="67">
        <f t="shared" si="99"/>
        <v>9.4</v>
      </c>
      <c r="W111" s="67">
        <f t="shared" si="100"/>
        <v>5</v>
      </c>
      <c r="X111" s="66">
        <f t="shared" si="84"/>
        <v>1</v>
      </c>
      <c r="Y111" s="67">
        <f t="shared" si="101"/>
        <v>1.35</v>
      </c>
      <c r="Z111" s="66">
        <f>IF(F111&lt;VLOOKUP(G111,$M$335:$Q$342,2),0,VLOOKUP(G111,$M$335:$Q$342,4))</f>
        <v>15</v>
      </c>
      <c r="AA111" s="66"/>
      <c r="AB111" s="66">
        <f t="shared" si="102"/>
        <v>6</v>
      </c>
      <c r="AC111" s="66">
        <f t="shared" si="103"/>
        <v>2</v>
      </c>
      <c r="AD111" s="67">
        <f t="shared" si="104"/>
        <v>1.8</v>
      </c>
      <c r="AE111" s="66">
        <f>IF(F111&lt;VLOOKUP(G111,$M$335:$Q$342,2),0,VLOOKUP(G111,$M$335:$Q$342,5))</f>
        <v>20</v>
      </c>
      <c r="AF111" s="63">
        <v>9</v>
      </c>
      <c r="AG111" s="103">
        <f t="shared" si="105"/>
        <v>0</v>
      </c>
    </row>
    <row r="112" spans="1:33" s="33" customFormat="1" ht="31.5" x14ac:dyDescent="0.25">
      <c r="A112" s="302">
        <v>146</v>
      </c>
      <c r="B112" s="161" t="s">
        <v>608</v>
      </c>
      <c r="C112" s="161" t="s">
        <v>170</v>
      </c>
      <c r="D112" s="162">
        <v>29.26</v>
      </c>
      <c r="E112" s="301"/>
      <c r="F112" s="300">
        <v>20</v>
      </c>
      <c r="G112" s="67">
        <f t="shared" si="92"/>
        <v>0.68</v>
      </c>
      <c r="H112" s="63">
        <v>1</v>
      </c>
      <c r="I112" s="62" t="e">
        <f t="shared" si="93"/>
        <v>#DIV/0!</v>
      </c>
      <c r="J112" s="63"/>
      <c r="K112" s="63"/>
      <c r="L112" s="63"/>
      <c r="M112" s="63">
        <f t="shared" si="94"/>
        <v>0</v>
      </c>
      <c r="N112" s="63">
        <v>0</v>
      </c>
      <c r="O112" s="63">
        <v>0</v>
      </c>
      <c r="P112" s="63">
        <v>0</v>
      </c>
      <c r="Q112" s="96">
        <f t="shared" si="95"/>
        <v>0</v>
      </c>
      <c r="R112" s="65">
        <f>IF(F112&lt;VLOOKUP(G112,$M$335:$Q$342,2),0,VLOOKUP(G112,$M$335:$Q$342,3))</f>
        <v>5</v>
      </c>
      <c r="S112" s="66">
        <f t="shared" si="96"/>
        <v>1</v>
      </c>
      <c r="T112" s="67">
        <f t="shared" si="97"/>
        <v>1</v>
      </c>
      <c r="U112" s="165">
        <f t="shared" si="98"/>
        <v>1</v>
      </c>
      <c r="V112" s="67">
        <f t="shared" si="99"/>
        <v>1</v>
      </c>
      <c r="W112" s="67">
        <f t="shared" si="100"/>
        <v>5</v>
      </c>
      <c r="X112" s="66">
        <f t="shared" si="84"/>
        <v>0</v>
      </c>
      <c r="Y112" s="67">
        <f t="shared" si="101"/>
        <v>0.15</v>
      </c>
      <c r="Z112" s="66">
        <f>IF(F112&lt;VLOOKUP(G112,$M$335:$Q$342,2),0,VLOOKUP(G112,$M$335:$Q$342,4))</f>
        <v>15</v>
      </c>
      <c r="AA112" s="66"/>
      <c r="AB112" s="66">
        <f t="shared" si="102"/>
        <v>0</v>
      </c>
      <c r="AC112" s="66">
        <f t="shared" si="103"/>
        <v>1</v>
      </c>
      <c r="AD112" s="67">
        <f t="shared" si="104"/>
        <v>0.2</v>
      </c>
      <c r="AE112" s="66">
        <f>IF(F112&lt;VLOOKUP(G112,$M$335:$Q$342,2),0,VLOOKUP(G112,$M$335:$Q$342,5))</f>
        <v>20</v>
      </c>
      <c r="AF112" s="63">
        <v>1</v>
      </c>
      <c r="AG112" s="103">
        <f t="shared" si="105"/>
        <v>0</v>
      </c>
    </row>
    <row r="113" spans="1:33" s="33" customFormat="1" ht="31.5" x14ac:dyDescent="0.25">
      <c r="A113" s="302">
        <v>147</v>
      </c>
      <c r="B113" s="161" t="s">
        <v>609</v>
      </c>
      <c r="C113" s="161" t="s">
        <v>170</v>
      </c>
      <c r="D113" s="162">
        <v>35.89</v>
      </c>
      <c r="E113" s="301"/>
      <c r="F113" s="300">
        <v>64</v>
      </c>
      <c r="G113" s="67">
        <f t="shared" si="92"/>
        <v>1.78</v>
      </c>
      <c r="H113" s="63">
        <v>4</v>
      </c>
      <c r="I113" s="62" t="e">
        <f t="shared" si="93"/>
        <v>#DIV/0!</v>
      </c>
      <c r="J113" s="63"/>
      <c r="K113" s="63"/>
      <c r="L113" s="63"/>
      <c r="M113" s="63">
        <f t="shared" si="94"/>
        <v>2</v>
      </c>
      <c r="N113" s="63">
        <v>0</v>
      </c>
      <c r="O113" s="63">
        <v>1</v>
      </c>
      <c r="P113" s="63">
        <v>1</v>
      </c>
      <c r="Q113" s="96">
        <f t="shared" si="95"/>
        <v>50</v>
      </c>
      <c r="R113" s="65">
        <f>IF(F113&lt;VLOOKUP(G113,$M$335:$Q$342,2),0,VLOOKUP(G113,$M$335:$Q$342,3))</f>
        <v>8</v>
      </c>
      <c r="S113" s="66">
        <f t="shared" si="96"/>
        <v>5</v>
      </c>
      <c r="T113" s="67">
        <f t="shared" si="97"/>
        <v>5.12</v>
      </c>
      <c r="U113" s="165">
        <f t="shared" si="98"/>
        <v>5</v>
      </c>
      <c r="V113" s="67">
        <f t="shared" si="99"/>
        <v>5.12</v>
      </c>
      <c r="W113" s="67">
        <f t="shared" si="100"/>
        <v>8</v>
      </c>
      <c r="X113" s="66">
        <f t="shared" si="84"/>
        <v>0</v>
      </c>
      <c r="Y113" s="67">
        <f t="shared" si="101"/>
        <v>0.75</v>
      </c>
      <c r="Z113" s="66">
        <f>IF(F113&lt;VLOOKUP(G113,$M$335:$Q$342,2),0,VLOOKUP(G113,$M$335:$Q$342,4))</f>
        <v>15</v>
      </c>
      <c r="AA113" s="66"/>
      <c r="AB113" s="66">
        <f t="shared" si="102"/>
        <v>4</v>
      </c>
      <c r="AC113" s="66">
        <f t="shared" si="103"/>
        <v>1</v>
      </c>
      <c r="AD113" s="67">
        <f t="shared" si="104"/>
        <v>1</v>
      </c>
      <c r="AE113" s="66">
        <f>IF(F113&lt;VLOOKUP(G113,$M$335:$Q$342,2),0,VLOOKUP(G113,$M$335:$Q$342,5))</f>
        <v>20</v>
      </c>
      <c r="AF113" s="63">
        <v>5</v>
      </c>
      <c r="AG113" s="103">
        <f t="shared" si="105"/>
        <v>0</v>
      </c>
    </row>
    <row r="114" spans="1:33" s="33" customFormat="1" ht="31.5" x14ac:dyDescent="0.25">
      <c r="A114" s="302">
        <v>148</v>
      </c>
      <c r="B114" s="161" t="s">
        <v>610</v>
      </c>
      <c r="C114" s="161" t="s">
        <v>170</v>
      </c>
      <c r="D114" s="162">
        <v>35.369999999999997</v>
      </c>
      <c r="E114" s="301"/>
      <c r="F114" s="300">
        <v>53</v>
      </c>
      <c r="G114" s="67">
        <f t="shared" si="92"/>
        <v>1.5</v>
      </c>
      <c r="H114" s="63">
        <v>4</v>
      </c>
      <c r="I114" s="62" t="e">
        <f t="shared" si="93"/>
        <v>#DIV/0!</v>
      </c>
      <c r="J114" s="63"/>
      <c r="K114" s="63"/>
      <c r="L114" s="63"/>
      <c r="M114" s="63">
        <f t="shared" si="94"/>
        <v>4</v>
      </c>
      <c r="N114" s="63">
        <v>0</v>
      </c>
      <c r="O114" s="63">
        <v>3</v>
      </c>
      <c r="P114" s="63">
        <v>1</v>
      </c>
      <c r="Q114" s="96">
        <f t="shared" si="95"/>
        <v>100</v>
      </c>
      <c r="R114" s="65">
        <f>IF(F114&lt;VLOOKUP(G114,$M$335:$Q$342,2),0,VLOOKUP(G114,$M$335:$Q$342,3))</f>
        <v>8</v>
      </c>
      <c r="S114" s="66">
        <f t="shared" si="96"/>
        <v>4</v>
      </c>
      <c r="T114" s="67">
        <f t="shared" si="97"/>
        <v>4.24</v>
      </c>
      <c r="U114" s="165">
        <f t="shared" si="98"/>
        <v>4</v>
      </c>
      <c r="V114" s="67">
        <f t="shared" si="99"/>
        <v>4.24</v>
      </c>
      <c r="W114" s="67">
        <f t="shared" si="100"/>
        <v>8</v>
      </c>
      <c r="X114" s="66">
        <f t="shared" si="84"/>
        <v>0</v>
      </c>
      <c r="Y114" s="67">
        <f t="shared" si="101"/>
        <v>0.6</v>
      </c>
      <c r="Z114" s="66">
        <f>IF(F114&lt;VLOOKUP(G114,$M$335:$Q$342,2),0,VLOOKUP(G114,$M$335:$Q$342,4))</f>
        <v>15</v>
      </c>
      <c r="AA114" s="66"/>
      <c r="AB114" s="66">
        <f t="shared" si="102"/>
        <v>3</v>
      </c>
      <c r="AC114" s="66">
        <f t="shared" si="103"/>
        <v>1</v>
      </c>
      <c r="AD114" s="67">
        <f t="shared" si="104"/>
        <v>0.8</v>
      </c>
      <c r="AE114" s="66">
        <f>IF(F114&lt;VLOOKUP(G114,$M$335:$Q$342,2),0,VLOOKUP(G114,$M$335:$Q$342,5))</f>
        <v>20</v>
      </c>
      <c r="AF114" s="63">
        <v>4</v>
      </c>
      <c r="AG114" s="103">
        <f t="shared" si="105"/>
        <v>0</v>
      </c>
    </row>
    <row r="115" spans="1:33" s="33" customFormat="1" ht="31.5" x14ac:dyDescent="0.25">
      <c r="A115" s="302">
        <v>149</v>
      </c>
      <c r="B115" s="161" t="s">
        <v>769</v>
      </c>
      <c r="C115" s="161" t="s">
        <v>171</v>
      </c>
      <c r="D115" s="162">
        <v>148.69</v>
      </c>
      <c r="E115" s="301"/>
      <c r="F115" s="300">
        <v>36</v>
      </c>
      <c r="G115" s="67">
        <f t="shared" si="92"/>
        <v>0.24</v>
      </c>
      <c r="H115" s="63">
        <v>0</v>
      </c>
      <c r="I115" s="62" t="e">
        <f t="shared" si="93"/>
        <v>#DIV/0!</v>
      </c>
      <c r="J115" s="63"/>
      <c r="K115" s="63"/>
      <c r="L115" s="63"/>
      <c r="M115" s="63">
        <f t="shared" si="94"/>
        <v>0</v>
      </c>
      <c r="N115" s="63"/>
      <c r="O115" s="63">
        <v>0</v>
      </c>
      <c r="P115" s="63">
        <v>0</v>
      </c>
      <c r="Q115" s="96"/>
      <c r="R115" s="65">
        <f>IF(F115&lt;VLOOKUP(G115,$M$335:$Q$342,2),0,VLOOKUP(G115,$M$335:$Q$342,3))</f>
        <v>5</v>
      </c>
      <c r="S115" s="66">
        <f t="shared" si="96"/>
        <v>1</v>
      </c>
      <c r="T115" s="67">
        <f t="shared" si="97"/>
        <v>1.8</v>
      </c>
      <c r="U115" s="165">
        <f t="shared" si="98"/>
        <v>1</v>
      </c>
      <c r="V115" s="67">
        <f t="shared" si="99"/>
        <v>1.8</v>
      </c>
      <c r="W115" s="67">
        <f t="shared" si="100"/>
        <v>5</v>
      </c>
      <c r="X115" s="66">
        <f t="shared" si="84"/>
        <v>0</v>
      </c>
      <c r="Y115" s="67">
        <f t="shared" si="101"/>
        <v>0.15</v>
      </c>
      <c r="Z115" s="66">
        <f>IF(F115&lt;VLOOKUP(G115,$M$335:$Q$342,2),0,VLOOKUP(G115,$M$335:$Q$342,4))</f>
        <v>15</v>
      </c>
      <c r="AA115" s="66"/>
      <c r="AB115" s="66">
        <f t="shared" si="102"/>
        <v>0</v>
      </c>
      <c r="AC115" s="66">
        <f t="shared" si="103"/>
        <v>1</v>
      </c>
      <c r="AD115" s="67">
        <f t="shared" si="104"/>
        <v>0.2</v>
      </c>
      <c r="AE115" s="66">
        <f>IF(F115&lt;VLOOKUP(G115,$M$335:$Q$342,2),0,VLOOKUP(G115,$M$335:$Q$342,5))</f>
        <v>20</v>
      </c>
      <c r="AF115" s="63"/>
    </row>
    <row r="116" spans="1:33" s="33" customFormat="1" ht="47.25" x14ac:dyDescent="0.25">
      <c r="A116" s="302">
        <v>150</v>
      </c>
      <c r="B116" s="161" t="s">
        <v>611</v>
      </c>
      <c r="C116" s="161" t="s">
        <v>171</v>
      </c>
      <c r="D116" s="162">
        <v>13.13</v>
      </c>
      <c r="E116" s="301"/>
      <c r="F116" s="300">
        <v>24</v>
      </c>
      <c r="G116" s="67">
        <f t="shared" si="92"/>
        <v>1.83</v>
      </c>
      <c r="H116" s="63">
        <v>0</v>
      </c>
      <c r="I116" s="62" t="e">
        <f t="shared" si="93"/>
        <v>#DIV/0!</v>
      </c>
      <c r="J116" s="63"/>
      <c r="K116" s="63"/>
      <c r="L116" s="63"/>
      <c r="M116" s="63">
        <f t="shared" si="94"/>
        <v>0</v>
      </c>
      <c r="N116" s="63">
        <v>0</v>
      </c>
      <c r="O116" s="63">
        <v>0</v>
      </c>
      <c r="P116" s="63">
        <v>0</v>
      </c>
      <c r="Q116" s="96"/>
      <c r="R116" s="65">
        <f>IF(F116&lt;VLOOKUP(G116,$M$335:$Q$342,2),0,VLOOKUP(G116,$M$335:$Q$342,3))</f>
        <v>8</v>
      </c>
      <c r="S116" s="66">
        <f t="shared" si="96"/>
        <v>1</v>
      </c>
      <c r="T116" s="67">
        <f t="shared" si="97"/>
        <v>1.92</v>
      </c>
      <c r="U116" s="165">
        <f t="shared" si="98"/>
        <v>1</v>
      </c>
      <c r="V116" s="67">
        <f t="shared" si="99"/>
        <v>1.92</v>
      </c>
      <c r="W116" s="67">
        <f t="shared" si="100"/>
        <v>8</v>
      </c>
      <c r="X116" s="66">
        <f t="shared" si="84"/>
        <v>0</v>
      </c>
      <c r="Y116" s="67">
        <f t="shared" si="101"/>
        <v>0.15</v>
      </c>
      <c r="Z116" s="66">
        <f>IF(F116&lt;VLOOKUP(G116,$M$335:$Q$342,2),0,VLOOKUP(G116,$M$335:$Q$342,4))</f>
        <v>15</v>
      </c>
      <c r="AA116" s="66"/>
      <c r="AB116" s="66">
        <f t="shared" si="102"/>
        <v>0</v>
      </c>
      <c r="AC116" s="66">
        <f t="shared" si="103"/>
        <v>1</v>
      </c>
      <c r="AD116" s="67">
        <f t="shared" si="104"/>
        <v>0.2</v>
      </c>
      <c r="AE116" s="66">
        <f>IF(F116&lt;VLOOKUP(G116,$M$335:$Q$342,2),0,VLOOKUP(G116,$M$335:$Q$342,5))</f>
        <v>20</v>
      </c>
      <c r="AF116" s="63">
        <v>1</v>
      </c>
      <c r="AG116" s="103">
        <f t="shared" ref="AG116:AG135" si="106">U116-AF116</f>
        <v>0</v>
      </c>
    </row>
    <row r="117" spans="1:33" s="33" customFormat="1" ht="31.5" x14ac:dyDescent="0.25">
      <c r="A117" s="302">
        <v>151</v>
      </c>
      <c r="B117" s="161" t="s">
        <v>612</v>
      </c>
      <c r="C117" s="161" t="s">
        <v>171</v>
      </c>
      <c r="D117" s="162">
        <v>15.53</v>
      </c>
      <c r="E117" s="301"/>
      <c r="F117" s="300">
        <v>145</v>
      </c>
      <c r="G117" s="67">
        <f t="shared" si="92"/>
        <v>9.34</v>
      </c>
      <c r="H117" s="63">
        <v>26</v>
      </c>
      <c r="I117" s="62" t="e">
        <f t="shared" si="93"/>
        <v>#DIV/0!</v>
      </c>
      <c r="J117" s="63"/>
      <c r="K117" s="63"/>
      <c r="L117" s="63"/>
      <c r="M117" s="63">
        <f t="shared" si="94"/>
        <v>21</v>
      </c>
      <c r="N117" s="63">
        <v>0</v>
      </c>
      <c r="O117" s="63">
        <v>16</v>
      </c>
      <c r="P117" s="63">
        <v>5</v>
      </c>
      <c r="Q117" s="96">
        <f t="shared" si="95"/>
        <v>81</v>
      </c>
      <c r="R117" s="65">
        <f>IF(F117&lt;VLOOKUP(G117,$M$335:$Q$342,2),0,VLOOKUP(G117,$M$335:$Q$342,3))</f>
        <v>18</v>
      </c>
      <c r="S117" s="66">
        <f t="shared" si="96"/>
        <v>26</v>
      </c>
      <c r="T117" s="67">
        <f t="shared" si="97"/>
        <v>26.1</v>
      </c>
      <c r="U117" s="165">
        <f t="shared" si="98"/>
        <v>26</v>
      </c>
      <c r="V117" s="67">
        <f t="shared" si="99"/>
        <v>26.1</v>
      </c>
      <c r="W117" s="67">
        <f t="shared" si="100"/>
        <v>18</v>
      </c>
      <c r="X117" s="66">
        <f t="shared" si="84"/>
        <v>3</v>
      </c>
      <c r="Y117" s="67">
        <f t="shared" si="101"/>
        <v>3.9</v>
      </c>
      <c r="Z117" s="66">
        <f>IF(F117&lt;VLOOKUP(G117,$M$335:$Q$342,2),0,VLOOKUP(G117,$M$335:$Q$342,4))</f>
        <v>15</v>
      </c>
      <c r="AA117" s="66"/>
      <c r="AB117" s="66">
        <f t="shared" si="102"/>
        <v>17</v>
      </c>
      <c r="AC117" s="66">
        <f t="shared" si="103"/>
        <v>6</v>
      </c>
      <c r="AD117" s="67">
        <f t="shared" si="104"/>
        <v>5.2</v>
      </c>
      <c r="AE117" s="66">
        <f>IF(F117&lt;VLOOKUP(G117,$M$335:$Q$342,2),0,VLOOKUP(G117,$M$335:$Q$342,5))</f>
        <v>20</v>
      </c>
      <c r="AF117" s="63">
        <v>26</v>
      </c>
      <c r="AG117" s="103">
        <f t="shared" si="106"/>
        <v>0</v>
      </c>
    </row>
    <row r="118" spans="1:33" s="33" customFormat="1" ht="47.25" x14ac:dyDescent="0.25">
      <c r="A118" s="302">
        <v>152</v>
      </c>
      <c r="B118" s="161" t="s">
        <v>613</v>
      </c>
      <c r="C118" s="161" t="s">
        <v>171</v>
      </c>
      <c r="D118" s="162">
        <v>23.28</v>
      </c>
      <c r="E118" s="301"/>
      <c r="F118" s="300">
        <v>57</v>
      </c>
      <c r="G118" s="67">
        <f t="shared" si="92"/>
        <v>2.4500000000000002</v>
      </c>
      <c r="H118" s="63">
        <v>3</v>
      </c>
      <c r="I118" s="62" t="e">
        <f t="shared" si="93"/>
        <v>#DIV/0!</v>
      </c>
      <c r="J118" s="63"/>
      <c r="K118" s="63"/>
      <c r="L118" s="63"/>
      <c r="M118" s="63">
        <f t="shared" si="94"/>
        <v>1</v>
      </c>
      <c r="N118" s="63">
        <v>0</v>
      </c>
      <c r="O118" s="63">
        <v>1</v>
      </c>
      <c r="P118" s="63">
        <v>0</v>
      </c>
      <c r="Q118" s="96">
        <f t="shared" si="95"/>
        <v>33</v>
      </c>
      <c r="R118" s="65">
        <f>IF(F118&lt;VLOOKUP(G118,$M$335:$Q$342,2),0,VLOOKUP(G118,$M$335:$Q$342,3))</f>
        <v>8</v>
      </c>
      <c r="S118" s="66">
        <f t="shared" si="96"/>
        <v>4</v>
      </c>
      <c r="T118" s="67">
        <f t="shared" si="97"/>
        <v>4.5599999999999996</v>
      </c>
      <c r="U118" s="165">
        <f t="shared" si="98"/>
        <v>4</v>
      </c>
      <c r="V118" s="67">
        <f t="shared" si="99"/>
        <v>4.5599999999999996</v>
      </c>
      <c r="W118" s="67">
        <f t="shared" si="100"/>
        <v>8</v>
      </c>
      <c r="X118" s="66">
        <f t="shared" si="84"/>
        <v>0</v>
      </c>
      <c r="Y118" s="67">
        <f t="shared" si="101"/>
        <v>0.6</v>
      </c>
      <c r="Z118" s="66">
        <f>IF(F118&lt;VLOOKUP(G118,$M$335:$Q$342,2),0,VLOOKUP(G118,$M$335:$Q$342,4))</f>
        <v>15</v>
      </c>
      <c r="AA118" s="66"/>
      <c r="AB118" s="66">
        <f t="shared" si="102"/>
        <v>3</v>
      </c>
      <c r="AC118" s="66">
        <f t="shared" si="103"/>
        <v>1</v>
      </c>
      <c r="AD118" s="67">
        <f t="shared" si="104"/>
        <v>0.8</v>
      </c>
      <c r="AE118" s="66">
        <f>IF(F118&lt;VLOOKUP(G118,$M$335:$Q$342,2),0,VLOOKUP(G118,$M$335:$Q$342,5))</f>
        <v>20</v>
      </c>
      <c r="AF118" s="63">
        <v>4</v>
      </c>
      <c r="AG118" s="103">
        <f t="shared" si="106"/>
        <v>0</v>
      </c>
    </row>
    <row r="119" spans="1:33" s="33" customFormat="1" ht="47.25" x14ac:dyDescent="0.25">
      <c r="A119" s="302">
        <v>153</v>
      </c>
      <c r="B119" s="161" t="s">
        <v>614</v>
      </c>
      <c r="C119" s="161" t="s">
        <v>171</v>
      </c>
      <c r="D119" s="162">
        <v>7.69</v>
      </c>
      <c r="E119" s="301"/>
      <c r="F119" s="300">
        <v>58</v>
      </c>
      <c r="G119" s="67">
        <f t="shared" si="92"/>
        <v>7.54</v>
      </c>
      <c r="H119" s="63">
        <v>0</v>
      </c>
      <c r="I119" s="62" t="e">
        <f t="shared" si="93"/>
        <v>#DIV/0!</v>
      </c>
      <c r="J119" s="63"/>
      <c r="K119" s="63"/>
      <c r="L119" s="63"/>
      <c r="M119" s="63">
        <f t="shared" si="94"/>
        <v>0</v>
      </c>
      <c r="N119" s="63">
        <v>0</v>
      </c>
      <c r="O119" s="63">
        <v>0</v>
      </c>
      <c r="P119" s="63">
        <v>0</v>
      </c>
      <c r="Q119" s="96" t="e">
        <f t="shared" si="95"/>
        <v>#DIV/0!</v>
      </c>
      <c r="R119" s="65">
        <f>IF(F119&lt;VLOOKUP(G119,$M$335:$Q$342,2),0,VLOOKUP(G119,$M$335:$Q$342,3))</f>
        <v>15</v>
      </c>
      <c r="S119" s="66">
        <f t="shared" si="96"/>
        <v>8</v>
      </c>
      <c r="T119" s="67">
        <f t="shared" si="97"/>
        <v>8.6999999999999993</v>
      </c>
      <c r="U119" s="165">
        <f t="shared" si="98"/>
        <v>8</v>
      </c>
      <c r="V119" s="67">
        <f t="shared" si="99"/>
        <v>8.6999999999999993</v>
      </c>
      <c r="W119" s="67">
        <f t="shared" si="100"/>
        <v>15</v>
      </c>
      <c r="X119" s="66">
        <f t="shared" si="84"/>
        <v>1</v>
      </c>
      <c r="Y119" s="67">
        <f t="shared" si="101"/>
        <v>1.2</v>
      </c>
      <c r="Z119" s="66">
        <f>IF(F119&lt;VLOOKUP(G119,$M$335:$Q$342,2),0,VLOOKUP(G119,$M$335:$Q$342,4))</f>
        <v>15</v>
      </c>
      <c r="AA119" s="66"/>
      <c r="AB119" s="66">
        <f t="shared" si="102"/>
        <v>5</v>
      </c>
      <c r="AC119" s="66">
        <f t="shared" si="103"/>
        <v>2</v>
      </c>
      <c r="AD119" s="67">
        <f t="shared" si="104"/>
        <v>1.6</v>
      </c>
      <c r="AE119" s="66">
        <f>IF(F119&lt;VLOOKUP(G119,$M$335:$Q$342,2),0,VLOOKUP(G119,$M$335:$Q$342,5))</f>
        <v>20</v>
      </c>
      <c r="AF119" s="63">
        <v>8</v>
      </c>
      <c r="AG119" s="103">
        <f t="shared" si="106"/>
        <v>0</v>
      </c>
    </row>
    <row r="120" spans="1:33" s="33" customFormat="1" ht="47.25" x14ac:dyDescent="0.25">
      <c r="A120" s="302">
        <v>154</v>
      </c>
      <c r="B120" s="161" t="s">
        <v>770</v>
      </c>
      <c r="C120" s="161" t="s">
        <v>171</v>
      </c>
      <c r="D120" s="162">
        <v>15.18</v>
      </c>
      <c r="E120" s="301"/>
      <c r="F120" s="300">
        <v>33</v>
      </c>
      <c r="G120" s="67">
        <f t="shared" si="92"/>
        <v>2.17</v>
      </c>
      <c r="H120" s="63">
        <v>2</v>
      </c>
      <c r="I120" s="62" t="e">
        <f t="shared" si="93"/>
        <v>#DIV/0!</v>
      </c>
      <c r="J120" s="63"/>
      <c r="K120" s="63"/>
      <c r="L120" s="63"/>
      <c r="M120" s="63">
        <f t="shared" si="94"/>
        <v>2</v>
      </c>
      <c r="N120" s="63">
        <v>0</v>
      </c>
      <c r="O120" s="63">
        <v>1</v>
      </c>
      <c r="P120" s="63">
        <v>1</v>
      </c>
      <c r="Q120" s="96">
        <f t="shared" si="95"/>
        <v>100</v>
      </c>
      <c r="R120" s="65">
        <f>IF(F120&lt;VLOOKUP(G120,$M$335:$Q$342,2),0,VLOOKUP(G120,$M$335:$Q$342,3))</f>
        <v>8</v>
      </c>
      <c r="S120" s="66">
        <f t="shared" si="96"/>
        <v>2</v>
      </c>
      <c r="T120" s="67">
        <f t="shared" si="97"/>
        <v>2.64</v>
      </c>
      <c r="U120" s="165">
        <f t="shared" si="98"/>
        <v>2</v>
      </c>
      <c r="V120" s="67">
        <f t="shared" si="99"/>
        <v>2.64</v>
      </c>
      <c r="W120" s="67">
        <f t="shared" si="100"/>
        <v>8</v>
      </c>
      <c r="X120" s="66">
        <f t="shared" si="84"/>
        <v>0</v>
      </c>
      <c r="Y120" s="67">
        <f t="shared" si="101"/>
        <v>0.3</v>
      </c>
      <c r="Z120" s="66">
        <f>IF(F120&lt;VLOOKUP(G120,$M$335:$Q$342,2),0,VLOOKUP(G120,$M$335:$Q$342,4))</f>
        <v>15</v>
      </c>
      <c r="AA120" s="66"/>
      <c r="AB120" s="66">
        <f t="shared" si="102"/>
        <v>1</v>
      </c>
      <c r="AC120" s="66">
        <f t="shared" si="103"/>
        <v>1</v>
      </c>
      <c r="AD120" s="67">
        <f t="shared" si="104"/>
        <v>0.4</v>
      </c>
      <c r="AE120" s="66">
        <f>IF(F120&lt;VLOOKUP(G120,$M$335:$Q$342,2),0,VLOOKUP(G120,$M$335:$Q$342,5))</f>
        <v>20</v>
      </c>
      <c r="AF120" s="63">
        <v>2</v>
      </c>
      <c r="AG120" s="103">
        <f t="shared" si="106"/>
        <v>0</v>
      </c>
    </row>
    <row r="121" spans="1:33" s="33" customFormat="1" ht="36.75" customHeight="1" x14ac:dyDescent="0.25">
      <c r="A121" s="302">
        <v>155</v>
      </c>
      <c r="B121" s="161" t="s">
        <v>615</v>
      </c>
      <c r="C121" s="161" t="s">
        <v>171</v>
      </c>
      <c r="D121" s="162">
        <v>6.27</v>
      </c>
      <c r="E121" s="301"/>
      <c r="F121" s="300">
        <v>46</v>
      </c>
      <c r="G121" s="67">
        <f t="shared" si="92"/>
        <v>7.34</v>
      </c>
      <c r="H121" s="63">
        <v>0</v>
      </c>
      <c r="I121" s="62" t="e">
        <f t="shared" si="93"/>
        <v>#DIV/0!</v>
      </c>
      <c r="J121" s="63"/>
      <c r="K121" s="63"/>
      <c r="L121" s="63"/>
      <c r="M121" s="63">
        <f t="shared" si="94"/>
        <v>0</v>
      </c>
      <c r="N121" s="63">
        <v>0</v>
      </c>
      <c r="O121" s="63">
        <v>0</v>
      </c>
      <c r="P121" s="63">
        <v>0</v>
      </c>
      <c r="Q121" s="96" t="e">
        <f t="shared" si="95"/>
        <v>#DIV/0!</v>
      </c>
      <c r="R121" s="65">
        <f>IF(F121&lt;VLOOKUP(G121,$M$335:$Q$342,2),0,VLOOKUP(G121,$M$335:$Q$342,3))</f>
        <v>15</v>
      </c>
      <c r="S121" s="66">
        <f t="shared" si="96"/>
        <v>6</v>
      </c>
      <c r="T121" s="67">
        <f t="shared" si="97"/>
        <v>6.9</v>
      </c>
      <c r="U121" s="165">
        <f t="shared" si="98"/>
        <v>6</v>
      </c>
      <c r="V121" s="67">
        <f t="shared" si="99"/>
        <v>6.9</v>
      </c>
      <c r="W121" s="67">
        <f t="shared" si="100"/>
        <v>15</v>
      </c>
      <c r="X121" s="66">
        <f t="shared" si="84"/>
        <v>0</v>
      </c>
      <c r="Y121" s="67">
        <f t="shared" si="101"/>
        <v>0.9</v>
      </c>
      <c r="Z121" s="66">
        <f>IF(F121&lt;VLOOKUP(G121,$M$335:$Q$342,2),0,VLOOKUP(G121,$M$335:$Q$342,4))</f>
        <v>15</v>
      </c>
      <c r="AA121" s="66"/>
      <c r="AB121" s="66">
        <f t="shared" si="102"/>
        <v>4</v>
      </c>
      <c r="AC121" s="66">
        <f t="shared" si="103"/>
        <v>2</v>
      </c>
      <c r="AD121" s="67">
        <f t="shared" si="104"/>
        <v>1.2</v>
      </c>
      <c r="AE121" s="66">
        <f>IF(F121&lt;VLOOKUP(G121,$M$335:$Q$342,2),0,VLOOKUP(G121,$M$335:$Q$342,5))</f>
        <v>20</v>
      </c>
      <c r="AF121" s="63">
        <v>6</v>
      </c>
      <c r="AG121" s="103">
        <f t="shared" si="106"/>
        <v>0</v>
      </c>
    </row>
    <row r="122" spans="1:33" s="33" customFormat="1" ht="31.5" x14ac:dyDescent="0.25">
      <c r="A122" s="302">
        <v>156</v>
      </c>
      <c r="B122" s="161" t="s">
        <v>616</v>
      </c>
      <c r="C122" s="161" t="s">
        <v>171</v>
      </c>
      <c r="D122" s="162">
        <v>72.72</v>
      </c>
      <c r="E122" s="301"/>
      <c r="F122" s="300">
        <v>176</v>
      </c>
      <c r="G122" s="67">
        <f t="shared" si="92"/>
        <v>2.42</v>
      </c>
      <c r="H122" s="63">
        <v>14</v>
      </c>
      <c r="I122" s="62" t="e">
        <f t="shared" si="93"/>
        <v>#DIV/0!</v>
      </c>
      <c r="J122" s="63"/>
      <c r="K122" s="63"/>
      <c r="L122" s="63"/>
      <c r="M122" s="63">
        <f t="shared" si="94"/>
        <v>5</v>
      </c>
      <c r="N122" s="63">
        <v>0</v>
      </c>
      <c r="O122" s="63">
        <v>5</v>
      </c>
      <c r="P122" s="63">
        <v>0</v>
      </c>
      <c r="Q122" s="96">
        <f t="shared" si="95"/>
        <v>36</v>
      </c>
      <c r="R122" s="65">
        <f>IF(F122&lt;VLOOKUP(G122,$M$335:$Q$342,2),0,VLOOKUP(G122,$M$335:$Q$342,3))</f>
        <v>8</v>
      </c>
      <c r="S122" s="66">
        <f t="shared" si="96"/>
        <v>14</v>
      </c>
      <c r="T122" s="67">
        <f t="shared" si="97"/>
        <v>14.08</v>
      </c>
      <c r="U122" s="165">
        <f t="shared" si="98"/>
        <v>14</v>
      </c>
      <c r="V122" s="67">
        <f t="shared" si="99"/>
        <v>14.08</v>
      </c>
      <c r="W122" s="67">
        <f t="shared" si="100"/>
        <v>8</v>
      </c>
      <c r="X122" s="66">
        <f t="shared" si="84"/>
        <v>2</v>
      </c>
      <c r="Y122" s="67">
        <f t="shared" si="101"/>
        <v>2.1</v>
      </c>
      <c r="Z122" s="66">
        <f>IF(F122&lt;VLOOKUP(G122,$M$335:$Q$342,2),0,VLOOKUP(G122,$M$335:$Q$342,4))</f>
        <v>15</v>
      </c>
      <c r="AA122" s="66"/>
      <c r="AB122" s="66">
        <f t="shared" si="102"/>
        <v>9</v>
      </c>
      <c r="AC122" s="66">
        <f t="shared" si="103"/>
        <v>3</v>
      </c>
      <c r="AD122" s="67">
        <f t="shared" si="104"/>
        <v>2.8</v>
      </c>
      <c r="AE122" s="66">
        <f>IF(F122&lt;VLOOKUP(G122,$M$335:$Q$342,2),0,VLOOKUP(G122,$M$335:$Q$342,5))</f>
        <v>20</v>
      </c>
      <c r="AF122" s="63">
        <v>14</v>
      </c>
      <c r="AG122" s="103">
        <f t="shared" si="106"/>
        <v>0</v>
      </c>
    </row>
    <row r="123" spans="1:33" s="33" customFormat="1" ht="31.5" x14ac:dyDescent="0.25">
      <c r="A123" s="302">
        <v>157</v>
      </c>
      <c r="B123" s="161" t="s">
        <v>617</v>
      </c>
      <c r="C123" s="161" t="s">
        <v>172</v>
      </c>
      <c r="D123" s="162">
        <v>12.25</v>
      </c>
      <c r="E123" s="301"/>
      <c r="F123" s="300">
        <v>79</v>
      </c>
      <c r="G123" s="67">
        <f t="shared" si="92"/>
        <v>6.45</v>
      </c>
      <c r="H123" s="63">
        <v>4</v>
      </c>
      <c r="I123" s="62" t="e">
        <f t="shared" si="93"/>
        <v>#DIV/0!</v>
      </c>
      <c r="J123" s="63"/>
      <c r="K123" s="63"/>
      <c r="L123" s="63"/>
      <c r="M123" s="63">
        <f t="shared" si="94"/>
        <v>2</v>
      </c>
      <c r="N123" s="63">
        <v>0</v>
      </c>
      <c r="O123" s="63">
        <v>2</v>
      </c>
      <c r="P123" s="63">
        <v>0</v>
      </c>
      <c r="Q123" s="96">
        <f t="shared" si="95"/>
        <v>50</v>
      </c>
      <c r="R123" s="65">
        <f>IF(F123&lt;VLOOKUP(G123,$M$335:$Q$342,2),0,VLOOKUP(G123,$M$335:$Q$342,3))</f>
        <v>15</v>
      </c>
      <c r="S123" s="66">
        <f t="shared" si="96"/>
        <v>11</v>
      </c>
      <c r="T123" s="67">
        <f t="shared" si="97"/>
        <v>11.85</v>
      </c>
      <c r="U123" s="165">
        <f t="shared" si="98"/>
        <v>11</v>
      </c>
      <c r="V123" s="67">
        <f t="shared" si="99"/>
        <v>11.85</v>
      </c>
      <c r="W123" s="67">
        <f t="shared" si="100"/>
        <v>15</v>
      </c>
      <c r="X123" s="66">
        <f t="shared" si="84"/>
        <v>1</v>
      </c>
      <c r="Y123" s="67">
        <f t="shared" si="101"/>
        <v>1.65</v>
      </c>
      <c r="Z123" s="66">
        <f>IF(F123&lt;VLOOKUP(G123,$M$335:$Q$342,2),0,VLOOKUP(G123,$M$335:$Q$342,4))</f>
        <v>15</v>
      </c>
      <c r="AA123" s="66"/>
      <c r="AB123" s="66">
        <f t="shared" si="102"/>
        <v>7</v>
      </c>
      <c r="AC123" s="66">
        <f t="shared" si="103"/>
        <v>3</v>
      </c>
      <c r="AD123" s="67">
        <f t="shared" si="104"/>
        <v>2.2000000000000002</v>
      </c>
      <c r="AE123" s="66">
        <f>IF(F123&lt;VLOOKUP(G123,$M$335:$Q$342,2),0,VLOOKUP(G123,$M$335:$Q$342,5))</f>
        <v>20</v>
      </c>
      <c r="AF123" s="63">
        <v>11</v>
      </c>
      <c r="AG123" s="103">
        <f t="shared" si="106"/>
        <v>0</v>
      </c>
    </row>
    <row r="124" spans="1:33" s="33" customFormat="1" ht="47.25" x14ac:dyDescent="0.25">
      <c r="A124" s="302">
        <v>158</v>
      </c>
      <c r="B124" s="161" t="s">
        <v>618</v>
      </c>
      <c r="C124" s="161" t="s">
        <v>172</v>
      </c>
      <c r="D124" s="162">
        <v>13.48</v>
      </c>
      <c r="E124" s="301"/>
      <c r="F124" s="300">
        <v>160</v>
      </c>
      <c r="G124" s="67">
        <f t="shared" si="92"/>
        <v>11.87</v>
      </c>
      <c r="H124" s="63">
        <v>27</v>
      </c>
      <c r="I124" s="62" t="e">
        <f t="shared" si="93"/>
        <v>#DIV/0!</v>
      </c>
      <c r="J124" s="63"/>
      <c r="K124" s="63"/>
      <c r="L124" s="63"/>
      <c r="M124" s="63">
        <f t="shared" si="94"/>
        <v>11</v>
      </c>
      <c r="N124" s="63">
        <v>2</v>
      </c>
      <c r="O124" s="63">
        <v>9</v>
      </c>
      <c r="P124" s="63">
        <v>0</v>
      </c>
      <c r="Q124" s="96">
        <f t="shared" si="95"/>
        <v>41</v>
      </c>
      <c r="R124" s="65">
        <f>IF(F124&lt;VLOOKUP(G124,$M$335:$Q$342,2),0,VLOOKUP(G124,$M$335:$Q$342,3))</f>
        <v>18</v>
      </c>
      <c r="S124" s="66">
        <f t="shared" si="96"/>
        <v>28</v>
      </c>
      <c r="T124" s="67">
        <f t="shared" si="97"/>
        <v>28.8</v>
      </c>
      <c r="U124" s="165">
        <f t="shared" si="98"/>
        <v>28</v>
      </c>
      <c r="V124" s="67">
        <f t="shared" si="99"/>
        <v>28.8</v>
      </c>
      <c r="W124" s="67">
        <f t="shared" si="100"/>
        <v>18</v>
      </c>
      <c r="X124" s="66">
        <f t="shared" si="84"/>
        <v>4</v>
      </c>
      <c r="Y124" s="67">
        <f t="shared" si="101"/>
        <v>4.2</v>
      </c>
      <c r="Z124" s="66">
        <f>IF(F124&lt;VLOOKUP(G124,$M$335:$Q$342,2),0,VLOOKUP(G124,$M$335:$Q$342,4))</f>
        <v>15</v>
      </c>
      <c r="AA124" s="66"/>
      <c r="AB124" s="66">
        <f t="shared" si="102"/>
        <v>18</v>
      </c>
      <c r="AC124" s="66">
        <f t="shared" si="103"/>
        <v>6</v>
      </c>
      <c r="AD124" s="67">
        <f t="shared" si="104"/>
        <v>5.6</v>
      </c>
      <c r="AE124" s="66">
        <f>IF(F124&lt;VLOOKUP(G124,$M$335:$Q$342,2),0,VLOOKUP(G124,$M$335:$Q$342,5))</f>
        <v>20</v>
      </c>
      <c r="AF124" s="63">
        <v>28</v>
      </c>
      <c r="AG124" s="103">
        <f t="shared" si="106"/>
        <v>0</v>
      </c>
    </row>
    <row r="125" spans="1:33" s="33" customFormat="1" ht="47.25" x14ac:dyDescent="0.25">
      <c r="A125" s="302">
        <v>159</v>
      </c>
      <c r="B125" s="161" t="s">
        <v>619</v>
      </c>
      <c r="C125" s="161" t="s">
        <v>172</v>
      </c>
      <c r="D125" s="162">
        <v>8.51</v>
      </c>
      <c r="E125" s="301"/>
      <c r="F125" s="300">
        <v>103</v>
      </c>
      <c r="G125" s="67">
        <f t="shared" si="92"/>
        <v>12.1</v>
      </c>
      <c r="H125" s="63">
        <v>16</v>
      </c>
      <c r="I125" s="62" t="e">
        <f t="shared" si="93"/>
        <v>#DIV/0!</v>
      </c>
      <c r="J125" s="63"/>
      <c r="K125" s="63"/>
      <c r="L125" s="63"/>
      <c r="M125" s="63">
        <f t="shared" si="94"/>
        <v>6</v>
      </c>
      <c r="N125" s="63">
        <v>1</v>
      </c>
      <c r="O125" s="63">
        <v>3</v>
      </c>
      <c r="P125" s="63">
        <v>2</v>
      </c>
      <c r="Q125" s="96">
        <f t="shared" si="95"/>
        <v>38</v>
      </c>
      <c r="R125" s="65">
        <f>IF(F125&lt;VLOOKUP(G125,$M$335:$Q$342,2),0,VLOOKUP(G125,$M$335:$Q$342,3))</f>
        <v>25</v>
      </c>
      <c r="S125" s="66">
        <f t="shared" si="96"/>
        <v>25</v>
      </c>
      <c r="T125" s="67">
        <f t="shared" si="97"/>
        <v>25.75</v>
      </c>
      <c r="U125" s="165">
        <f t="shared" si="98"/>
        <v>21</v>
      </c>
      <c r="V125" s="67">
        <f t="shared" si="99"/>
        <v>21.63</v>
      </c>
      <c r="W125" s="67">
        <v>21</v>
      </c>
      <c r="X125" s="66">
        <f t="shared" si="84"/>
        <v>3</v>
      </c>
      <c r="Y125" s="67">
        <f t="shared" si="101"/>
        <v>3.15</v>
      </c>
      <c r="Z125" s="66">
        <f>IF(F125&lt;VLOOKUP(G125,$M$335:$Q$342,2),0,VLOOKUP(G125,$M$335:$Q$342,4))</f>
        <v>15</v>
      </c>
      <c r="AA125" s="66"/>
      <c r="AB125" s="66">
        <f t="shared" si="102"/>
        <v>13</v>
      </c>
      <c r="AC125" s="66">
        <f t="shared" si="103"/>
        <v>5</v>
      </c>
      <c r="AD125" s="67">
        <f t="shared" si="104"/>
        <v>4.2</v>
      </c>
      <c r="AE125" s="66">
        <f>IF(F125&lt;VLOOKUP(G125,$M$335:$Q$342,2),0,VLOOKUP(G125,$M$335:$Q$342,5))</f>
        <v>20</v>
      </c>
      <c r="AF125" s="63">
        <v>21</v>
      </c>
      <c r="AG125" s="103">
        <f t="shared" si="106"/>
        <v>0</v>
      </c>
    </row>
    <row r="126" spans="1:33" s="33" customFormat="1" ht="31.5" x14ac:dyDescent="0.25">
      <c r="A126" s="302">
        <v>160</v>
      </c>
      <c r="B126" s="161" t="s">
        <v>620</v>
      </c>
      <c r="C126" s="161" t="s">
        <v>172</v>
      </c>
      <c r="D126" s="162">
        <v>12.31</v>
      </c>
      <c r="E126" s="301"/>
      <c r="F126" s="300">
        <v>143</v>
      </c>
      <c r="G126" s="67">
        <f t="shared" si="92"/>
        <v>11.62</v>
      </c>
      <c r="H126" s="63">
        <v>21</v>
      </c>
      <c r="I126" s="62" t="e">
        <f t="shared" si="93"/>
        <v>#DIV/0!</v>
      </c>
      <c r="J126" s="63"/>
      <c r="K126" s="63"/>
      <c r="L126" s="63"/>
      <c r="M126" s="63">
        <f t="shared" si="94"/>
        <v>16</v>
      </c>
      <c r="N126" s="63">
        <v>0</v>
      </c>
      <c r="O126" s="63">
        <v>11</v>
      </c>
      <c r="P126" s="63">
        <v>5</v>
      </c>
      <c r="Q126" s="96">
        <f t="shared" si="95"/>
        <v>76</v>
      </c>
      <c r="R126" s="65">
        <f>IF(F126&lt;VLOOKUP(G126,$M$335:$Q$342,2),0,VLOOKUP(G126,$M$335:$Q$342,3))</f>
        <v>18</v>
      </c>
      <c r="S126" s="66">
        <f t="shared" si="96"/>
        <v>25</v>
      </c>
      <c r="T126" s="67">
        <f t="shared" si="97"/>
        <v>25.74</v>
      </c>
      <c r="U126" s="165">
        <f t="shared" si="98"/>
        <v>21</v>
      </c>
      <c r="V126" s="67">
        <f t="shared" si="99"/>
        <v>21.45</v>
      </c>
      <c r="W126" s="67">
        <v>15</v>
      </c>
      <c r="X126" s="66">
        <f t="shared" si="84"/>
        <v>3</v>
      </c>
      <c r="Y126" s="67">
        <f t="shared" si="101"/>
        <v>3.15</v>
      </c>
      <c r="Z126" s="66">
        <f>IF(F126&lt;VLOOKUP(G126,$M$335:$Q$342,2),0,VLOOKUP(G126,$M$335:$Q$342,4))</f>
        <v>15</v>
      </c>
      <c r="AA126" s="66"/>
      <c r="AB126" s="66">
        <f t="shared" si="102"/>
        <v>13</v>
      </c>
      <c r="AC126" s="66">
        <f t="shared" si="103"/>
        <v>5</v>
      </c>
      <c r="AD126" s="67">
        <f t="shared" si="104"/>
        <v>4.2</v>
      </c>
      <c r="AE126" s="66">
        <f>IF(F126&lt;VLOOKUP(G126,$M$335:$Q$342,2),0,VLOOKUP(G126,$M$335:$Q$342,5))</f>
        <v>20</v>
      </c>
      <c r="AF126" s="63">
        <v>21</v>
      </c>
      <c r="AG126" s="103">
        <f t="shared" si="106"/>
        <v>0</v>
      </c>
    </row>
    <row r="127" spans="1:33" s="33" customFormat="1" ht="31.5" x14ac:dyDescent="0.25">
      <c r="A127" s="302">
        <v>161</v>
      </c>
      <c r="B127" s="161" t="s">
        <v>621</v>
      </c>
      <c r="C127" s="161" t="s">
        <v>172</v>
      </c>
      <c r="D127" s="162">
        <v>29.22</v>
      </c>
      <c r="E127" s="301"/>
      <c r="F127" s="300">
        <v>225</v>
      </c>
      <c r="G127" s="67">
        <f t="shared" si="92"/>
        <v>7.7</v>
      </c>
      <c r="H127" s="63">
        <v>33</v>
      </c>
      <c r="I127" s="62" t="e">
        <f t="shared" si="93"/>
        <v>#DIV/0!</v>
      </c>
      <c r="J127" s="63"/>
      <c r="K127" s="63"/>
      <c r="L127" s="63"/>
      <c r="M127" s="63">
        <f t="shared" si="94"/>
        <v>15</v>
      </c>
      <c r="N127" s="63">
        <v>1</v>
      </c>
      <c r="O127" s="63">
        <v>14</v>
      </c>
      <c r="P127" s="63">
        <v>0</v>
      </c>
      <c r="Q127" s="96">
        <f t="shared" si="95"/>
        <v>45</v>
      </c>
      <c r="R127" s="65">
        <f>IF(F127&lt;VLOOKUP(G127,$M$335:$Q$342,2),0,VLOOKUP(G127,$M$335:$Q$342,3))</f>
        <v>15</v>
      </c>
      <c r="S127" s="66">
        <f t="shared" si="96"/>
        <v>33</v>
      </c>
      <c r="T127" s="67">
        <f t="shared" si="97"/>
        <v>33.75</v>
      </c>
      <c r="U127" s="165">
        <f t="shared" si="98"/>
        <v>33</v>
      </c>
      <c r="V127" s="67">
        <f t="shared" si="99"/>
        <v>33.75</v>
      </c>
      <c r="W127" s="67">
        <f t="shared" si="100"/>
        <v>15</v>
      </c>
      <c r="X127" s="66">
        <f t="shared" si="84"/>
        <v>4</v>
      </c>
      <c r="Y127" s="67">
        <f t="shared" si="101"/>
        <v>4.95</v>
      </c>
      <c r="Z127" s="66">
        <f>IF(F127&lt;VLOOKUP(G127,$M$335:$Q$342,2),0,VLOOKUP(G127,$M$335:$Q$342,4))</f>
        <v>15</v>
      </c>
      <c r="AA127" s="66"/>
      <c r="AB127" s="66">
        <f t="shared" si="102"/>
        <v>22</v>
      </c>
      <c r="AC127" s="66">
        <f t="shared" si="103"/>
        <v>7</v>
      </c>
      <c r="AD127" s="67">
        <f t="shared" si="104"/>
        <v>6.6</v>
      </c>
      <c r="AE127" s="66">
        <f>IF(F127&lt;VLOOKUP(G127,$M$335:$Q$342,2),0,VLOOKUP(G127,$M$335:$Q$342,5))</f>
        <v>20</v>
      </c>
      <c r="AF127" s="63">
        <v>33</v>
      </c>
      <c r="AG127" s="103">
        <f t="shared" si="106"/>
        <v>0</v>
      </c>
    </row>
    <row r="128" spans="1:33" s="33" customFormat="1" ht="31.5" x14ac:dyDescent="0.25">
      <c r="A128" s="302">
        <v>162</v>
      </c>
      <c r="B128" s="161" t="s">
        <v>622</v>
      </c>
      <c r="C128" s="161" t="s">
        <v>172</v>
      </c>
      <c r="D128" s="162">
        <v>12.96</v>
      </c>
      <c r="E128" s="301"/>
      <c r="F128" s="300">
        <v>132</v>
      </c>
      <c r="G128" s="67">
        <f t="shared" si="92"/>
        <v>10.19</v>
      </c>
      <c r="H128" s="63">
        <v>23</v>
      </c>
      <c r="I128" s="62" t="e">
        <f t="shared" si="93"/>
        <v>#DIV/0!</v>
      </c>
      <c r="J128" s="63"/>
      <c r="K128" s="63"/>
      <c r="L128" s="63"/>
      <c r="M128" s="63">
        <f t="shared" si="94"/>
        <v>1</v>
      </c>
      <c r="N128" s="63">
        <v>1</v>
      </c>
      <c r="O128" s="63">
        <v>0</v>
      </c>
      <c r="P128" s="63">
        <v>0</v>
      </c>
      <c r="Q128" s="96">
        <f t="shared" si="95"/>
        <v>4</v>
      </c>
      <c r="R128" s="65">
        <f>IF(F128&lt;VLOOKUP(G128,$M$335:$Q$342,2),0,VLOOKUP(G128,$M$335:$Q$342,3))</f>
        <v>18</v>
      </c>
      <c r="S128" s="66">
        <f t="shared" si="96"/>
        <v>23</v>
      </c>
      <c r="T128" s="67">
        <f t="shared" si="97"/>
        <v>23.76</v>
      </c>
      <c r="U128" s="165">
        <f t="shared" si="98"/>
        <v>20</v>
      </c>
      <c r="V128" s="67">
        <f t="shared" si="99"/>
        <v>20.46</v>
      </c>
      <c r="W128" s="67">
        <v>15.5</v>
      </c>
      <c r="X128" s="66">
        <f t="shared" si="84"/>
        <v>3</v>
      </c>
      <c r="Y128" s="67">
        <f t="shared" si="101"/>
        <v>3</v>
      </c>
      <c r="Z128" s="66">
        <f>IF(F128&lt;VLOOKUP(G128,$M$335:$Q$342,2),0,VLOOKUP(G128,$M$335:$Q$342,4))</f>
        <v>15</v>
      </c>
      <c r="AA128" s="66"/>
      <c r="AB128" s="66">
        <f t="shared" si="102"/>
        <v>13</v>
      </c>
      <c r="AC128" s="66">
        <f t="shared" si="103"/>
        <v>4</v>
      </c>
      <c r="AD128" s="67">
        <f t="shared" si="104"/>
        <v>4</v>
      </c>
      <c r="AE128" s="66">
        <f>IF(F128&lt;VLOOKUP(G128,$M$335:$Q$342,2),0,VLOOKUP(G128,$M$335:$Q$342,5))</f>
        <v>20</v>
      </c>
      <c r="AF128" s="63">
        <v>20</v>
      </c>
      <c r="AG128" s="103">
        <f t="shared" si="106"/>
        <v>0</v>
      </c>
    </row>
    <row r="129" spans="1:33" s="33" customFormat="1" ht="47.25" x14ac:dyDescent="0.25">
      <c r="A129" s="302">
        <v>163</v>
      </c>
      <c r="B129" s="161" t="s">
        <v>771</v>
      </c>
      <c r="C129" s="161" t="s">
        <v>172</v>
      </c>
      <c r="D129" s="162">
        <v>99.99</v>
      </c>
      <c r="E129" s="301"/>
      <c r="F129" s="300">
        <v>89</v>
      </c>
      <c r="G129" s="67">
        <f t="shared" si="92"/>
        <v>0.89</v>
      </c>
      <c r="H129" s="63">
        <v>4</v>
      </c>
      <c r="I129" s="62" t="e">
        <f t="shared" si="93"/>
        <v>#DIV/0!</v>
      </c>
      <c r="J129" s="63"/>
      <c r="K129" s="63"/>
      <c r="L129" s="63"/>
      <c r="M129" s="63">
        <f t="shared" si="94"/>
        <v>0</v>
      </c>
      <c r="N129" s="63">
        <v>0</v>
      </c>
      <c r="O129" s="63">
        <v>0</v>
      </c>
      <c r="P129" s="63">
        <v>0</v>
      </c>
      <c r="Q129" s="96">
        <f t="shared" si="95"/>
        <v>0</v>
      </c>
      <c r="R129" s="65">
        <f>IF(F129&lt;VLOOKUP(G129,$M$335:$Q$342,2),0,VLOOKUP(G129,$M$335:$Q$342,3))</f>
        <v>5</v>
      </c>
      <c r="S129" s="66">
        <f t="shared" si="96"/>
        <v>4</v>
      </c>
      <c r="T129" s="67">
        <f t="shared" si="97"/>
        <v>4.45</v>
      </c>
      <c r="U129" s="165">
        <f t="shared" si="98"/>
        <v>4</v>
      </c>
      <c r="V129" s="67">
        <f t="shared" si="99"/>
        <v>4.45</v>
      </c>
      <c r="W129" s="67">
        <f t="shared" si="100"/>
        <v>5</v>
      </c>
      <c r="X129" s="66">
        <f t="shared" si="84"/>
        <v>0</v>
      </c>
      <c r="Y129" s="67">
        <f t="shared" si="101"/>
        <v>0.6</v>
      </c>
      <c r="Z129" s="66">
        <f>IF(F129&lt;VLOOKUP(G129,$M$335:$Q$342,2),0,VLOOKUP(G129,$M$335:$Q$342,4))</f>
        <v>15</v>
      </c>
      <c r="AA129" s="66"/>
      <c r="AB129" s="66">
        <f t="shared" si="102"/>
        <v>3</v>
      </c>
      <c r="AC129" s="66">
        <f t="shared" si="103"/>
        <v>1</v>
      </c>
      <c r="AD129" s="67">
        <f t="shared" si="104"/>
        <v>0.8</v>
      </c>
      <c r="AE129" s="66">
        <f>IF(F129&lt;VLOOKUP(G129,$M$335:$Q$342,2),0,VLOOKUP(G129,$M$335:$Q$342,5))</f>
        <v>20</v>
      </c>
      <c r="AF129" s="63">
        <v>4</v>
      </c>
      <c r="AG129" s="103">
        <f t="shared" si="106"/>
        <v>0</v>
      </c>
    </row>
    <row r="130" spans="1:33" s="33" customFormat="1" ht="47.25" x14ac:dyDescent="0.25">
      <c r="A130" s="302">
        <v>164</v>
      </c>
      <c r="B130" s="161" t="s">
        <v>623</v>
      </c>
      <c r="C130" s="161" t="s">
        <v>172</v>
      </c>
      <c r="D130" s="162">
        <v>54.46</v>
      </c>
      <c r="E130" s="301"/>
      <c r="F130" s="300">
        <v>378</v>
      </c>
      <c r="G130" s="67">
        <f t="shared" si="92"/>
        <v>6.94</v>
      </c>
      <c r="H130" s="63">
        <v>56</v>
      </c>
      <c r="I130" s="62" t="e">
        <f t="shared" si="93"/>
        <v>#DIV/0!</v>
      </c>
      <c r="J130" s="63"/>
      <c r="K130" s="63"/>
      <c r="L130" s="63"/>
      <c r="M130" s="63">
        <f t="shared" si="94"/>
        <v>0</v>
      </c>
      <c r="N130" s="63">
        <v>0</v>
      </c>
      <c r="O130" s="63">
        <v>0</v>
      </c>
      <c r="P130" s="63">
        <v>0</v>
      </c>
      <c r="Q130" s="96">
        <f t="shared" si="95"/>
        <v>0</v>
      </c>
      <c r="R130" s="65">
        <f>IF(F130&lt;VLOOKUP(G130,$M$335:$Q$342,2),0,VLOOKUP(G130,$M$335:$Q$342,3))</f>
        <v>15</v>
      </c>
      <c r="S130" s="66">
        <f t="shared" si="96"/>
        <v>56</v>
      </c>
      <c r="T130" s="67">
        <f t="shared" si="97"/>
        <v>56.7</v>
      </c>
      <c r="U130" s="165">
        <f t="shared" si="98"/>
        <v>47</v>
      </c>
      <c r="V130" s="67">
        <f t="shared" si="99"/>
        <v>47.25</v>
      </c>
      <c r="W130" s="67">
        <v>12.5</v>
      </c>
      <c r="X130" s="66">
        <f t="shared" si="84"/>
        <v>7</v>
      </c>
      <c r="Y130" s="67">
        <f t="shared" si="101"/>
        <v>7.05</v>
      </c>
      <c r="Z130" s="66">
        <f>IF(F130&lt;VLOOKUP(G130,$M$335:$Q$342,2),0,VLOOKUP(G130,$M$335:$Q$342,4))</f>
        <v>15</v>
      </c>
      <c r="AA130" s="66"/>
      <c r="AB130" s="66">
        <f t="shared" si="102"/>
        <v>30</v>
      </c>
      <c r="AC130" s="66">
        <f t="shared" si="103"/>
        <v>10</v>
      </c>
      <c r="AD130" s="67">
        <f t="shared" si="104"/>
        <v>9.4</v>
      </c>
      <c r="AE130" s="66">
        <f>IF(F130&lt;VLOOKUP(G130,$M$335:$Q$342,2),0,VLOOKUP(G130,$M$335:$Q$342,5))</f>
        <v>20</v>
      </c>
      <c r="AF130" s="63">
        <v>47</v>
      </c>
      <c r="AG130" s="103">
        <f t="shared" si="106"/>
        <v>0</v>
      </c>
    </row>
    <row r="131" spans="1:33" s="33" customFormat="1" ht="31.5" x14ac:dyDescent="0.25">
      <c r="A131" s="302">
        <v>165</v>
      </c>
      <c r="B131" s="161" t="s">
        <v>624</v>
      </c>
      <c r="C131" s="161" t="s">
        <v>172</v>
      </c>
      <c r="D131" s="162">
        <v>31.81</v>
      </c>
      <c r="E131" s="301"/>
      <c r="F131" s="300">
        <v>230</v>
      </c>
      <c r="G131" s="67">
        <f t="shared" si="92"/>
        <v>7.23</v>
      </c>
      <c r="H131" s="63">
        <v>52</v>
      </c>
      <c r="I131" s="62" t="e">
        <f t="shared" si="93"/>
        <v>#DIV/0!</v>
      </c>
      <c r="J131" s="63"/>
      <c r="K131" s="63"/>
      <c r="L131" s="63"/>
      <c r="M131" s="63">
        <f t="shared" si="94"/>
        <v>8</v>
      </c>
      <c r="N131" s="63">
        <v>2</v>
      </c>
      <c r="O131" s="63">
        <v>6</v>
      </c>
      <c r="P131" s="63">
        <v>0</v>
      </c>
      <c r="Q131" s="96">
        <f t="shared" si="95"/>
        <v>15</v>
      </c>
      <c r="R131" s="65">
        <f>IF(F131&lt;VLOOKUP(G131,$M$335:$Q$342,2),0,VLOOKUP(G131,$M$335:$Q$342,3))</f>
        <v>15</v>
      </c>
      <c r="S131" s="66">
        <f t="shared" si="96"/>
        <v>34</v>
      </c>
      <c r="T131" s="67">
        <f t="shared" si="97"/>
        <v>34.5</v>
      </c>
      <c r="U131" s="165">
        <f t="shared" si="98"/>
        <v>34</v>
      </c>
      <c r="V131" s="67">
        <f t="shared" si="99"/>
        <v>34.5</v>
      </c>
      <c r="W131" s="67">
        <f t="shared" si="100"/>
        <v>15</v>
      </c>
      <c r="X131" s="66">
        <f t="shared" si="84"/>
        <v>5</v>
      </c>
      <c r="Y131" s="67">
        <f t="shared" si="101"/>
        <v>5.0999999999999996</v>
      </c>
      <c r="Z131" s="66">
        <f>IF(F131&lt;VLOOKUP(G131,$M$335:$Q$342,2),0,VLOOKUP(G131,$M$335:$Q$342,4))</f>
        <v>15</v>
      </c>
      <c r="AA131" s="66"/>
      <c r="AB131" s="66">
        <f t="shared" si="102"/>
        <v>22</v>
      </c>
      <c r="AC131" s="66">
        <f t="shared" si="103"/>
        <v>7</v>
      </c>
      <c r="AD131" s="67">
        <f t="shared" si="104"/>
        <v>6.8</v>
      </c>
      <c r="AE131" s="66">
        <f>IF(F131&lt;VLOOKUP(G131,$M$335:$Q$342,2),0,VLOOKUP(G131,$M$335:$Q$342,5))</f>
        <v>20</v>
      </c>
      <c r="AF131" s="63">
        <v>34</v>
      </c>
      <c r="AG131" s="103">
        <f t="shared" si="106"/>
        <v>0</v>
      </c>
    </row>
    <row r="132" spans="1:33" s="33" customFormat="1" ht="31.5" x14ac:dyDescent="0.25">
      <c r="A132" s="302">
        <v>166</v>
      </c>
      <c r="B132" s="161" t="s">
        <v>625</v>
      </c>
      <c r="C132" s="161" t="s">
        <v>172</v>
      </c>
      <c r="D132" s="162">
        <v>22.93</v>
      </c>
      <c r="E132" s="301"/>
      <c r="F132" s="300">
        <v>155</v>
      </c>
      <c r="G132" s="67">
        <f t="shared" si="92"/>
        <v>6.76</v>
      </c>
      <c r="H132" s="63">
        <v>12</v>
      </c>
      <c r="I132" s="62" t="e">
        <f t="shared" si="93"/>
        <v>#DIV/0!</v>
      </c>
      <c r="J132" s="63"/>
      <c r="K132" s="63"/>
      <c r="L132" s="63"/>
      <c r="M132" s="63">
        <f t="shared" si="94"/>
        <v>0</v>
      </c>
      <c r="N132" s="63">
        <v>0</v>
      </c>
      <c r="O132" s="63">
        <v>0</v>
      </c>
      <c r="P132" s="63">
        <v>0</v>
      </c>
      <c r="Q132" s="96">
        <f t="shared" si="95"/>
        <v>0</v>
      </c>
      <c r="R132" s="65">
        <f>IF(F132&lt;VLOOKUP(G132,$M$335:$Q$342,2),0,VLOOKUP(G132,$M$335:$Q$342,3))</f>
        <v>15</v>
      </c>
      <c r="S132" s="66">
        <f t="shared" si="96"/>
        <v>23</v>
      </c>
      <c r="T132" s="67">
        <f t="shared" si="97"/>
        <v>23.25</v>
      </c>
      <c r="U132" s="165">
        <f t="shared" si="98"/>
        <v>23</v>
      </c>
      <c r="V132" s="67">
        <f t="shared" si="99"/>
        <v>23.25</v>
      </c>
      <c r="W132" s="67">
        <f t="shared" si="100"/>
        <v>15</v>
      </c>
      <c r="X132" s="66">
        <f t="shared" si="84"/>
        <v>3</v>
      </c>
      <c r="Y132" s="67">
        <f t="shared" si="101"/>
        <v>3.45</v>
      </c>
      <c r="Z132" s="66">
        <f>IF(F132&lt;VLOOKUP(G132,$M$335:$Q$342,2),0,VLOOKUP(G132,$M$335:$Q$342,4))</f>
        <v>15</v>
      </c>
      <c r="AA132" s="66"/>
      <c r="AB132" s="66">
        <f t="shared" si="102"/>
        <v>15</v>
      </c>
      <c r="AC132" s="66">
        <f t="shared" si="103"/>
        <v>5</v>
      </c>
      <c r="AD132" s="67">
        <f t="shared" si="104"/>
        <v>4.5999999999999996</v>
      </c>
      <c r="AE132" s="66">
        <f>IF(F132&lt;VLOOKUP(G132,$M$335:$Q$342,2),0,VLOOKUP(G132,$M$335:$Q$342,5))</f>
        <v>20</v>
      </c>
      <c r="AF132" s="63">
        <v>23</v>
      </c>
      <c r="AG132" s="103">
        <f t="shared" si="106"/>
        <v>0</v>
      </c>
    </row>
    <row r="133" spans="1:33" s="33" customFormat="1" ht="31.5" x14ac:dyDescent="0.25">
      <c r="A133" s="302">
        <v>167</v>
      </c>
      <c r="B133" s="161" t="s">
        <v>626</v>
      </c>
      <c r="C133" s="161" t="s">
        <v>172</v>
      </c>
      <c r="D133" s="162">
        <v>37.1</v>
      </c>
      <c r="E133" s="301"/>
      <c r="F133" s="300">
        <v>152</v>
      </c>
      <c r="G133" s="67">
        <f t="shared" si="92"/>
        <v>4.0999999999999996</v>
      </c>
      <c r="H133" s="63">
        <v>18</v>
      </c>
      <c r="I133" s="62" t="e">
        <f t="shared" si="93"/>
        <v>#DIV/0!</v>
      </c>
      <c r="J133" s="63"/>
      <c r="K133" s="63"/>
      <c r="L133" s="63"/>
      <c r="M133" s="63">
        <f t="shared" si="94"/>
        <v>5</v>
      </c>
      <c r="N133" s="63">
        <v>0</v>
      </c>
      <c r="O133" s="63">
        <v>5</v>
      </c>
      <c r="P133" s="63">
        <v>0</v>
      </c>
      <c r="Q133" s="96">
        <f t="shared" si="95"/>
        <v>28</v>
      </c>
      <c r="R133" s="65">
        <f>IF(F133&lt;VLOOKUP(G133,$M$335:$Q$342,2),0,VLOOKUP(G133,$M$335:$Q$342,3))</f>
        <v>12</v>
      </c>
      <c r="S133" s="66">
        <f t="shared" si="96"/>
        <v>18</v>
      </c>
      <c r="T133" s="67">
        <f t="shared" si="97"/>
        <v>18.239999999999998</v>
      </c>
      <c r="U133" s="165">
        <f t="shared" si="98"/>
        <v>18</v>
      </c>
      <c r="V133" s="67">
        <f t="shared" si="99"/>
        <v>18.239999999999998</v>
      </c>
      <c r="W133" s="67">
        <f t="shared" si="100"/>
        <v>12</v>
      </c>
      <c r="X133" s="66">
        <f t="shared" si="84"/>
        <v>2</v>
      </c>
      <c r="Y133" s="67">
        <f t="shared" si="101"/>
        <v>2.7</v>
      </c>
      <c r="Z133" s="66">
        <f>IF(F133&lt;VLOOKUP(G133,$M$335:$Q$342,2),0,VLOOKUP(G133,$M$335:$Q$342,4))</f>
        <v>15</v>
      </c>
      <c r="AA133" s="66"/>
      <c r="AB133" s="66">
        <f t="shared" si="102"/>
        <v>12</v>
      </c>
      <c r="AC133" s="66">
        <f t="shared" si="103"/>
        <v>4</v>
      </c>
      <c r="AD133" s="67">
        <f t="shared" si="104"/>
        <v>3.6</v>
      </c>
      <c r="AE133" s="66">
        <f>IF(F133&lt;VLOOKUP(G133,$M$335:$Q$342,2),0,VLOOKUP(G133,$M$335:$Q$342,5))</f>
        <v>20</v>
      </c>
      <c r="AF133" s="63">
        <v>18</v>
      </c>
      <c r="AG133" s="103">
        <f t="shared" si="106"/>
        <v>0</v>
      </c>
    </row>
    <row r="134" spans="1:33" s="33" customFormat="1" ht="47.25" x14ac:dyDescent="0.25">
      <c r="A134" s="302">
        <v>168</v>
      </c>
      <c r="B134" s="161" t="s">
        <v>627</v>
      </c>
      <c r="C134" s="161" t="s">
        <v>172</v>
      </c>
      <c r="D134" s="162">
        <v>53.49</v>
      </c>
      <c r="E134" s="301"/>
      <c r="F134" s="300">
        <v>245</v>
      </c>
      <c r="G134" s="67">
        <f t="shared" si="92"/>
        <v>4.58</v>
      </c>
      <c r="H134" s="63">
        <v>31</v>
      </c>
      <c r="I134" s="62" t="e">
        <f t="shared" si="93"/>
        <v>#DIV/0!</v>
      </c>
      <c r="J134" s="63"/>
      <c r="K134" s="63"/>
      <c r="L134" s="63"/>
      <c r="M134" s="63">
        <f t="shared" si="94"/>
        <v>0</v>
      </c>
      <c r="N134" s="63">
        <v>0</v>
      </c>
      <c r="O134" s="63">
        <v>0</v>
      </c>
      <c r="P134" s="63">
        <v>0</v>
      </c>
      <c r="Q134" s="96">
        <f t="shared" si="95"/>
        <v>0</v>
      </c>
      <c r="R134" s="65">
        <f>IF(F134&lt;VLOOKUP(G134,$M$335:$Q$342,2),0,VLOOKUP(G134,$M$335:$Q$342,3))</f>
        <v>12</v>
      </c>
      <c r="S134" s="66">
        <f t="shared" si="96"/>
        <v>29</v>
      </c>
      <c r="T134" s="67">
        <f t="shared" si="97"/>
        <v>29.4</v>
      </c>
      <c r="U134" s="165">
        <f t="shared" si="98"/>
        <v>27</v>
      </c>
      <c r="V134" s="67">
        <f t="shared" si="99"/>
        <v>27.44</v>
      </c>
      <c r="W134" s="67">
        <v>11.2</v>
      </c>
      <c r="X134" s="66">
        <f t="shared" si="84"/>
        <v>4</v>
      </c>
      <c r="Y134" s="67">
        <f t="shared" si="101"/>
        <v>4.05</v>
      </c>
      <c r="Z134" s="66">
        <f>IF(F134&lt;VLOOKUP(G134,$M$335:$Q$342,2),0,VLOOKUP(G134,$M$335:$Q$342,4))</f>
        <v>15</v>
      </c>
      <c r="AA134" s="66"/>
      <c r="AB134" s="66">
        <f t="shared" si="102"/>
        <v>17</v>
      </c>
      <c r="AC134" s="66">
        <f t="shared" si="103"/>
        <v>6</v>
      </c>
      <c r="AD134" s="67">
        <f t="shared" si="104"/>
        <v>5.4</v>
      </c>
      <c r="AE134" s="66">
        <f>IF(F134&lt;VLOOKUP(G134,$M$335:$Q$342,2),0,VLOOKUP(G134,$M$335:$Q$342,5))</f>
        <v>20</v>
      </c>
      <c r="AF134" s="63">
        <v>27</v>
      </c>
      <c r="AG134" s="103">
        <f t="shared" si="106"/>
        <v>0</v>
      </c>
    </row>
    <row r="135" spans="1:33" s="33" customFormat="1" ht="47.25" x14ac:dyDescent="0.25">
      <c r="A135" s="302">
        <v>169</v>
      </c>
      <c r="B135" s="161" t="s">
        <v>635</v>
      </c>
      <c r="C135" s="161" t="s">
        <v>173</v>
      </c>
      <c r="D135" s="162">
        <v>82.98</v>
      </c>
      <c r="E135" s="301"/>
      <c r="F135" s="300">
        <v>160</v>
      </c>
      <c r="G135" s="67">
        <f t="shared" si="92"/>
        <v>1.93</v>
      </c>
      <c r="H135" s="63">
        <v>6</v>
      </c>
      <c r="I135" s="62" t="e">
        <f t="shared" si="93"/>
        <v>#DIV/0!</v>
      </c>
      <c r="J135" s="63"/>
      <c r="K135" s="63"/>
      <c r="L135" s="63"/>
      <c r="M135" s="63">
        <f t="shared" si="94"/>
        <v>0</v>
      </c>
      <c r="N135" s="63">
        <v>0</v>
      </c>
      <c r="O135" s="63">
        <v>0</v>
      </c>
      <c r="P135" s="63">
        <v>0</v>
      </c>
      <c r="Q135" s="96">
        <f t="shared" si="95"/>
        <v>0</v>
      </c>
      <c r="R135" s="65">
        <f>IF(F135&lt;VLOOKUP(G135,$M$335:$Q$342,2),0,VLOOKUP(G135,$M$335:$Q$342,3))</f>
        <v>8</v>
      </c>
      <c r="S135" s="66">
        <f t="shared" si="96"/>
        <v>12</v>
      </c>
      <c r="T135" s="67">
        <f t="shared" si="97"/>
        <v>12.8</v>
      </c>
      <c r="U135" s="165">
        <f t="shared" si="98"/>
        <v>5</v>
      </c>
      <c r="V135" s="67">
        <f t="shared" si="99"/>
        <v>5.6</v>
      </c>
      <c r="W135" s="67">
        <v>3.5</v>
      </c>
      <c r="X135" s="66">
        <f t="shared" si="84"/>
        <v>0</v>
      </c>
      <c r="Y135" s="67">
        <f t="shared" si="101"/>
        <v>0.75</v>
      </c>
      <c r="Z135" s="66">
        <f>IF(F135&lt;VLOOKUP(G135,$M$335:$Q$342,2),0,VLOOKUP(G135,$M$335:$Q$342,4))</f>
        <v>15</v>
      </c>
      <c r="AA135" s="66"/>
      <c r="AB135" s="66">
        <f t="shared" si="102"/>
        <v>4</v>
      </c>
      <c r="AC135" s="66">
        <f t="shared" si="103"/>
        <v>1</v>
      </c>
      <c r="AD135" s="67">
        <f t="shared" si="104"/>
        <v>1</v>
      </c>
      <c r="AE135" s="66">
        <f>IF(F135&lt;VLOOKUP(G135,$M$335:$Q$342,2),0,VLOOKUP(G135,$M$335:$Q$342,5))</f>
        <v>20</v>
      </c>
      <c r="AF135" s="63">
        <v>5</v>
      </c>
      <c r="AG135" s="103">
        <f t="shared" si="106"/>
        <v>0</v>
      </c>
    </row>
    <row r="136" spans="1:33" s="33" customFormat="1" ht="31.5" x14ac:dyDescent="0.25">
      <c r="A136" s="302">
        <v>170</v>
      </c>
      <c r="B136" s="161" t="s">
        <v>772</v>
      </c>
      <c r="C136" s="161" t="s">
        <v>174</v>
      </c>
      <c r="D136" s="162">
        <v>34.79</v>
      </c>
      <c r="E136" s="301"/>
      <c r="F136" s="300">
        <v>81</v>
      </c>
      <c r="G136" s="67">
        <f t="shared" si="92"/>
        <v>2.33</v>
      </c>
      <c r="H136" s="63">
        <v>5</v>
      </c>
      <c r="I136" s="62" t="e">
        <f t="shared" si="93"/>
        <v>#DIV/0!</v>
      </c>
      <c r="J136" s="63"/>
      <c r="K136" s="63"/>
      <c r="L136" s="63"/>
      <c r="M136" s="63">
        <f t="shared" si="94"/>
        <v>1</v>
      </c>
      <c r="N136" s="63"/>
      <c r="O136" s="63">
        <v>1</v>
      </c>
      <c r="P136" s="63">
        <v>0</v>
      </c>
      <c r="Q136" s="96">
        <f t="shared" si="95"/>
        <v>20</v>
      </c>
      <c r="R136" s="65">
        <f>IF(F136&lt;VLOOKUP(G136,$M$335:$Q$342,2),0,VLOOKUP(G136,$M$335:$Q$342,3))</f>
        <v>8</v>
      </c>
      <c r="S136" s="66">
        <f t="shared" si="96"/>
        <v>6</v>
      </c>
      <c r="T136" s="67">
        <f t="shared" si="97"/>
        <v>6.48</v>
      </c>
      <c r="U136" s="165">
        <f t="shared" si="98"/>
        <v>6</v>
      </c>
      <c r="V136" s="67">
        <f t="shared" si="99"/>
        <v>6.48</v>
      </c>
      <c r="W136" s="67">
        <f t="shared" si="100"/>
        <v>8</v>
      </c>
      <c r="X136" s="66">
        <f t="shared" si="84"/>
        <v>0</v>
      </c>
      <c r="Y136" s="67">
        <f t="shared" si="101"/>
        <v>0.9</v>
      </c>
      <c r="Z136" s="66">
        <f>IF(F136&lt;VLOOKUP(G136,$M$335:$Q$342,2),0,VLOOKUP(G136,$M$335:$Q$342,4))</f>
        <v>15</v>
      </c>
      <c r="AA136" s="66"/>
      <c r="AB136" s="66">
        <f t="shared" si="102"/>
        <v>4</v>
      </c>
      <c r="AC136" s="66">
        <f t="shared" si="103"/>
        <v>2</v>
      </c>
      <c r="AD136" s="67">
        <f t="shared" si="104"/>
        <v>1.2</v>
      </c>
      <c r="AE136" s="66">
        <f>IF(F136&lt;VLOOKUP(G136,$M$335:$Q$342,2),0,VLOOKUP(G136,$M$335:$Q$342,5))</f>
        <v>20</v>
      </c>
      <c r="AF136" s="63"/>
    </row>
    <row r="137" spans="1:33" s="33" customFormat="1" ht="31.5" x14ac:dyDescent="0.25">
      <c r="A137" s="302">
        <v>171</v>
      </c>
      <c r="B137" s="161" t="s">
        <v>773</v>
      </c>
      <c r="C137" s="161" t="s">
        <v>174</v>
      </c>
      <c r="D137" s="162">
        <v>70.8</v>
      </c>
      <c r="E137" s="301"/>
      <c r="F137" s="300">
        <v>20</v>
      </c>
      <c r="G137" s="67">
        <f t="shared" si="92"/>
        <v>0.28000000000000003</v>
      </c>
      <c r="H137" s="396">
        <v>0</v>
      </c>
      <c r="I137" s="62" t="e">
        <f t="shared" si="93"/>
        <v>#DIV/0!</v>
      </c>
      <c r="J137" s="63"/>
      <c r="K137" s="63"/>
      <c r="L137" s="63"/>
      <c r="M137" s="63">
        <f t="shared" si="94"/>
        <v>0</v>
      </c>
      <c r="N137" s="63">
        <v>0</v>
      </c>
      <c r="O137" s="63">
        <v>0</v>
      </c>
      <c r="P137" s="63">
        <v>0</v>
      </c>
      <c r="Q137" s="96" t="e">
        <f t="shared" si="95"/>
        <v>#DIV/0!</v>
      </c>
      <c r="R137" s="65">
        <f>IF(F137&lt;VLOOKUP(G137,$M$335:$Q$342,2),0,VLOOKUP(G137,$M$335:$Q$342,3))</f>
        <v>5</v>
      </c>
      <c r="S137" s="66">
        <f t="shared" si="96"/>
        <v>1</v>
      </c>
      <c r="T137" s="67">
        <f t="shared" si="97"/>
        <v>1</v>
      </c>
      <c r="U137" s="165">
        <f t="shared" si="98"/>
        <v>1</v>
      </c>
      <c r="V137" s="67">
        <f t="shared" si="99"/>
        <v>1</v>
      </c>
      <c r="W137" s="67">
        <f t="shared" si="100"/>
        <v>5</v>
      </c>
      <c r="X137" s="66">
        <f t="shared" si="84"/>
        <v>0</v>
      </c>
      <c r="Y137" s="67">
        <f t="shared" si="101"/>
        <v>0.15</v>
      </c>
      <c r="Z137" s="66">
        <f>IF(F137&lt;VLOOKUP(G137,$M$335:$Q$342,2),0,VLOOKUP(G137,$M$335:$Q$342,4))</f>
        <v>15</v>
      </c>
      <c r="AA137" s="66"/>
      <c r="AB137" s="66">
        <f t="shared" si="102"/>
        <v>0</v>
      </c>
      <c r="AC137" s="66">
        <f t="shared" si="103"/>
        <v>1</v>
      </c>
      <c r="AD137" s="67">
        <f t="shared" si="104"/>
        <v>0.2</v>
      </c>
      <c r="AE137" s="66">
        <f>IF(F137&lt;VLOOKUP(G137,$M$335:$Q$342,2),0,VLOOKUP(G137,$M$335:$Q$342,5))</f>
        <v>20</v>
      </c>
      <c r="AF137" s="63">
        <v>1</v>
      </c>
      <c r="AG137" s="103">
        <f t="shared" ref="AG137:AG149" si="107">U137-AF137</f>
        <v>0</v>
      </c>
    </row>
    <row r="138" spans="1:33" s="33" customFormat="1" ht="47.25" x14ac:dyDescent="0.25">
      <c r="A138" s="302">
        <v>172</v>
      </c>
      <c r="B138" s="161" t="s">
        <v>636</v>
      </c>
      <c r="C138" s="161" t="s">
        <v>174</v>
      </c>
      <c r="D138" s="162">
        <v>183.6</v>
      </c>
      <c r="E138" s="301"/>
      <c r="F138" s="300">
        <v>342</v>
      </c>
      <c r="G138" s="67">
        <f t="shared" si="92"/>
        <v>1.86</v>
      </c>
      <c r="H138" s="63">
        <v>26</v>
      </c>
      <c r="I138" s="62" t="e">
        <f t="shared" si="93"/>
        <v>#DIV/0!</v>
      </c>
      <c r="J138" s="63"/>
      <c r="K138" s="63"/>
      <c r="L138" s="63"/>
      <c r="M138" s="63">
        <f t="shared" si="94"/>
        <v>10</v>
      </c>
      <c r="N138" s="63">
        <v>0</v>
      </c>
      <c r="O138" s="63">
        <v>9</v>
      </c>
      <c r="P138" s="63">
        <v>1</v>
      </c>
      <c r="Q138" s="96">
        <f t="shared" si="95"/>
        <v>38</v>
      </c>
      <c r="R138" s="65">
        <f t="shared" ref="R138:R149" si="108">IF(F138&lt;VLOOKUP(G138,$M$335:$Q$342,2),0,VLOOKUP(G138,$M$335:$Q$342,3))</f>
        <v>8</v>
      </c>
      <c r="S138" s="66">
        <f t="shared" si="96"/>
        <v>27</v>
      </c>
      <c r="T138" s="67">
        <f t="shared" si="97"/>
        <v>27.36</v>
      </c>
      <c r="U138" s="165">
        <f t="shared" si="98"/>
        <v>27</v>
      </c>
      <c r="V138" s="67">
        <f t="shared" si="99"/>
        <v>27.36</v>
      </c>
      <c r="W138" s="67">
        <f t="shared" si="100"/>
        <v>8</v>
      </c>
      <c r="X138" s="66">
        <f t="shared" si="84"/>
        <v>4</v>
      </c>
      <c r="Y138" s="67">
        <f t="shared" si="101"/>
        <v>4.05</v>
      </c>
      <c r="Z138" s="66">
        <f t="shared" ref="Z138:Z149" si="109">IF(F138&lt;VLOOKUP(G138,$M$335:$Q$342,2),0,VLOOKUP(G138,$M$335:$Q$342,4))</f>
        <v>15</v>
      </c>
      <c r="AA138" s="66"/>
      <c r="AB138" s="66">
        <f t="shared" si="102"/>
        <v>17</v>
      </c>
      <c r="AC138" s="66">
        <f t="shared" si="103"/>
        <v>6</v>
      </c>
      <c r="AD138" s="67">
        <f t="shared" si="104"/>
        <v>5.4</v>
      </c>
      <c r="AE138" s="66">
        <f t="shared" ref="AE138:AE149" si="110">IF(F138&lt;VLOOKUP(G138,$M$335:$Q$342,2),0,VLOOKUP(G138,$M$335:$Q$342,5))</f>
        <v>20</v>
      </c>
      <c r="AF138" s="63">
        <v>27</v>
      </c>
      <c r="AG138" s="103">
        <f t="shared" si="107"/>
        <v>0</v>
      </c>
    </row>
    <row r="139" spans="1:33" s="33" customFormat="1" ht="31.5" x14ac:dyDescent="0.25">
      <c r="A139" s="302">
        <v>173</v>
      </c>
      <c r="B139" s="161" t="s">
        <v>774</v>
      </c>
      <c r="C139" s="161" t="s">
        <v>174</v>
      </c>
      <c r="D139" s="162">
        <v>15.16</v>
      </c>
      <c r="E139" s="301"/>
      <c r="F139" s="300">
        <v>137</v>
      </c>
      <c r="G139" s="67">
        <f t="shared" si="92"/>
        <v>9.0399999999999991</v>
      </c>
      <c r="H139" s="63">
        <v>19</v>
      </c>
      <c r="I139" s="62" t="e">
        <f t="shared" si="93"/>
        <v>#DIV/0!</v>
      </c>
      <c r="J139" s="63"/>
      <c r="K139" s="63"/>
      <c r="L139" s="63"/>
      <c r="M139" s="63">
        <f t="shared" si="94"/>
        <v>8</v>
      </c>
      <c r="N139" s="63">
        <v>0</v>
      </c>
      <c r="O139" s="63">
        <v>6</v>
      </c>
      <c r="P139" s="63">
        <v>2</v>
      </c>
      <c r="Q139" s="96">
        <f t="shared" si="95"/>
        <v>42</v>
      </c>
      <c r="R139" s="65">
        <f t="shared" si="108"/>
        <v>18</v>
      </c>
      <c r="S139" s="66">
        <f t="shared" si="96"/>
        <v>24</v>
      </c>
      <c r="T139" s="67">
        <f t="shared" si="97"/>
        <v>24.66</v>
      </c>
      <c r="U139" s="165">
        <f t="shared" si="98"/>
        <v>20</v>
      </c>
      <c r="V139" s="67">
        <f t="shared" si="99"/>
        <v>20.55</v>
      </c>
      <c r="W139" s="67">
        <v>15</v>
      </c>
      <c r="X139" s="66">
        <f t="shared" si="84"/>
        <v>3</v>
      </c>
      <c r="Y139" s="67">
        <f t="shared" si="101"/>
        <v>3</v>
      </c>
      <c r="Z139" s="66">
        <f t="shared" si="109"/>
        <v>15</v>
      </c>
      <c r="AA139" s="66"/>
      <c r="AB139" s="66">
        <f t="shared" si="102"/>
        <v>13</v>
      </c>
      <c r="AC139" s="66">
        <f t="shared" si="103"/>
        <v>4</v>
      </c>
      <c r="AD139" s="67">
        <f t="shared" si="104"/>
        <v>4</v>
      </c>
      <c r="AE139" s="66">
        <f t="shared" si="110"/>
        <v>20</v>
      </c>
      <c r="AF139" s="63">
        <v>20</v>
      </c>
      <c r="AG139" s="103">
        <f t="shared" si="107"/>
        <v>0</v>
      </c>
    </row>
    <row r="140" spans="1:33" s="33" customFormat="1" ht="31.5" x14ac:dyDescent="0.25">
      <c r="A140" s="302">
        <v>174</v>
      </c>
      <c r="B140" s="161" t="s">
        <v>638</v>
      </c>
      <c r="C140" s="161" t="s">
        <v>174</v>
      </c>
      <c r="D140" s="162">
        <v>101.71</v>
      </c>
      <c r="E140" s="301"/>
      <c r="F140" s="300">
        <v>671</v>
      </c>
      <c r="G140" s="67">
        <f t="shared" si="92"/>
        <v>6.6</v>
      </c>
      <c r="H140" s="63">
        <v>50</v>
      </c>
      <c r="I140" s="62" t="e">
        <f t="shared" si="93"/>
        <v>#DIV/0!</v>
      </c>
      <c r="J140" s="63"/>
      <c r="K140" s="63"/>
      <c r="L140" s="63"/>
      <c r="M140" s="63">
        <f t="shared" si="94"/>
        <v>7</v>
      </c>
      <c r="N140" s="63">
        <v>0</v>
      </c>
      <c r="O140" s="63">
        <v>7</v>
      </c>
      <c r="P140" s="63">
        <v>0</v>
      </c>
      <c r="Q140" s="96">
        <f t="shared" si="95"/>
        <v>14</v>
      </c>
      <c r="R140" s="65">
        <f t="shared" si="108"/>
        <v>15</v>
      </c>
      <c r="S140" s="66">
        <f t="shared" si="96"/>
        <v>100</v>
      </c>
      <c r="T140" s="67">
        <f t="shared" si="97"/>
        <v>100.65</v>
      </c>
      <c r="U140" s="165">
        <f t="shared" si="98"/>
        <v>70</v>
      </c>
      <c r="V140" s="67">
        <f t="shared" si="99"/>
        <v>70.459999999999994</v>
      </c>
      <c r="W140" s="67">
        <v>10.5</v>
      </c>
      <c r="X140" s="66">
        <f t="shared" si="84"/>
        <v>10</v>
      </c>
      <c r="Y140" s="67">
        <f t="shared" si="101"/>
        <v>10.5</v>
      </c>
      <c r="Z140" s="66">
        <f t="shared" si="109"/>
        <v>15</v>
      </c>
      <c r="AA140" s="66"/>
      <c r="AB140" s="66">
        <f t="shared" si="102"/>
        <v>46</v>
      </c>
      <c r="AC140" s="66">
        <f t="shared" si="103"/>
        <v>14</v>
      </c>
      <c r="AD140" s="67">
        <f t="shared" si="104"/>
        <v>14</v>
      </c>
      <c r="AE140" s="66">
        <f t="shared" si="110"/>
        <v>20</v>
      </c>
      <c r="AF140" s="63">
        <v>70</v>
      </c>
      <c r="AG140" s="103">
        <f t="shared" si="107"/>
        <v>0</v>
      </c>
    </row>
    <row r="141" spans="1:33" s="33" customFormat="1" ht="47.25" x14ac:dyDescent="0.25">
      <c r="A141" s="302">
        <v>175</v>
      </c>
      <c r="B141" s="161" t="s">
        <v>639</v>
      </c>
      <c r="C141" s="161" t="s">
        <v>174</v>
      </c>
      <c r="D141" s="162">
        <v>51.51</v>
      </c>
      <c r="E141" s="301"/>
      <c r="F141" s="300">
        <v>204</v>
      </c>
      <c r="G141" s="67">
        <f t="shared" si="92"/>
        <v>3.96</v>
      </c>
      <c r="H141" s="63">
        <v>24</v>
      </c>
      <c r="I141" s="62" t="e">
        <f t="shared" si="93"/>
        <v>#DIV/0!</v>
      </c>
      <c r="J141" s="63"/>
      <c r="K141" s="63"/>
      <c r="L141" s="63"/>
      <c r="M141" s="63">
        <f t="shared" si="94"/>
        <v>3</v>
      </c>
      <c r="N141" s="63">
        <v>0</v>
      </c>
      <c r="O141" s="63">
        <v>3</v>
      </c>
      <c r="P141" s="63">
        <v>0</v>
      </c>
      <c r="Q141" s="96">
        <f t="shared" si="95"/>
        <v>13</v>
      </c>
      <c r="R141" s="65">
        <f t="shared" si="108"/>
        <v>12</v>
      </c>
      <c r="S141" s="66">
        <f t="shared" si="96"/>
        <v>24</v>
      </c>
      <c r="T141" s="67">
        <f t="shared" si="97"/>
        <v>24.48</v>
      </c>
      <c r="U141" s="165">
        <f t="shared" si="98"/>
        <v>24</v>
      </c>
      <c r="V141" s="67">
        <f t="shared" si="99"/>
        <v>24.48</v>
      </c>
      <c r="W141" s="67">
        <f t="shared" si="100"/>
        <v>12</v>
      </c>
      <c r="X141" s="66">
        <f t="shared" si="84"/>
        <v>3</v>
      </c>
      <c r="Y141" s="67">
        <f t="shared" si="101"/>
        <v>3.6</v>
      </c>
      <c r="Z141" s="66">
        <f t="shared" si="109"/>
        <v>15</v>
      </c>
      <c r="AA141" s="66"/>
      <c r="AB141" s="66">
        <f t="shared" si="102"/>
        <v>16</v>
      </c>
      <c r="AC141" s="66">
        <f t="shared" si="103"/>
        <v>5</v>
      </c>
      <c r="AD141" s="67">
        <f t="shared" si="104"/>
        <v>4.8</v>
      </c>
      <c r="AE141" s="66">
        <f t="shared" si="110"/>
        <v>20</v>
      </c>
      <c r="AF141" s="63">
        <v>24</v>
      </c>
      <c r="AG141" s="103">
        <f t="shared" si="107"/>
        <v>0</v>
      </c>
    </row>
    <row r="142" spans="1:33" s="33" customFormat="1" ht="31.5" x14ac:dyDescent="0.25">
      <c r="A142" s="302">
        <v>176</v>
      </c>
      <c r="B142" s="161" t="s">
        <v>640</v>
      </c>
      <c r="C142" s="161" t="s">
        <v>174</v>
      </c>
      <c r="D142" s="162">
        <v>55.3</v>
      </c>
      <c r="E142" s="301"/>
      <c r="F142" s="300">
        <v>114</v>
      </c>
      <c r="G142" s="67">
        <f t="shared" si="92"/>
        <v>2.06</v>
      </c>
      <c r="H142" s="63">
        <v>2</v>
      </c>
      <c r="I142" s="62" t="e">
        <f t="shared" si="93"/>
        <v>#DIV/0!</v>
      </c>
      <c r="J142" s="63"/>
      <c r="K142" s="63"/>
      <c r="L142" s="63"/>
      <c r="M142" s="63">
        <f t="shared" si="94"/>
        <v>2</v>
      </c>
      <c r="N142" s="63">
        <v>0</v>
      </c>
      <c r="O142" s="63">
        <v>1</v>
      </c>
      <c r="P142" s="63">
        <v>1</v>
      </c>
      <c r="Q142" s="96">
        <f t="shared" si="95"/>
        <v>100</v>
      </c>
      <c r="R142" s="65">
        <f t="shared" si="108"/>
        <v>8</v>
      </c>
      <c r="S142" s="66">
        <f t="shared" si="96"/>
        <v>9</v>
      </c>
      <c r="T142" s="67">
        <f t="shared" si="97"/>
        <v>9.1199999999999992</v>
      </c>
      <c r="U142" s="165">
        <f t="shared" si="98"/>
        <v>9</v>
      </c>
      <c r="V142" s="67">
        <f t="shared" si="99"/>
        <v>9.1199999999999992</v>
      </c>
      <c r="W142" s="67">
        <f t="shared" si="100"/>
        <v>8</v>
      </c>
      <c r="X142" s="66">
        <f t="shared" si="84"/>
        <v>1</v>
      </c>
      <c r="Y142" s="67">
        <f t="shared" si="101"/>
        <v>1.35</v>
      </c>
      <c r="Z142" s="66">
        <f t="shared" si="109"/>
        <v>15</v>
      </c>
      <c r="AA142" s="66"/>
      <c r="AB142" s="66">
        <f t="shared" si="102"/>
        <v>6</v>
      </c>
      <c r="AC142" s="66">
        <f t="shared" si="103"/>
        <v>2</v>
      </c>
      <c r="AD142" s="67">
        <f t="shared" si="104"/>
        <v>1.8</v>
      </c>
      <c r="AE142" s="66">
        <f t="shared" si="110"/>
        <v>20</v>
      </c>
      <c r="AF142" s="63">
        <v>9</v>
      </c>
      <c r="AG142" s="103">
        <f t="shared" si="107"/>
        <v>0</v>
      </c>
    </row>
    <row r="143" spans="1:33" s="33" customFormat="1" ht="31.5" x14ac:dyDescent="0.25">
      <c r="A143" s="302">
        <v>177</v>
      </c>
      <c r="B143" s="161" t="s">
        <v>641</v>
      </c>
      <c r="C143" s="161" t="s">
        <v>174</v>
      </c>
      <c r="D143" s="162">
        <v>33.46</v>
      </c>
      <c r="E143" s="301"/>
      <c r="F143" s="300">
        <v>118</v>
      </c>
      <c r="G143" s="67">
        <f t="shared" si="92"/>
        <v>3.53</v>
      </c>
      <c r="H143" s="63">
        <v>14</v>
      </c>
      <c r="I143" s="62" t="e">
        <f t="shared" si="93"/>
        <v>#DIV/0!</v>
      </c>
      <c r="J143" s="63"/>
      <c r="K143" s="63"/>
      <c r="L143" s="63"/>
      <c r="M143" s="63">
        <f t="shared" si="94"/>
        <v>1</v>
      </c>
      <c r="N143" s="63">
        <v>0</v>
      </c>
      <c r="O143" s="63">
        <v>1</v>
      </c>
      <c r="P143" s="63">
        <v>0</v>
      </c>
      <c r="Q143" s="96">
        <f t="shared" si="95"/>
        <v>7</v>
      </c>
      <c r="R143" s="65">
        <f t="shared" si="108"/>
        <v>12</v>
      </c>
      <c r="S143" s="66">
        <f t="shared" si="96"/>
        <v>14</v>
      </c>
      <c r="T143" s="67">
        <f t="shared" si="97"/>
        <v>14.16</v>
      </c>
      <c r="U143" s="165">
        <f t="shared" si="98"/>
        <v>14</v>
      </c>
      <c r="V143" s="67">
        <f t="shared" si="99"/>
        <v>14.16</v>
      </c>
      <c r="W143" s="67">
        <f t="shared" si="100"/>
        <v>12</v>
      </c>
      <c r="X143" s="66">
        <f t="shared" si="84"/>
        <v>2</v>
      </c>
      <c r="Y143" s="67">
        <f t="shared" si="101"/>
        <v>2.1</v>
      </c>
      <c r="Z143" s="66">
        <f t="shared" si="109"/>
        <v>15</v>
      </c>
      <c r="AA143" s="66"/>
      <c r="AB143" s="66">
        <f t="shared" si="102"/>
        <v>9</v>
      </c>
      <c r="AC143" s="66">
        <f t="shared" si="103"/>
        <v>3</v>
      </c>
      <c r="AD143" s="67">
        <f t="shared" si="104"/>
        <v>2.8</v>
      </c>
      <c r="AE143" s="66">
        <f t="shared" si="110"/>
        <v>20</v>
      </c>
      <c r="AF143" s="63">
        <v>14</v>
      </c>
      <c r="AG143" s="103">
        <f t="shared" si="107"/>
        <v>0</v>
      </c>
    </row>
    <row r="144" spans="1:33" s="33" customFormat="1" ht="47.25" x14ac:dyDescent="0.25">
      <c r="A144" s="302">
        <v>178</v>
      </c>
      <c r="B144" s="161" t="s">
        <v>881</v>
      </c>
      <c r="C144" s="161" t="s">
        <v>174</v>
      </c>
      <c r="D144" s="162">
        <v>108.06</v>
      </c>
      <c r="E144" s="301"/>
      <c r="F144" s="300">
        <v>458</v>
      </c>
      <c r="G144" s="67">
        <f t="shared" si="92"/>
        <v>4.24</v>
      </c>
      <c r="H144" s="63">
        <v>25</v>
      </c>
      <c r="I144" s="62" t="e">
        <f t="shared" si="93"/>
        <v>#DIV/0!</v>
      </c>
      <c r="J144" s="63"/>
      <c r="K144" s="63"/>
      <c r="L144" s="63"/>
      <c r="M144" s="63">
        <f t="shared" si="94"/>
        <v>13</v>
      </c>
      <c r="N144" s="63">
        <v>0</v>
      </c>
      <c r="O144" s="63">
        <v>11</v>
      </c>
      <c r="P144" s="63">
        <v>2</v>
      </c>
      <c r="Q144" s="96">
        <f t="shared" si="95"/>
        <v>52</v>
      </c>
      <c r="R144" s="65">
        <f t="shared" si="108"/>
        <v>12</v>
      </c>
      <c r="S144" s="66">
        <f t="shared" si="96"/>
        <v>54</v>
      </c>
      <c r="T144" s="67">
        <f t="shared" si="97"/>
        <v>54.96</v>
      </c>
      <c r="U144" s="165">
        <f t="shared" si="98"/>
        <v>35</v>
      </c>
      <c r="V144" s="67">
        <f t="shared" si="99"/>
        <v>35.72</v>
      </c>
      <c r="W144" s="67">
        <v>7.8</v>
      </c>
      <c r="X144" s="66">
        <f t="shared" si="84"/>
        <v>5</v>
      </c>
      <c r="Y144" s="67">
        <f t="shared" si="101"/>
        <v>5.25</v>
      </c>
      <c r="Z144" s="66">
        <f t="shared" si="109"/>
        <v>15</v>
      </c>
      <c r="AA144" s="66"/>
      <c r="AB144" s="66">
        <f t="shared" si="102"/>
        <v>23</v>
      </c>
      <c r="AC144" s="66">
        <f t="shared" si="103"/>
        <v>7</v>
      </c>
      <c r="AD144" s="67">
        <f t="shared" si="104"/>
        <v>7</v>
      </c>
      <c r="AE144" s="66">
        <f t="shared" si="110"/>
        <v>20</v>
      </c>
      <c r="AF144" s="63">
        <v>35</v>
      </c>
      <c r="AG144" s="103">
        <f t="shared" si="107"/>
        <v>0</v>
      </c>
    </row>
    <row r="145" spans="1:33" s="33" customFormat="1" ht="47.25" x14ac:dyDescent="0.25">
      <c r="A145" s="302">
        <v>179</v>
      </c>
      <c r="B145" s="161" t="s">
        <v>658</v>
      </c>
      <c r="C145" s="161" t="s">
        <v>176</v>
      </c>
      <c r="D145" s="162">
        <v>113.14</v>
      </c>
      <c r="E145" s="301"/>
      <c r="F145" s="300">
        <v>51</v>
      </c>
      <c r="G145" s="67">
        <f t="shared" si="92"/>
        <v>0.45</v>
      </c>
      <c r="H145" s="63">
        <v>0</v>
      </c>
      <c r="I145" s="62" t="e">
        <f t="shared" si="93"/>
        <v>#DIV/0!</v>
      </c>
      <c r="J145" s="63"/>
      <c r="K145" s="63"/>
      <c r="L145" s="63"/>
      <c r="M145" s="63">
        <f t="shared" si="94"/>
        <v>0</v>
      </c>
      <c r="N145" s="63">
        <v>0</v>
      </c>
      <c r="O145" s="63">
        <v>0</v>
      </c>
      <c r="P145" s="63">
        <v>0</v>
      </c>
      <c r="Q145" s="96" t="e">
        <f t="shared" si="95"/>
        <v>#DIV/0!</v>
      </c>
      <c r="R145" s="65">
        <f t="shared" si="108"/>
        <v>5</v>
      </c>
      <c r="S145" s="66">
        <f t="shared" si="96"/>
        <v>2</v>
      </c>
      <c r="T145" s="67">
        <f t="shared" si="97"/>
        <v>2.5499999999999998</v>
      </c>
      <c r="U145" s="165">
        <f t="shared" si="98"/>
        <v>2</v>
      </c>
      <c r="V145" s="67">
        <f t="shared" si="99"/>
        <v>2.5499999999999998</v>
      </c>
      <c r="W145" s="67">
        <f t="shared" si="100"/>
        <v>5</v>
      </c>
      <c r="X145" s="66">
        <f t="shared" si="84"/>
        <v>0</v>
      </c>
      <c r="Y145" s="67">
        <f t="shared" si="101"/>
        <v>0.3</v>
      </c>
      <c r="Z145" s="66">
        <f t="shared" si="109"/>
        <v>15</v>
      </c>
      <c r="AA145" s="66"/>
      <c r="AB145" s="66">
        <f t="shared" si="102"/>
        <v>1</v>
      </c>
      <c r="AC145" s="66">
        <f t="shared" si="103"/>
        <v>1</v>
      </c>
      <c r="AD145" s="67">
        <f t="shared" si="104"/>
        <v>0.4</v>
      </c>
      <c r="AE145" s="66">
        <f t="shared" si="110"/>
        <v>20</v>
      </c>
      <c r="AF145" s="63">
        <v>2</v>
      </c>
      <c r="AG145" s="103">
        <f t="shared" si="107"/>
        <v>0</v>
      </c>
    </row>
    <row r="146" spans="1:33" s="33" customFormat="1" ht="47.25" x14ac:dyDescent="0.25">
      <c r="A146" s="302">
        <v>181</v>
      </c>
      <c r="B146" s="161" t="s">
        <v>775</v>
      </c>
      <c r="C146" s="161" t="s">
        <v>183</v>
      </c>
      <c r="D146" s="162">
        <v>239.8</v>
      </c>
      <c r="E146" s="301"/>
      <c r="F146" s="300">
        <v>42</v>
      </c>
      <c r="G146" s="67">
        <f t="shared" si="92"/>
        <v>0.18</v>
      </c>
      <c r="H146" s="373">
        <v>0</v>
      </c>
      <c r="I146" s="62" t="e">
        <f t="shared" si="93"/>
        <v>#DIV/0!</v>
      </c>
      <c r="J146" s="63"/>
      <c r="K146" s="63"/>
      <c r="L146" s="63"/>
      <c r="M146" s="63">
        <f t="shared" si="94"/>
        <v>0</v>
      </c>
      <c r="N146" s="63">
        <v>0</v>
      </c>
      <c r="O146" s="63">
        <v>0</v>
      </c>
      <c r="P146" s="63">
        <v>0</v>
      </c>
      <c r="Q146" s="96" t="e">
        <f t="shared" si="95"/>
        <v>#DIV/0!</v>
      </c>
      <c r="R146" s="65">
        <f t="shared" si="108"/>
        <v>5</v>
      </c>
      <c r="S146" s="66">
        <f t="shared" si="96"/>
        <v>2</v>
      </c>
      <c r="T146" s="67">
        <f t="shared" si="97"/>
        <v>2.1</v>
      </c>
      <c r="U146" s="165">
        <f t="shared" si="98"/>
        <v>2</v>
      </c>
      <c r="V146" s="67">
        <f t="shared" si="99"/>
        <v>2.1</v>
      </c>
      <c r="W146" s="67">
        <f t="shared" si="100"/>
        <v>5</v>
      </c>
      <c r="X146" s="66">
        <f t="shared" si="84"/>
        <v>0</v>
      </c>
      <c r="Y146" s="67">
        <f t="shared" si="101"/>
        <v>0.3</v>
      </c>
      <c r="Z146" s="66">
        <f t="shared" si="109"/>
        <v>15</v>
      </c>
      <c r="AA146" s="66"/>
      <c r="AB146" s="66">
        <f t="shared" si="102"/>
        <v>1</v>
      </c>
      <c r="AC146" s="66">
        <f t="shared" si="103"/>
        <v>1</v>
      </c>
      <c r="AD146" s="67">
        <f t="shared" si="104"/>
        <v>0.4</v>
      </c>
      <c r="AE146" s="66">
        <f t="shared" si="110"/>
        <v>20</v>
      </c>
      <c r="AF146" s="63">
        <v>2</v>
      </c>
      <c r="AG146" s="103">
        <f t="shared" si="107"/>
        <v>0</v>
      </c>
    </row>
    <row r="147" spans="1:33" s="33" customFormat="1" ht="63" x14ac:dyDescent="0.25">
      <c r="A147" s="302">
        <v>182</v>
      </c>
      <c r="B147" s="161" t="s">
        <v>777</v>
      </c>
      <c r="C147" s="161" t="s">
        <v>228</v>
      </c>
      <c r="D147" s="162">
        <v>149.44</v>
      </c>
      <c r="E147" s="301"/>
      <c r="F147" s="300">
        <v>67</v>
      </c>
      <c r="G147" s="67">
        <f t="shared" si="92"/>
        <v>0.45</v>
      </c>
      <c r="H147" s="63">
        <v>3</v>
      </c>
      <c r="I147" s="62" t="e">
        <f t="shared" si="93"/>
        <v>#DIV/0!</v>
      </c>
      <c r="J147" s="63"/>
      <c r="K147" s="63"/>
      <c r="L147" s="63"/>
      <c r="M147" s="63">
        <f t="shared" si="94"/>
        <v>3</v>
      </c>
      <c r="N147" s="63">
        <v>0</v>
      </c>
      <c r="O147" s="63">
        <v>2</v>
      </c>
      <c r="P147" s="63">
        <v>1</v>
      </c>
      <c r="Q147" s="96">
        <f t="shared" si="95"/>
        <v>100</v>
      </c>
      <c r="R147" s="65">
        <f t="shared" si="108"/>
        <v>5</v>
      </c>
      <c r="S147" s="66">
        <f t="shared" si="96"/>
        <v>3</v>
      </c>
      <c r="T147" s="67">
        <f t="shared" si="97"/>
        <v>3.35</v>
      </c>
      <c r="U147" s="165">
        <f t="shared" si="98"/>
        <v>3</v>
      </c>
      <c r="V147" s="67">
        <f t="shared" si="99"/>
        <v>3.35</v>
      </c>
      <c r="W147" s="67">
        <f t="shared" si="100"/>
        <v>5</v>
      </c>
      <c r="X147" s="66">
        <f t="shared" si="84"/>
        <v>0</v>
      </c>
      <c r="Y147" s="67">
        <f t="shared" si="101"/>
        <v>0.45</v>
      </c>
      <c r="Z147" s="66">
        <f t="shared" si="109"/>
        <v>15</v>
      </c>
      <c r="AA147" s="66"/>
      <c r="AB147" s="66">
        <f t="shared" si="102"/>
        <v>2</v>
      </c>
      <c r="AC147" s="66">
        <f t="shared" si="103"/>
        <v>1</v>
      </c>
      <c r="AD147" s="67">
        <f t="shared" si="104"/>
        <v>0.6</v>
      </c>
      <c r="AE147" s="66">
        <f t="shared" si="110"/>
        <v>20</v>
      </c>
      <c r="AF147" s="63">
        <v>3</v>
      </c>
      <c r="AG147" s="103">
        <f t="shared" si="107"/>
        <v>0</v>
      </c>
    </row>
    <row r="148" spans="1:33" s="33" customFormat="1" ht="31.5" x14ac:dyDescent="0.25">
      <c r="A148" s="302">
        <v>183</v>
      </c>
      <c r="B148" s="161" t="s">
        <v>692</v>
      </c>
      <c r="C148" s="161" t="s">
        <v>181</v>
      </c>
      <c r="D148" s="162">
        <v>604.91</v>
      </c>
      <c r="E148" s="301"/>
      <c r="F148" s="300">
        <v>1536</v>
      </c>
      <c r="G148" s="67">
        <f t="shared" si="92"/>
        <v>2.54</v>
      </c>
      <c r="H148" s="63">
        <v>121</v>
      </c>
      <c r="I148" s="62" t="e">
        <f t="shared" si="93"/>
        <v>#DIV/0!</v>
      </c>
      <c r="J148" s="63"/>
      <c r="K148" s="63"/>
      <c r="L148" s="63"/>
      <c r="M148" s="63">
        <f t="shared" si="94"/>
        <v>71</v>
      </c>
      <c r="N148" s="63">
        <v>0</v>
      </c>
      <c r="O148" s="63">
        <v>51</v>
      </c>
      <c r="P148" s="63">
        <v>20</v>
      </c>
      <c r="Q148" s="96">
        <f t="shared" si="95"/>
        <v>59</v>
      </c>
      <c r="R148" s="65">
        <f t="shared" si="108"/>
        <v>8</v>
      </c>
      <c r="S148" s="66">
        <f t="shared" si="96"/>
        <v>122</v>
      </c>
      <c r="T148" s="67">
        <f t="shared" si="97"/>
        <v>122.88</v>
      </c>
      <c r="U148" s="165">
        <f t="shared" si="98"/>
        <v>122</v>
      </c>
      <c r="V148" s="67">
        <f t="shared" si="99"/>
        <v>122.88</v>
      </c>
      <c r="W148" s="67">
        <f t="shared" si="100"/>
        <v>8</v>
      </c>
      <c r="X148" s="66">
        <f t="shared" si="84"/>
        <v>18</v>
      </c>
      <c r="Y148" s="67">
        <f t="shared" si="101"/>
        <v>18.3</v>
      </c>
      <c r="Z148" s="66">
        <f t="shared" si="109"/>
        <v>15</v>
      </c>
      <c r="AA148" s="66"/>
      <c r="AB148" s="66">
        <f t="shared" si="102"/>
        <v>79</v>
      </c>
      <c r="AC148" s="66">
        <f t="shared" si="103"/>
        <v>25</v>
      </c>
      <c r="AD148" s="67">
        <f t="shared" si="104"/>
        <v>24.4</v>
      </c>
      <c r="AE148" s="66">
        <f t="shared" si="110"/>
        <v>20</v>
      </c>
      <c r="AF148" s="63">
        <v>122</v>
      </c>
      <c r="AG148" s="103">
        <f t="shared" si="107"/>
        <v>0</v>
      </c>
    </row>
    <row r="149" spans="1:33" s="33" customFormat="1" ht="31.5" x14ac:dyDescent="0.25">
      <c r="A149" s="302">
        <v>184</v>
      </c>
      <c r="B149" s="161" t="s">
        <v>693</v>
      </c>
      <c r="C149" s="161" t="s">
        <v>181</v>
      </c>
      <c r="D149" s="162">
        <v>177.71</v>
      </c>
      <c r="E149" s="301"/>
      <c r="F149" s="300">
        <v>159</v>
      </c>
      <c r="G149" s="67">
        <f t="shared" si="92"/>
        <v>0.89</v>
      </c>
      <c r="H149" s="63">
        <v>7</v>
      </c>
      <c r="I149" s="62" t="e">
        <f t="shared" si="93"/>
        <v>#DIV/0!</v>
      </c>
      <c r="J149" s="63"/>
      <c r="K149" s="63"/>
      <c r="L149" s="63"/>
      <c r="M149" s="63">
        <f t="shared" si="94"/>
        <v>2</v>
      </c>
      <c r="N149" s="63">
        <v>0</v>
      </c>
      <c r="O149" s="63">
        <v>2</v>
      </c>
      <c r="P149" s="63">
        <v>0</v>
      </c>
      <c r="Q149" s="96">
        <f t="shared" si="95"/>
        <v>29</v>
      </c>
      <c r="R149" s="65">
        <f t="shared" si="108"/>
        <v>5</v>
      </c>
      <c r="S149" s="66">
        <f t="shared" si="96"/>
        <v>7</v>
      </c>
      <c r="T149" s="67">
        <f t="shared" si="97"/>
        <v>7.95</v>
      </c>
      <c r="U149" s="165">
        <f t="shared" si="98"/>
        <v>7</v>
      </c>
      <c r="V149" s="67">
        <f t="shared" si="99"/>
        <v>7.95</v>
      </c>
      <c r="W149" s="67">
        <f t="shared" si="100"/>
        <v>5</v>
      </c>
      <c r="X149" s="66">
        <f t="shared" si="84"/>
        <v>1</v>
      </c>
      <c r="Y149" s="67">
        <f t="shared" si="101"/>
        <v>1.05</v>
      </c>
      <c r="Z149" s="66">
        <f t="shared" si="109"/>
        <v>15</v>
      </c>
      <c r="AA149" s="66"/>
      <c r="AB149" s="66">
        <f t="shared" si="102"/>
        <v>4</v>
      </c>
      <c r="AC149" s="66">
        <f t="shared" si="103"/>
        <v>2</v>
      </c>
      <c r="AD149" s="67">
        <f t="shared" si="104"/>
        <v>1.4</v>
      </c>
      <c r="AE149" s="66">
        <f t="shared" si="110"/>
        <v>20</v>
      </c>
      <c r="AF149" s="63">
        <v>7</v>
      </c>
      <c r="AG149" s="103">
        <f t="shared" si="107"/>
        <v>0</v>
      </c>
    </row>
    <row r="150" spans="1:33" x14ac:dyDescent="0.25">
      <c r="A150" s="302"/>
    </row>
    <row r="151" spans="1:33" x14ac:dyDescent="0.25">
      <c r="A151" s="302"/>
    </row>
    <row r="152" spans="1:33" x14ac:dyDescent="0.25">
      <c r="A152" s="302"/>
    </row>
    <row r="153" spans="1:33" x14ac:dyDescent="0.25">
      <c r="A153" s="302"/>
    </row>
    <row r="154" spans="1:33" x14ac:dyDescent="0.25">
      <c r="A154" s="302"/>
    </row>
    <row r="155" spans="1:33" x14ac:dyDescent="0.25">
      <c r="A155" s="302"/>
    </row>
    <row r="156" spans="1:33" x14ac:dyDescent="0.25">
      <c r="A156" s="302"/>
    </row>
    <row r="157" spans="1:33" x14ac:dyDescent="0.25">
      <c r="A157" s="302"/>
    </row>
    <row r="158" spans="1:33" x14ac:dyDescent="0.25">
      <c r="A158" s="302"/>
    </row>
    <row r="159" spans="1:33" x14ac:dyDescent="0.25">
      <c r="A159" s="302"/>
    </row>
    <row r="160" spans="1:33" x14ac:dyDescent="0.25">
      <c r="A160" s="302"/>
    </row>
    <row r="161" spans="1:1" x14ac:dyDescent="0.25">
      <c r="A161" s="302"/>
    </row>
    <row r="162" spans="1:1" x14ac:dyDescent="0.25">
      <c r="A162" s="302"/>
    </row>
    <row r="163" spans="1:1" x14ac:dyDescent="0.25">
      <c r="A163" s="302"/>
    </row>
    <row r="164" spans="1:1" x14ac:dyDescent="0.25">
      <c r="A164" s="302"/>
    </row>
    <row r="165" spans="1:1" x14ac:dyDescent="0.25">
      <c r="A165" s="302"/>
    </row>
    <row r="166" spans="1:1" x14ac:dyDescent="0.25">
      <c r="A166" s="302"/>
    </row>
    <row r="167" spans="1:1" x14ac:dyDescent="0.25">
      <c r="A167" s="302"/>
    </row>
    <row r="168" spans="1:1" x14ac:dyDescent="0.25">
      <c r="A168" s="302"/>
    </row>
    <row r="169" spans="1:1" x14ac:dyDescent="0.25">
      <c r="A169" s="302"/>
    </row>
    <row r="170" spans="1:1" x14ac:dyDescent="0.25">
      <c r="A170" s="302"/>
    </row>
    <row r="171" spans="1:1" x14ac:dyDescent="0.25">
      <c r="A171" s="302"/>
    </row>
    <row r="172" spans="1:1" x14ac:dyDescent="0.25">
      <c r="A172" s="302"/>
    </row>
    <row r="173" spans="1:1" x14ac:dyDescent="0.25">
      <c r="A173" s="302"/>
    </row>
    <row r="174" spans="1:1" x14ac:dyDescent="0.25">
      <c r="A174" s="302"/>
    </row>
    <row r="175" spans="1:1" x14ac:dyDescent="0.25">
      <c r="A175" s="302"/>
    </row>
    <row r="176" spans="1:1" x14ac:dyDescent="0.25">
      <c r="A176" s="302"/>
    </row>
    <row r="177" spans="1:1" x14ac:dyDescent="0.25">
      <c r="A177" s="302"/>
    </row>
    <row r="178" spans="1:1" x14ac:dyDescent="0.25">
      <c r="A178" s="302"/>
    </row>
    <row r="179" spans="1:1" x14ac:dyDescent="0.25">
      <c r="A179" s="302"/>
    </row>
    <row r="180" spans="1:1" x14ac:dyDescent="0.25">
      <c r="A180" s="302"/>
    </row>
    <row r="181" spans="1:1" x14ac:dyDescent="0.25">
      <c r="A181" s="302"/>
    </row>
    <row r="182" spans="1:1" x14ac:dyDescent="0.25">
      <c r="A182" s="302"/>
    </row>
    <row r="183" spans="1:1" x14ac:dyDescent="0.25">
      <c r="A183" s="302"/>
    </row>
    <row r="184" spans="1:1" x14ac:dyDescent="0.25">
      <c r="A184" s="302"/>
    </row>
    <row r="333" spans="1:32" s="33" customFormat="1" outlineLevel="1" x14ac:dyDescent="0.25">
      <c r="A333" s="299"/>
      <c r="B333" s="55"/>
      <c r="C333" s="55"/>
      <c r="D333" s="3"/>
      <c r="E333" s="14"/>
      <c r="F333" s="14"/>
      <c r="G333" s="3"/>
      <c r="H333" s="3"/>
      <c r="I333" s="3"/>
      <c r="J333" s="14"/>
      <c r="K333" s="14"/>
      <c r="L333" s="14"/>
      <c r="M333" s="14"/>
      <c r="N333" s="14"/>
      <c r="O333" s="14"/>
      <c r="P333" s="14"/>
      <c r="Q333" s="14"/>
      <c r="R333" s="15"/>
      <c r="S333" s="14"/>
      <c r="T333" s="3"/>
      <c r="U333" s="3"/>
      <c r="V333" s="3"/>
      <c r="W333" s="3"/>
      <c r="X333" s="14"/>
      <c r="Y333" s="3"/>
      <c r="Z333" s="14"/>
      <c r="AA333" s="14"/>
      <c r="AB333" s="14"/>
      <c r="AC333" s="14"/>
      <c r="AD333" s="3"/>
      <c r="AE333" s="14"/>
      <c r="AF333" s="14"/>
    </row>
    <row r="334" spans="1:32" s="33" customFormat="1" outlineLevel="1" x14ac:dyDescent="0.25">
      <c r="A334" s="299"/>
      <c r="B334" s="55"/>
      <c r="C334" s="55"/>
      <c r="D334" s="3"/>
      <c r="E334" s="172"/>
      <c r="F334" s="15"/>
      <c r="G334" s="14"/>
      <c r="H334" s="14"/>
      <c r="I334" s="14"/>
      <c r="J334" s="14"/>
      <c r="K334" s="14"/>
      <c r="L334" s="14"/>
      <c r="M334" s="120" t="s">
        <v>46</v>
      </c>
      <c r="N334" s="120" t="s">
        <v>47</v>
      </c>
      <c r="O334" s="120" t="s">
        <v>43</v>
      </c>
      <c r="P334" s="120" t="s">
        <v>45</v>
      </c>
      <c r="Q334" s="120" t="s">
        <v>44</v>
      </c>
      <c r="R334" s="14"/>
      <c r="S334" s="14"/>
      <c r="T334" s="14"/>
      <c r="U334" s="14"/>
      <c r="V334" s="3"/>
      <c r="W334" s="14"/>
      <c r="X334" s="14"/>
      <c r="Y334" s="14"/>
      <c r="Z334" s="2"/>
      <c r="AA334" s="2"/>
      <c r="AB334" s="2"/>
      <c r="AC334" s="2"/>
      <c r="AD334" s="2"/>
      <c r="AE334" s="2"/>
      <c r="AF334" s="2"/>
    </row>
    <row r="335" spans="1:32" s="33" customFormat="1" outlineLevel="1" x14ac:dyDescent="0.25">
      <c r="A335" s="299"/>
      <c r="B335" s="55"/>
      <c r="C335" s="55"/>
      <c r="D335" s="3"/>
      <c r="E335" s="172"/>
      <c r="F335" s="15"/>
      <c r="G335" s="14"/>
      <c r="H335" s="14"/>
      <c r="I335" s="14"/>
      <c r="J335" s="14"/>
      <c r="K335" s="14"/>
      <c r="L335" s="14"/>
      <c r="M335" s="120">
        <v>0</v>
      </c>
      <c r="N335" s="120">
        <v>1</v>
      </c>
      <c r="O335" s="120">
        <v>5</v>
      </c>
      <c r="P335" s="120">
        <v>15</v>
      </c>
      <c r="Q335" s="120">
        <v>20</v>
      </c>
      <c r="R335" s="3"/>
      <c r="S335" s="14"/>
      <c r="T335" s="14"/>
      <c r="U335" s="14"/>
      <c r="V335" s="3"/>
      <c r="W335" s="14"/>
      <c r="X335" s="14"/>
      <c r="Y335" s="14"/>
      <c r="Z335" s="2"/>
      <c r="AA335" s="2"/>
      <c r="AB335" s="2"/>
      <c r="AC335" s="2"/>
      <c r="AD335" s="2"/>
      <c r="AE335" s="2"/>
      <c r="AF335" s="2"/>
    </row>
    <row r="336" spans="1:32" s="33" customFormat="1" outlineLevel="1" x14ac:dyDescent="0.25">
      <c r="A336" s="299"/>
      <c r="B336" s="55"/>
      <c r="C336" s="55"/>
      <c r="D336" s="3"/>
      <c r="E336" s="172"/>
      <c r="F336" s="15"/>
      <c r="G336" s="14"/>
      <c r="H336" s="14"/>
      <c r="I336" s="14"/>
      <c r="J336" s="14"/>
      <c r="K336" s="14"/>
      <c r="L336" s="14"/>
      <c r="M336" s="120">
        <v>1</v>
      </c>
      <c r="N336" s="120">
        <v>1</v>
      </c>
      <c r="O336" s="120">
        <v>8</v>
      </c>
      <c r="P336" s="120">
        <v>15</v>
      </c>
      <c r="Q336" s="120">
        <v>20</v>
      </c>
      <c r="R336" s="3"/>
      <c r="S336" s="14"/>
      <c r="T336" s="14"/>
      <c r="U336" s="14"/>
      <c r="V336" s="3"/>
      <c r="W336" s="14"/>
      <c r="X336" s="14"/>
      <c r="Y336" s="14"/>
      <c r="Z336" s="2"/>
      <c r="AA336" s="2"/>
      <c r="AB336" s="2"/>
      <c r="AC336" s="2"/>
      <c r="AD336" s="2"/>
      <c r="AE336" s="2"/>
      <c r="AF336" s="2"/>
    </row>
    <row r="337" spans="1:32" s="33" customFormat="1" outlineLevel="1" x14ac:dyDescent="0.25">
      <c r="A337" s="299"/>
      <c r="B337" s="55"/>
      <c r="C337" s="55"/>
      <c r="D337" s="3"/>
      <c r="E337" s="172"/>
      <c r="F337" s="15"/>
      <c r="G337" s="14"/>
      <c r="H337" s="14"/>
      <c r="I337" s="14"/>
      <c r="J337" s="14"/>
      <c r="K337" s="14"/>
      <c r="L337" s="14"/>
      <c r="M337" s="120">
        <v>3</v>
      </c>
      <c r="N337" s="120">
        <v>1</v>
      </c>
      <c r="O337" s="120">
        <v>12</v>
      </c>
      <c r="P337" s="120">
        <v>15</v>
      </c>
      <c r="Q337" s="120">
        <v>20</v>
      </c>
      <c r="R337" s="3"/>
      <c r="S337" s="14"/>
      <c r="T337" s="14"/>
      <c r="U337" s="14"/>
      <c r="V337" s="3"/>
      <c r="W337" s="14"/>
      <c r="X337" s="14"/>
      <c r="Y337" s="14"/>
      <c r="Z337" s="2"/>
      <c r="AA337" s="2"/>
      <c r="AB337" s="2"/>
      <c r="AC337" s="2"/>
      <c r="AD337" s="2"/>
      <c r="AE337" s="2"/>
      <c r="AF337" s="2"/>
    </row>
    <row r="338" spans="1:32" s="33" customFormat="1" outlineLevel="1" x14ac:dyDescent="0.25">
      <c r="A338" s="299"/>
      <c r="B338" s="55"/>
      <c r="C338" s="55"/>
      <c r="D338" s="3"/>
      <c r="E338" s="14"/>
      <c r="F338" s="15"/>
      <c r="G338" s="14"/>
      <c r="H338" s="14"/>
      <c r="I338" s="14"/>
      <c r="J338" s="14"/>
      <c r="K338" s="14"/>
      <c r="L338" s="14"/>
      <c r="M338" s="120">
        <v>6</v>
      </c>
      <c r="N338" s="120">
        <v>1</v>
      </c>
      <c r="O338" s="120">
        <v>15</v>
      </c>
      <c r="P338" s="120">
        <v>15</v>
      </c>
      <c r="Q338" s="120">
        <v>20</v>
      </c>
      <c r="R338" s="3"/>
      <c r="S338" s="14"/>
      <c r="T338" s="14"/>
      <c r="U338" s="14"/>
      <c r="V338" s="3"/>
      <c r="W338" s="14"/>
      <c r="X338" s="14"/>
      <c r="Y338" s="14"/>
      <c r="Z338" s="2"/>
      <c r="AA338" s="2"/>
      <c r="AB338" s="2"/>
      <c r="AC338" s="2"/>
      <c r="AD338" s="2"/>
      <c r="AE338" s="2"/>
      <c r="AF338" s="2"/>
    </row>
    <row r="339" spans="1:32" s="33" customFormat="1" outlineLevel="1" x14ac:dyDescent="0.25">
      <c r="A339" s="299"/>
      <c r="B339" s="55"/>
      <c r="C339" s="55"/>
      <c r="D339" s="3"/>
      <c r="E339" s="14"/>
      <c r="F339" s="15"/>
      <c r="G339" s="14"/>
      <c r="H339" s="14"/>
      <c r="I339" s="14"/>
      <c r="J339" s="14"/>
      <c r="K339" s="14"/>
      <c r="L339" s="14"/>
      <c r="M339" s="120">
        <v>9</v>
      </c>
      <c r="N339" s="120">
        <v>1</v>
      </c>
      <c r="O339" s="120">
        <v>18</v>
      </c>
      <c r="P339" s="120">
        <v>15</v>
      </c>
      <c r="Q339" s="120">
        <v>20</v>
      </c>
      <c r="R339" s="3"/>
      <c r="S339" s="14"/>
      <c r="T339" s="14"/>
      <c r="U339" s="14"/>
      <c r="V339" s="3"/>
      <c r="W339" s="14"/>
      <c r="X339" s="14"/>
      <c r="Y339" s="14"/>
      <c r="Z339" s="2"/>
      <c r="AA339" s="2"/>
      <c r="AB339" s="2"/>
      <c r="AC339" s="2"/>
      <c r="AD339" s="2"/>
      <c r="AE339" s="2"/>
      <c r="AF339" s="2"/>
    </row>
    <row r="340" spans="1:32" s="33" customFormat="1" outlineLevel="1" x14ac:dyDescent="0.25">
      <c r="A340" s="299"/>
      <c r="B340" s="55"/>
      <c r="C340" s="55"/>
      <c r="D340" s="3"/>
      <c r="E340" s="14"/>
      <c r="F340" s="15"/>
      <c r="G340" s="14"/>
      <c r="H340" s="14"/>
      <c r="I340" s="14"/>
      <c r="J340" s="14"/>
      <c r="K340" s="14"/>
      <c r="L340" s="14"/>
      <c r="M340" s="120">
        <v>12</v>
      </c>
      <c r="N340" s="120">
        <v>1</v>
      </c>
      <c r="O340" s="120">
        <v>25</v>
      </c>
      <c r="P340" s="120">
        <v>15</v>
      </c>
      <c r="Q340" s="120">
        <v>20</v>
      </c>
      <c r="R340" s="3"/>
      <c r="S340" s="14"/>
      <c r="T340" s="14"/>
      <c r="U340" s="14"/>
      <c r="V340" s="3"/>
      <c r="W340" s="14"/>
      <c r="X340" s="14"/>
      <c r="Y340" s="14"/>
      <c r="Z340" s="2"/>
      <c r="AA340" s="2"/>
      <c r="AB340" s="2"/>
      <c r="AC340" s="2"/>
      <c r="AD340" s="2"/>
      <c r="AE340" s="2"/>
      <c r="AF340" s="2"/>
    </row>
    <row r="341" spans="1:32" s="33" customFormat="1" outlineLevel="1" x14ac:dyDescent="0.25">
      <c r="A341" s="299"/>
      <c r="B341" s="55"/>
      <c r="C341" s="55"/>
      <c r="D341" s="3"/>
      <c r="E341" s="14"/>
      <c r="F341" s="15"/>
      <c r="G341" s="14"/>
      <c r="H341" s="14"/>
      <c r="I341" s="14"/>
      <c r="J341" s="14"/>
      <c r="K341" s="14"/>
      <c r="L341" s="14"/>
      <c r="M341" s="120">
        <v>20</v>
      </c>
      <c r="N341" s="120">
        <v>1</v>
      </c>
      <c r="O341" s="120">
        <v>30</v>
      </c>
      <c r="P341" s="120">
        <v>15</v>
      </c>
      <c r="Q341" s="120">
        <v>20</v>
      </c>
      <c r="R341" s="3"/>
      <c r="S341" s="14"/>
      <c r="T341" s="14"/>
      <c r="U341" s="14"/>
      <c r="V341" s="3"/>
      <c r="W341" s="14"/>
      <c r="X341" s="14"/>
      <c r="Y341" s="14"/>
      <c r="Z341" s="2"/>
      <c r="AA341" s="2"/>
      <c r="AB341" s="2"/>
      <c r="AC341" s="2"/>
      <c r="AD341" s="2"/>
      <c r="AE341" s="2"/>
      <c r="AF341" s="2"/>
    </row>
    <row r="342" spans="1:32" s="33" customFormat="1" outlineLevel="1" x14ac:dyDescent="0.25">
      <c r="A342" s="299"/>
      <c r="B342" s="55"/>
      <c r="C342" s="55"/>
      <c r="D342" s="3"/>
      <c r="E342" s="14"/>
      <c r="F342" s="15"/>
      <c r="G342" s="14"/>
      <c r="H342" s="14"/>
      <c r="I342" s="14"/>
      <c r="J342" s="14"/>
      <c r="K342" s="14"/>
      <c r="L342" s="14"/>
      <c r="M342" s="120">
        <v>100000</v>
      </c>
      <c r="N342" s="146">
        <v>1</v>
      </c>
      <c r="O342" s="120">
        <v>30</v>
      </c>
      <c r="P342" s="120">
        <v>15</v>
      </c>
      <c r="Q342" s="120">
        <v>20</v>
      </c>
      <c r="R342" s="3"/>
      <c r="S342" s="14"/>
      <c r="T342" s="14"/>
      <c r="U342" s="14"/>
      <c r="V342" s="3"/>
      <c r="W342" s="14"/>
      <c r="X342" s="14"/>
      <c r="Y342" s="14"/>
      <c r="Z342" s="2"/>
      <c r="AA342" s="2"/>
      <c r="AB342" s="2"/>
      <c r="AC342" s="2"/>
      <c r="AD342" s="2"/>
      <c r="AE342" s="2"/>
      <c r="AF342" s="2"/>
    </row>
  </sheetData>
  <autoFilter ref="A9:AF149" xr:uid="{00000000-0009-0000-0000-000002000000}"/>
  <mergeCells count="33">
    <mergeCell ref="V6:V8"/>
    <mergeCell ref="U6:U8"/>
    <mergeCell ref="AD7:AD8"/>
    <mergeCell ref="M6:M8"/>
    <mergeCell ref="AF4:AF8"/>
    <mergeCell ref="H5:L5"/>
    <mergeCell ref="W6:W8"/>
    <mergeCell ref="R5:S7"/>
    <mergeCell ref="H6:H8"/>
    <mergeCell ref="J7:K7"/>
    <mergeCell ref="R4:AE4"/>
    <mergeCell ref="Q6:Q8"/>
    <mergeCell ref="U5:AE5"/>
    <mergeCell ref="AC7:AC8"/>
    <mergeCell ref="T5:T8"/>
    <mergeCell ref="M5:Q5"/>
    <mergeCell ref="L7:L8"/>
    <mergeCell ref="X6:AE6"/>
    <mergeCell ref="I6:I8"/>
    <mergeCell ref="A2:AF2"/>
    <mergeCell ref="A4:A8"/>
    <mergeCell ref="B4:B8"/>
    <mergeCell ref="D4:D8"/>
    <mergeCell ref="G4:G8"/>
    <mergeCell ref="H4:Q4"/>
    <mergeCell ref="C4:C8"/>
    <mergeCell ref="J6:L6"/>
    <mergeCell ref="N6:P6"/>
    <mergeCell ref="P7:P8"/>
    <mergeCell ref="E4:F7"/>
    <mergeCell ref="X7:AB7"/>
    <mergeCell ref="AE7:AE8"/>
    <mergeCell ref="N7:O7"/>
  </mergeCells>
  <phoneticPr fontId="9" type="noConversion"/>
  <pageMargins left="0.43307086614173229" right="0.23622047244094491" top="0.47244094488188981" bottom="0.35433070866141736" header="0.31496062992125984" footer="0.31496062992125984"/>
  <pageSetup paperSize="9" scale="50" fitToHeight="0" orientation="landscape" r:id="rId1"/>
  <headerFooter differentFirst="1">
    <oddHeader>&amp;C&amp;"Times New Roman,обычный"&amp;12&amp;P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  <pageSetUpPr fitToPage="1"/>
  </sheetPr>
  <dimension ref="A1:AG289"/>
  <sheetViews>
    <sheetView zoomScale="80" zoomScaleNormal="80" zoomScaleSheetLayoutView="75" workbookViewId="0">
      <pane xSplit="5" ySplit="12" topLeftCell="F13" activePane="bottomRight" state="frozen"/>
      <selection pane="topRight" activeCell="E1" sqref="E1"/>
      <selection pane="bottomLeft" activeCell="A13" sqref="A13"/>
      <selection pane="bottomRight" activeCell="Q206" sqref="Q206:Q207"/>
    </sheetView>
  </sheetViews>
  <sheetFormatPr defaultColWidth="9.140625" defaultRowHeight="15.75" outlineLevelRow="1" outlineLevelCol="2" x14ac:dyDescent="0.25"/>
  <cols>
    <col min="1" max="1" width="6.5703125" style="39" customWidth="1"/>
    <col min="2" max="2" width="49.140625" style="55" customWidth="1"/>
    <col min="3" max="3" width="24.42578125" style="55" customWidth="1"/>
    <col min="4" max="4" width="10" style="387" customWidth="1"/>
    <col min="5" max="5" width="10" style="388" customWidth="1"/>
    <col min="6" max="6" width="10.5703125" style="388" customWidth="1"/>
    <col min="7" max="7" width="11.28515625" style="387" customWidth="1"/>
    <col min="8" max="8" width="7.7109375" style="3" customWidth="1" outlineLevel="1"/>
    <col min="9" max="9" width="8.140625" style="3" customWidth="1" outlineLevel="1"/>
    <col min="10" max="10" width="7.7109375" style="3" hidden="1" customWidth="1" outlineLevel="2"/>
    <col min="11" max="11" width="10.85546875" style="3" hidden="1" customWidth="1" outlineLevel="2"/>
    <col min="12" max="12" width="6" style="3" hidden="1" customWidth="1" outlineLevel="2"/>
    <col min="13" max="13" width="7.140625" style="14" customWidth="1" outlineLevel="1" collapsed="1"/>
    <col min="14" max="14" width="7.7109375" style="14" customWidth="1" outlineLevel="2"/>
    <col min="15" max="15" width="11.42578125" style="14" customWidth="1" outlineLevel="2"/>
    <col min="16" max="16" width="8.28515625" style="14" customWidth="1" outlineLevel="2"/>
    <col min="17" max="17" width="7.42578125" style="3" customWidth="1" outlineLevel="1"/>
    <col min="18" max="18" width="9.28515625" style="15" customWidth="1"/>
    <col min="19" max="19" width="8.140625" style="14" customWidth="1"/>
    <col min="20" max="20" width="7.7109375" style="3" hidden="1" customWidth="1" outlineLevel="2"/>
    <col min="21" max="21" width="7.7109375" style="3" customWidth="1" collapsed="1"/>
    <col min="22" max="22" width="7.7109375" style="3" hidden="1" customWidth="1" outlineLevel="1"/>
    <col min="23" max="23" width="8.85546875" style="3" customWidth="1" collapsed="1"/>
    <col min="24" max="24" width="8" style="14" customWidth="1"/>
    <col min="25" max="25" width="9.28515625" style="3" hidden="1" customWidth="1" outlineLevel="1"/>
    <col min="26" max="26" width="5" style="14" hidden="1" customWidth="1" outlineLevel="1"/>
    <col min="27" max="27" width="15.7109375" style="14" customWidth="1" collapsed="1"/>
    <col min="28" max="28" width="8.42578125" style="14" customWidth="1"/>
    <col min="29" max="29" width="8.42578125" style="3" hidden="1" customWidth="1" outlineLevel="1"/>
    <col min="30" max="30" width="6.5703125" style="14" hidden="1" customWidth="1" outlineLevel="1"/>
    <col min="31" max="31" width="11" style="14" customWidth="1" collapsed="1"/>
    <col min="32" max="16384" width="9.140625" style="2"/>
  </cols>
  <sheetData>
    <row r="1" spans="1:32" s="8" customFormat="1" ht="18.75" x14ac:dyDescent="0.3">
      <c r="A1" s="12"/>
      <c r="B1" s="7"/>
      <c r="C1" s="7"/>
      <c r="D1" s="378"/>
      <c r="E1" s="379"/>
      <c r="F1" s="379"/>
      <c r="G1" s="378"/>
      <c r="H1" s="6"/>
      <c r="I1" s="6"/>
      <c r="J1" s="6"/>
      <c r="K1" s="6"/>
      <c r="L1" s="6"/>
      <c r="M1" s="4"/>
      <c r="N1" s="4"/>
      <c r="O1" s="4"/>
      <c r="P1" s="4"/>
      <c r="Q1" s="6"/>
      <c r="R1" s="5"/>
      <c r="S1" s="4"/>
      <c r="T1" s="6"/>
      <c r="U1" s="6"/>
      <c r="V1" s="6"/>
      <c r="W1" s="6"/>
      <c r="X1" s="4"/>
      <c r="Y1" s="6"/>
      <c r="Z1" s="4"/>
      <c r="AA1" s="4"/>
      <c r="AB1" s="4"/>
      <c r="AC1" s="6"/>
      <c r="AD1" s="4"/>
      <c r="AE1" s="4"/>
    </row>
    <row r="2" spans="1:32" s="13" customFormat="1" ht="18.75" x14ac:dyDescent="0.3">
      <c r="A2" s="438" t="s">
        <v>852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63"/>
      <c r="N2" s="463"/>
      <c r="O2" s="463"/>
      <c r="P2" s="463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</row>
    <row r="3" spans="1:32" s="8" customFormat="1" ht="18.75" x14ac:dyDescent="0.3">
      <c r="A3" s="12"/>
      <c r="B3" s="7"/>
      <c r="C3" s="7"/>
      <c r="D3" s="380"/>
      <c r="E3" s="381"/>
      <c r="F3" s="381"/>
      <c r="G3" s="380"/>
      <c r="H3" s="10"/>
      <c r="I3" s="10"/>
      <c r="J3" s="10"/>
      <c r="K3" s="10"/>
      <c r="L3" s="10"/>
      <c r="M3" s="9"/>
      <c r="N3" s="9"/>
      <c r="O3" s="9"/>
      <c r="P3" s="9"/>
      <c r="Q3" s="10"/>
      <c r="R3" s="11"/>
      <c r="S3" s="9"/>
      <c r="T3" s="10"/>
      <c r="U3" s="10"/>
      <c r="V3" s="10"/>
      <c r="W3" s="10"/>
      <c r="X3" s="9"/>
      <c r="Y3" s="10"/>
      <c r="Z3" s="9"/>
      <c r="AA3" s="9"/>
      <c r="AB3" s="9"/>
      <c r="AC3" s="10"/>
      <c r="AD3" s="9"/>
      <c r="AE3" s="9"/>
    </row>
    <row r="4" spans="1:32" s="16" customFormat="1" x14ac:dyDescent="0.25">
      <c r="A4" s="442" t="s">
        <v>0</v>
      </c>
      <c r="B4" s="442" t="s">
        <v>71</v>
      </c>
      <c r="C4" s="426" t="s">
        <v>72</v>
      </c>
      <c r="D4" s="430" t="s">
        <v>56</v>
      </c>
      <c r="E4" s="458" t="s">
        <v>48</v>
      </c>
      <c r="F4" s="460"/>
      <c r="G4" s="430" t="s">
        <v>57</v>
      </c>
      <c r="H4" s="429" t="s">
        <v>61</v>
      </c>
      <c r="I4" s="429"/>
      <c r="J4" s="429"/>
      <c r="K4" s="429"/>
      <c r="L4" s="429"/>
      <c r="M4" s="418"/>
      <c r="N4" s="418"/>
      <c r="O4" s="418"/>
      <c r="P4" s="418"/>
      <c r="Q4" s="429"/>
      <c r="R4" s="449" t="s">
        <v>60</v>
      </c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1"/>
      <c r="AE4" s="418" t="s">
        <v>38</v>
      </c>
    </row>
    <row r="5" spans="1:32" s="16" customFormat="1" ht="28.5" customHeight="1" x14ac:dyDescent="0.25">
      <c r="A5" s="442"/>
      <c r="B5" s="442"/>
      <c r="C5" s="427"/>
      <c r="D5" s="431"/>
      <c r="E5" s="461"/>
      <c r="F5" s="462"/>
      <c r="G5" s="431"/>
      <c r="H5" s="429" t="s">
        <v>62</v>
      </c>
      <c r="I5" s="429"/>
      <c r="J5" s="429"/>
      <c r="K5" s="429"/>
      <c r="L5" s="429"/>
      <c r="M5" s="418" t="s">
        <v>68</v>
      </c>
      <c r="N5" s="418"/>
      <c r="O5" s="418"/>
      <c r="P5" s="418"/>
      <c r="Q5" s="429"/>
      <c r="R5" s="443" t="s">
        <v>58</v>
      </c>
      <c r="S5" s="444"/>
      <c r="T5" s="434" t="s">
        <v>35</v>
      </c>
      <c r="U5" s="429" t="s">
        <v>70</v>
      </c>
      <c r="V5" s="429"/>
      <c r="W5" s="429"/>
      <c r="X5" s="429"/>
      <c r="Y5" s="429"/>
      <c r="Z5" s="429"/>
      <c r="AA5" s="429"/>
      <c r="AB5" s="429"/>
      <c r="AC5" s="429"/>
      <c r="AD5" s="429"/>
      <c r="AE5" s="418"/>
    </row>
    <row r="6" spans="1:32" s="16" customFormat="1" x14ac:dyDescent="0.25">
      <c r="A6" s="442"/>
      <c r="B6" s="442"/>
      <c r="C6" s="427"/>
      <c r="D6" s="431"/>
      <c r="E6" s="461"/>
      <c r="F6" s="462"/>
      <c r="G6" s="431"/>
      <c r="H6" s="430" t="s">
        <v>11</v>
      </c>
      <c r="I6" s="430" t="s">
        <v>63</v>
      </c>
      <c r="J6" s="432" t="s">
        <v>64</v>
      </c>
      <c r="K6" s="433"/>
      <c r="L6" s="434"/>
      <c r="M6" s="415" t="s">
        <v>11</v>
      </c>
      <c r="N6" s="458" t="s">
        <v>64</v>
      </c>
      <c r="O6" s="459"/>
      <c r="P6" s="460"/>
      <c r="Q6" s="430" t="s">
        <v>69</v>
      </c>
      <c r="R6" s="445"/>
      <c r="S6" s="446"/>
      <c r="T6" s="440"/>
      <c r="U6" s="456" t="s">
        <v>74</v>
      </c>
      <c r="V6" s="431" t="s">
        <v>73</v>
      </c>
      <c r="W6" s="452" t="s">
        <v>59</v>
      </c>
      <c r="X6" s="447" t="s">
        <v>21</v>
      </c>
      <c r="Y6" s="457"/>
      <c r="Z6" s="457"/>
      <c r="AA6" s="457"/>
      <c r="AB6" s="457"/>
      <c r="AC6" s="457"/>
      <c r="AD6" s="448"/>
      <c r="AE6" s="418"/>
    </row>
    <row r="7" spans="1:32" s="16" customFormat="1" x14ac:dyDescent="0.25">
      <c r="A7" s="442"/>
      <c r="B7" s="442"/>
      <c r="C7" s="427"/>
      <c r="D7" s="431"/>
      <c r="E7" s="461"/>
      <c r="F7" s="462"/>
      <c r="G7" s="431"/>
      <c r="H7" s="431"/>
      <c r="I7" s="431"/>
      <c r="J7" s="429" t="s">
        <v>65</v>
      </c>
      <c r="K7" s="429"/>
      <c r="L7" s="430" t="s">
        <v>66</v>
      </c>
      <c r="M7" s="416"/>
      <c r="N7" s="418" t="s">
        <v>65</v>
      </c>
      <c r="O7" s="418"/>
      <c r="P7" s="415" t="s">
        <v>66</v>
      </c>
      <c r="Q7" s="431"/>
      <c r="R7" s="447"/>
      <c r="S7" s="448"/>
      <c r="T7" s="440"/>
      <c r="U7" s="456"/>
      <c r="V7" s="431"/>
      <c r="W7" s="452"/>
      <c r="X7" s="439" t="s">
        <v>18</v>
      </c>
      <c r="Y7" s="439"/>
      <c r="Z7" s="439"/>
      <c r="AA7" s="439"/>
      <c r="AB7" s="418" t="s">
        <v>34</v>
      </c>
      <c r="AC7" s="429" t="s">
        <v>37</v>
      </c>
      <c r="AD7" s="415" t="s">
        <v>22</v>
      </c>
      <c r="AE7" s="418"/>
    </row>
    <row r="8" spans="1:32" s="18" customFormat="1" ht="77.25" customHeight="1" x14ac:dyDescent="0.25">
      <c r="A8" s="426"/>
      <c r="B8" s="426"/>
      <c r="C8" s="428"/>
      <c r="D8" s="431"/>
      <c r="E8" s="344">
        <v>2025</v>
      </c>
      <c r="F8" s="344">
        <v>2026</v>
      </c>
      <c r="G8" s="431"/>
      <c r="H8" s="431"/>
      <c r="I8" s="431"/>
      <c r="J8" s="116" t="s">
        <v>67</v>
      </c>
      <c r="K8" s="116" t="s">
        <v>19</v>
      </c>
      <c r="L8" s="431"/>
      <c r="M8" s="416"/>
      <c r="N8" s="198" t="s">
        <v>67</v>
      </c>
      <c r="O8" s="198" t="s">
        <v>19</v>
      </c>
      <c r="P8" s="416"/>
      <c r="Q8" s="431"/>
      <c r="R8" s="105" t="s">
        <v>59</v>
      </c>
      <c r="S8" s="87" t="s">
        <v>40</v>
      </c>
      <c r="T8" s="431"/>
      <c r="U8" s="456"/>
      <c r="V8" s="431"/>
      <c r="W8" s="452"/>
      <c r="X8" s="87" t="s">
        <v>24</v>
      </c>
      <c r="Y8" s="128" t="s">
        <v>36</v>
      </c>
      <c r="Z8" s="87" t="s">
        <v>22</v>
      </c>
      <c r="AA8" s="87" t="s">
        <v>19</v>
      </c>
      <c r="AB8" s="415"/>
      <c r="AC8" s="430"/>
      <c r="AD8" s="416"/>
      <c r="AE8" s="418"/>
    </row>
    <row r="9" spans="1:32" s="24" customFormat="1" x14ac:dyDescent="0.25">
      <c r="A9" s="60">
        <v>1</v>
      </c>
      <c r="B9" s="60">
        <v>2</v>
      </c>
      <c r="C9" s="60"/>
      <c r="D9" s="60">
        <v>3</v>
      </c>
      <c r="E9" s="60">
        <v>4</v>
      </c>
      <c r="F9" s="60">
        <v>5</v>
      </c>
      <c r="G9" s="60">
        <v>6</v>
      </c>
      <c r="H9" s="85">
        <v>7</v>
      </c>
      <c r="I9" s="85">
        <v>8</v>
      </c>
      <c r="J9" s="85">
        <v>9</v>
      </c>
      <c r="K9" s="85">
        <v>10</v>
      </c>
      <c r="L9" s="85">
        <v>11</v>
      </c>
      <c r="M9" s="85">
        <v>12</v>
      </c>
      <c r="N9" s="85">
        <v>13</v>
      </c>
      <c r="O9" s="85">
        <v>14</v>
      </c>
      <c r="P9" s="85">
        <v>15</v>
      </c>
      <c r="Q9" s="85">
        <v>16</v>
      </c>
      <c r="R9" s="85">
        <v>17</v>
      </c>
      <c r="S9" s="85">
        <v>18</v>
      </c>
      <c r="T9" s="85"/>
      <c r="U9" s="177">
        <v>19</v>
      </c>
      <c r="V9" s="85">
        <v>20</v>
      </c>
      <c r="W9" s="85">
        <v>20</v>
      </c>
      <c r="X9" s="85">
        <v>21</v>
      </c>
      <c r="Y9" s="85">
        <v>23</v>
      </c>
      <c r="Z9" s="85"/>
      <c r="AA9" s="85">
        <v>22</v>
      </c>
      <c r="AB9" s="85">
        <v>23</v>
      </c>
      <c r="AC9" s="85"/>
      <c r="AD9" s="85"/>
      <c r="AE9" s="85"/>
    </row>
    <row r="10" spans="1:32" s="102" customFormat="1" x14ac:dyDescent="0.25">
      <c r="A10" s="98">
        <v>1</v>
      </c>
      <c r="B10" s="99" t="s">
        <v>55</v>
      </c>
      <c r="C10" s="99"/>
      <c r="D10" s="100"/>
      <c r="E10" s="96">
        <f>SUM(E13:E213)</f>
        <v>1158</v>
      </c>
      <c r="F10" s="96">
        <f>SUM(F13:F213)</f>
        <v>63578</v>
      </c>
      <c r="G10" s="100"/>
      <c r="H10" s="96">
        <f>SUM(H13:H213)</f>
        <v>5622</v>
      </c>
      <c r="I10" s="100"/>
      <c r="J10" s="100"/>
      <c r="K10" s="100"/>
      <c r="L10" s="100"/>
      <c r="M10" s="96">
        <f>SUM(M13:M213)</f>
        <v>4283</v>
      </c>
      <c r="N10" s="96">
        <f>SUM(N13:N213)</f>
        <v>239</v>
      </c>
      <c r="O10" s="96">
        <f>SUM(O13:O213)</f>
        <v>2744</v>
      </c>
      <c r="P10" s="96">
        <f>SUM(P13:P213)</f>
        <v>1300</v>
      </c>
      <c r="Q10" s="96">
        <f t="shared" ref="Q10:Q12" si="0">M10*100/H10</f>
        <v>76</v>
      </c>
      <c r="R10" s="101"/>
      <c r="S10" s="96">
        <f>SUM(S13:S213)</f>
        <v>8861</v>
      </c>
      <c r="T10" s="96">
        <f>SUM(T36:T134)</f>
        <v>4797</v>
      </c>
      <c r="U10" s="164">
        <f>SUM(U13:U213)</f>
        <v>6396</v>
      </c>
      <c r="V10" s="96"/>
      <c r="W10" s="96"/>
      <c r="X10" s="96"/>
      <c r="Y10" s="96"/>
      <c r="Z10" s="96"/>
      <c r="AA10" s="96"/>
      <c r="AB10" s="96"/>
      <c r="AC10" s="96"/>
      <c r="AD10" s="96"/>
      <c r="AE10" s="96">
        <f>SUM(AE13:AE213)</f>
        <v>5843</v>
      </c>
    </row>
    <row r="11" spans="1:32" s="102" customFormat="1" outlineLevel="1" x14ac:dyDescent="0.25">
      <c r="A11" s="98">
        <v>2</v>
      </c>
      <c r="B11" s="99" t="s">
        <v>148</v>
      </c>
      <c r="C11" s="99"/>
      <c r="D11" s="100"/>
      <c r="E11" s="96">
        <f>E13+E17+E18+E19+E20+E21+E45+E46+E47+E54+E55+E56+E65+E68+E69+E74+E75+E76+E77+E78+E79+E80+E92+E93+E94+E98+E100+E112+E115+E116+E121+E124+E130+E135+E138+E139+E141+E149+E150+E158+E159+E172+E173+E178+E188+E191+E199+E200+E203+E205+E206+E207</f>
        <v>0</v>
      </c>
      <c r="F11" s="96">
        <f>F13+F17+F18+F19+F20+F21+F45+F46+F47+F54+F55+F56+F65+F68+F69+F74+F75+F76+F77+F78+F79+F80+F92+F93+F94+F98+F100+F112+F115+F116+F121+F124+F130+F135+F138+F139+F141+F149+F150+F158+F159+F172+F173+F178+F188+F191+F199+F200+F203+F205+F206+F207</f>
        <v>6422</v>
      </c>
      <c r="G11" s="100"/>
      <c r="H11" s="96">
        <f>H13+H17+H18+H19+H20+H21+H45+H46+H47+H54+H55+H56+H65+H68+H69+H74+H75+H76+H77+H78+H79+H80+H92+H93+H94+H98+H100+H112+H115+H116+H121+H124+H130+H135+H138+H139+H141+H149+H150+H158+H159+H172+H173+H178+H188+H191+H199+H200+H203+H205+H206+H207</f>
        <v>355</v>
      </c>
      <c r="I11" s="100"/>
      <c r="J11" s="100"/>
      <c r="K11" s="100"/>
      <c r="L11" s="100"/>
      <c r="M11" s="96">
        <f>M13+M17+M18+M19+M20+M21+M45+M46+M47+M54+M55+M56+M65+M68+M69+M74+M75+M76+M77+M78+M79+M80+M92+M93+M94+M98+M100+M112+M115+M116+M121+M124+M130+M135+M138+M139+M141+M149+M150+M158+M159+M172+M173+M178+M188+M191+M199+M200+M203+M205+M206+M207</f>
        <v>246</v>
      </c>
      <c r="N11" s="96">
        <f>N13+N17+N18+N19+N20+N21+N45+N46+N47+N54+N55+N56+N65+N68+N69+N74+N75+N76+N77+N78+N79+N80+N92+N93+N94+N98+N100+N112+N115+N116+N121+N124+N130+N135+N138+N139+N141+N149+N150+N158+N159+N172+N173+N178+N188+N191+N199+N200+N203+N205+N206+N207</f>
        <v>0</v>
      </c>
      <c r="O11" s="96">
        <f>O13+O17+O18+O19+O20+O21+O45+O46+O47+O54+O55+O56+O65+O68+O69+O74+O75+O76+O77+O78+O79+O80+O92+O93+O94+O98+O100+O112+O115+O116+O121+O124+O130+O135+O138+O139+O141+O149+O150+O158+O159+O172+O173+O178+O188+O191+O199+O200+O203+O205+O206+O207</f>
        <v>160</v>
      </c>
      <c r="P11" s="96">
        <f>P13+P17+P18+P19+P20+P21+P45+P46+P47+P54+P55+P56+P65+P68+P69+P74+P75+P76+P77+P78+P79+P80+P92+P93+P94+P98+P100+P112+P115+P116+P121+P124+P130+P135+P138+P139+P141+P149+P150+P158+P159+P172+P173+P178+P188+P191+P199+P200+P203+P205+P206+P207</f>
        <v>86</v>
      </c>
      <c r="Q11" s="96">
        <f t="shared" si="0"/>
        <v>69</v>
      </c>
      <c r="R11" s="101"/>
      <c r="S11" s="96">
        <f>S13+S17+S18+S19+S20+S21+S45+S46+S47+S54+S55+S56+S65+S68+S69+S74+S75+S76+S77+S78+S79+S80+S92+S93+S94+S98+S100+S112+S115+S116+S121+S124+S130+S135+S138+S139+S141+S149+S150+S158+S159+S172+S173+S178+S188+S191+S199+S200+S203+S205+S206+S207</f>
        <v>588</v>
      </c>
      <c r="T11" s="96"/>
      <c r="U11" s="164">
        <f>U13+U17+U18+U19+U20+U21+U45+U46+U47+U54+U55+U56+U65+U68+U69+U74+U75+U76+U77+U78+U79+U80+U92+U93+U94+U98+U100+U112+U115+U116+U121+U124+U130+U135+U138+U139+U141+U149+U150+U158+U159+U172+U173+U178+U188+U191+U199+U200+U203+U205+U206+U207</f>
        <v>588</v>
      </c>
      <c r="V11" s="96"/>
      <c r="W11" s="96"/>
      <c r="X11" s="96">
        <f t="shared" ref="X11:AE11" si="1">X13+X17+X18+X19+X20+X21+X45+X46+X47+X54+X55+X56+X65+X68+X69+X74+X75+X76+X77+X78+X79+X80+X92+X93+X94+X98+X100+X112+X115+X116+X121+X124+X130+X135+X138+X139+X141+X149+X150+X158+X159+X172+X173+X178+X188+X191+X199+X200+X203+X205+X206+X207</f>
        <v>67</v>
      </c>
      <c r="Y11" s="96">
        <f t="shared" si="1"/>
        <v>88</v>
      </c>
      <c r="Z11" s="96">
        <f t="shared" si="1"/>
        <v>780</v>
      </c>
      <c r="AA11" s="96">
        <f t="shared" si="1"/>
        <v>321</v>
      </c>
      <c r="AB11" s="96">
        <f t="shared" si="1"/>
        <v>200</v>
      </c>
      <c r="AC11" s="96">
        <f t="shared" si="1"/>
        <v>176</v>
      </c>
      <c r="AD11" s="96">
        <f t="shared" si="1"/>
        <v>1560</v>
      </c>
      <c r="AE11" s="96">
        <f t="shared" si="1"/>
        <v>10</v>
      </c>
    </row>
    <row r="12" spans="1:32" s="102" customFormat="1" outlineLevel="1" x14ac:dyDescent="0.25">
      <c r="A12" s="98">
        <v>3</v>
      </c>
      <c r="B12" s="99" t="s">
        <v>146</v>
      </c>
      <c r="C12" s="99"/>
      <c r="D12" s="100"/>
      <c r="E12" s="96">
        <f>E10-E11</f>
        <v>1158</v>
      </c>
      <c r="F12" s="96">
        <f>F10-F11</f>
        <v>57156</v>
      </c>
      <c r="G12" s="100"/>
      <c r="H12" s="96">
        <f>H10-H11</f>
        <v>5267</v>
      </c>
      <c r="I12" s="100"/>
      <c r="J12" s="100"/>
      <c r="K12" s="100"/>
      <c r="L12" s="100"/>
      <c r="M12" s="96">
        <f>M10-M11</f>
        <v>4037</v>
      </c>
      <c r="N12" s="96">
        <f t="shared" ref="N12:P12" si="2">N10-N11</f>
        <v>239</v>
      </c>
      <c r="O12" s="96">
        <f t="shared" si="2"/>
        <v>2584</v>
      </c>
      <c r="P12" s="96">
        <f t="shared" si="2"/>
        <v>1214</v>
      </c>
      <c r="Q12" s="96">
        <f t="shared" si="0"/>
        <v>77</v>
      </c>
      <c r="R12" s="101"/>
      <c r="S12" s="96">
        <f>S10-S11</f>
        <v>8273</v>
      </c>
      <c r="T12" s="96"/>
      <c r="U12" s="164">
        <f>U10-U11</f>
        <v>5808</v>
      </c>
      <c r="V12" s="96"/>
      <c r="W12" s="96"/>
      <c r="X12" s="96"/>
      <c r="Y12" s="96"/>
      <c r="Z12" s="96"/>
      <c r="AA12" s="96"/>
      <c r="AB12" s="96"/>
      <c r="AC12" s="96"/>
      <c r="AD12" s="96"/>
      <c r="AE12" s="96">
        <f>AE10-AE11</f>
        <v>5833</v>
      </c>
    </row>
    <row r="13" spans="1:32" s="33" customFormat="1" ht="31.5" x14ac:dyDescent="0.25">
      <c r="A13" s="290">
        <v>4</v>
      </c>
      <c r="B13" s="161" t="s">
        <v>418</v>
      </c>
      <c r="C13" s="161" t="s">
        <v>135</v>
      </c>
      <c r="D13" s="323">
        <v>85.74</v>
      </c>
      <c r="E13" s="60"/>
      <c r="F13" s="324">
        <v>237</v>
      </c>
      <c r="G13" s="382">
        <f t="shared" ref="G13" si="3">F13/D13</f>
        <v>2.76</v>
      </c>
      <c r="H13" s="63">
        <v>9</v>
      </c>
      <c r="I13" s="62" t="e">
        <f t="shared" ref="I13" si="4">H13*100/E13</f>
        <v>#DIV/0!</v>
      </c>
      <c r="J13" s="63"/>
      <c r="K13" s="63"/>
      <c r="L13" s="63"/>
      <c r="M13" s="63">
        <f t="shared" ref="M13" si="5">N13+O13+P13</f>
        <v>6</v>
      </c>
      <c r="N13" s="63"/>
      <c r="O13" s="63">
        <v>4</v>
      </c>
      <c r="P13" s="63">
        <v>2</v>
      </c>
      <c r="Q13" s="63">
        <f t="shared" ref="Q13" si="6">M13*100/H13</f>
        <v>67</v>
      </c>
      <c r="R13" s="65">
        <f t="shared" ref="R13:R44" si="7">IF(F13&lt;VLOOKUP(G13,$M$275:$Q$282,2),0,VLOOKUP(G13,$M$275:$Q$282,3))</f>
        <v>8</v>
      </c>
      <c r="S13" s="66">
        <f t="shared" ref="S13" si="8">ROUNDDOWN(T13,0)</f>
        <v>18</v>
      </c>
      <c r="T13" s="67">
        <f t="shared" ref="T13" si="9">F13*R13/100</f>
        <v>18.96</v>
      </c>
      <c r="U13" s="165">
        <f t="shared" ref="U13" si="10">ROUNDDOWN(V13,0)</f>
        <v>18</v>
      </c>
      <c r="V13" s="67">
        <f t="shared" ref="V13" si="11">F13*W13/100</f>
        <v>18.96</v>
      </c>
      <c r="W13" s="67">
        <f t="shared" ref="W13" si="12">R13</f>
        <v>8</v>
      </c>
      <c r="X13" s="66">
        <f t="shared" ref="X13" si="13">ROUNDDOWN(Y13,0)</f>
        <v>2</v>
      </c>
      <c r="Y13" s="67">
        <f>U13*Z13/100</f>
        <v>2.7</v>
      </c>
      <c r="Z13" s="66">
        <f t="shared" ref="Z13:Z44" si="14">IF(F13&lt;VLOOKUP(G13,$M$275:$Q$282,2),0,VLOOKUP(G13,$M$275:$Q$282,4))</f>
        <v>15</v>
      </c>
      <c r="AA13" s="66">
        <f t="shared" ref="AA13" si="15">U13-X13-AB13</f>
        <v>10</v>
      </c>
      <c r="AB13" s="66">
        <f t="shared" ref="AB13" si="16">_xlfn.CEILING.MATH(AC13,1)</f>
        <v>6</v>
      </c>
      <c r="AC13" s="67">
        <f t="shared" ref="AC13" si="17">U13*AD13/100</f>
        <v>5.4</v>
      </c>
      <c r="AD13" s="66">
        <f t="shared" ref="AD13:AD44" si="18">IF(F13&lt;VLOOKUP(G13,$M$275:$Q$282,2),0,VLOOKUP(G13,$M$275:$Q$282,5))</f>
        <v>30</v>
      </c>
      <c r="AE13" s="63"/>
      <c r="AF13" s="103"/>
    </row>
    <row r="14" spans="1:32" s="33" customFormat="1" ht="47.25" x14ac:dyDescent="0.25">
      <c r="A14" s="290">
        <v>5</v>
      </c>
      <c r="B14" s="161" t="s">
        <v>419</v>
      </c>
      <c r="C14" s="161" t="s">
        <v>135</v>
      </c>
      <c r="D14" s="323">
        <v>224.68</v>
      </c>
      <c r="E14" s="60"/>
      <c r="F14" s="324">
        <v>138</v>
      </c>
      <c r="G14" s="382">
        <f t="shared" ref="G14:G56" si="19">F14/D14</f>
        <v>0.61</v>
      </c>
      <c r="H14" s="63">
        <v>6</v>
      </c>
      <c r="I14" s="62" t="e">
        <f t="shared" ref="I14:I56" si="20">H14*100/E14</f>
        <v>#DIV/0!</v>
      </c>
      <c r="J14" s="63"/>
      <c r="K14" s="63"/>
      <c r="L14" s="63"/>
      <c r="M14" s="63">
        <f t="shared" ref="M14:M56" si="21">N14+O14+P14</f>
        <v>5</v>
      </c>
      <c r="N14" s="63">
        <v>0</v>
      </c>
      <c r="O14" s="63">
        <v>4</v>
      </c>
      <c r="P14" s="63">
        <v>1</v>
      </c>
      <c r="Q14" s="63">
        <f t="shared" ref="Q14:Q56" si="22">M14*100/H14</f>
        <v>83</v>
      </c>
      <c r="R14" s="65">
        <f t="shared" si="7"/>
        <v>5</v>
      </c>
      <c r="S14" s="66">
        <f t="shared" ref="S14:S56" si="23">ROUNDDOWN(T14,0)</f>
        <v>6</v>
      </c>
      <c r="T14" s="67">
        <f t="shared" ref="T14:T56" si="24">F14*R14/100</f>
        <v>6.9</v>
      </c>
      <c r="U14" s="165">
        <f t="shared" ref="U14:U56" si="25">ROUNDDOWN(V14,0)</f>
        <v>6</v>
      </c>
      <c r="V14" s="67">
        <f t="shared" ref="V14:V56" si="26">F14*W14/100</f>
        <v>6.9</v>
      </c>
      <c r="W14" s="67">
        <f t="shared" ref="W14:W56" si="27">R14</f>
        <v>5</v>
      </c>
      <c r="X14" s="66">
        <f t="shared" ref="X14:X56" si="28">ROUNDDOWN(Y14,0)</f>
        <v>0</v>
      </c>
      <c r="Y14" s="67">
        <f t="shared" ref="Y14:Y56" si="29">U14*Z14/100</f>
        <v>0.9</v>
      </c>
      <c r="Z14" s="66">
        <f t="shared" si="14"/>
        <v>15</v>
      </c>
      <c r="AA14" s="66">
        <f t="shared" ref="AA14:AA56" si="30">U14-X14-AB14</f>
        <v>4</v>
      </c>
      <c r="AB14" s="66">
        <f t="shared" ref="AB14:AB56" si="31">_xlfn.CEILING.MATH(AC14,1)</f>
        <v>2</v>
      </c>
      <c r="AC14" s="67">
        <f t="shared" ref="AC14:AC56" si="32">U14*AD14/100</f>
        <v>1.8</v>
      </c>
      <c r="AD14" s="66">
        <f t="shared" si="18"/>
        <v>30</v>
      </c>
      <c r="AE14" s="63">
        <v>6</v>
      </c>
      <c r="AF14" s="103">
        <f t="shared" ref="AF14:AF16" si="33">U14-AE14</f>
        <v>0</v>
      </c>
    </row>
    <row r="15" spans="1:32" s="33" customFormat="1" ht="47.25" x14ac:dyDescent="0.25">
      <c r="A15" s="290">
        <v>6</v>
      </c>
      <c r="B15" s="161" t="s">
        <v>420</v>
      </c>
      <c r="C15" s="161" t="s">
        <v>135</v>
      </c>
      <c r="D15" s="323">
        <v>56.18</v>
      </c>
      <c r="E15" s="60"/>
      <c r="F15" s="324">
        <v>61</v>
      </c>
      <c r="G15" s="382">
        <f t="shared" si="19"/>
        <v>1.0900000000000001</v>
      </c>
      <c r="H15" s="63">
        <v>1</v>
      </c>
      <c r="I15" s="62" t="e">
        <f t="shared" si="20"/>
        <v>#DIV/0!</v>
      </c>
      <c r="J15" s="63"/>
      <c r="K15" s="63"/>
      <c r="L15" s="63"/>
      <c r="M15" s="63">
        <f t="shared" si="21"/>
        <v>1</v>
      </c>
      <c r="N15" s="63">
        <v>0</v>
      </c>
      <c r="O15" s="63">
        <v>1</v>
      </c>
      <c r="P15" s="63">
        <v>0</v>
      </c>
      <c r="Q15" s="63">
        <f t="shared" si="22"/>
        <v>100</v>
      </c>
      <c r="R15" s="65">
        <f t="shared" si="7"/>
        <v>8</v>
      </c>
      <c r="S15" s="66">
        <f t="shared" si="23"/>
        <v>4</v>
      </c>
      <c r="T15" s="67">
        <f t="shared" si="24"/>
        <v>4.88</v>
      </c>
      <c r="U15" s="165">
        <f t="shared" si="25"/>
        <v>4</v>
      </c>
      <c r="V15" s="67">
        <f t="shared" si="26"/>
        <v>4.88</v>
      </c>
      <c r="W15" s="67">
        <f t="shared" si="27"/>
        <v>8</v>
      </c>
      <c r="X15" s="66">
        <f t="shared" si="28"/>
        <v>0</v>
      </c>
      <c r="Y15" s="67">
        <f t="shared" si="29"/>
        <v>0.6</v>
      </c>
      <c r="Z15" s="66">
        <f t="shared" si="14"/>
        <v>15</v>
      </c>
      <c r="AA15" s="66">
        <f t="shared" si="30"/>
        <v>2</v>
      </c>
      <c r="AB15" s="66">
        <f t="shared" si="31"/>
        <v>2</v>
      </c>
      <c r="AC15" s="67">
        <f t="shared" si="32"/>
        <v>1.2</v>
      </c>
      <c r="AD15" s="66">
        <f t="shared" si="18"/>
        <v>30</v>
      </c>
      <c r="AE15" s="63">
        <v>4</v>
      </c>
      <c r="AF15" s="103">
        <f t="shared" si="33"/>
        <v>0</v>
      </c>
    </row>
    <row r="16" spans="1:32" s="33" customFormat="1" ht="47.25" x14ac:dyDescent="0.25">
      <c r="A16" s="290">
        <v>7</v>
      </c>
      <c r="B16" s="161" t="s">
        <v>421</v>
      </c>
      <c r="C16" s="161" t="s">
        <v>135</v>
      </c>
      <c r="D16" s="323">
        <v>385.4</v>
      </c>
      <c r="E16" s="60"/>
      <c r="F16" s="324">
        <v>406</v>
      </c>
      <c r="G16" s="382">
        <f t="shared" si="19"/>
        <v>1.05</v>
      </c>
      <c r="H16" s="63">
        <v>14</v>
      </c>
      <c r="I16" s="62" t="e">
        <f t="shared" si="20"/>
        <v>#DIV/0!</v>
      </c>
      <c r="J16" s="63"/>
      <c r="K16" s="63"/>
      <c r="L16" s="63"/>
      <c r="M16" s="63">
        <f t="shared" si="21"/>
        <v>11</v>
      </c>
      <c r="N16" s="63">
        <v>0</v>
      </c>
      <c r="O16" s="63">
        <v>8</v>
      </c>
      <c r="P16" s="63">
        <v>3</v>
      </c>
      <c r="Q16" s="63">
        <f t="shared" si="22"/>
        <v>79</v>
      </c>
      <c r="R16" s="65">
        <f t="shared" si="7"/>
        <v>8</v>
      </c>
      <c r="S16" s="66">
        <f t="shared" si="23"/>
        <v>32</v>
      </c>
      <c r="T16" s="67">
        <f t="shared" si="24"/>
        <v>32.479999999999997</v>
      </c>
      <c r="U16" s="165">
        <f t="shared" si="25"/>
        <v>20</v>
      </c>
      <c r="V16" s="67">
        <f t="shared" si="26"/>
        <v>20.3</v>
      </c>
      <c r="W16" s="67">
        <v>5</v>
      </c>
      <c r="X16" s="66">
        <f t="shared" si="28"/>
        <v>3</v>
      </c>
      <c r="Y16" s="67">
        <f t="shared" si="29"/>
        <v>3</v>
      </c>
      <c r="Z16" s="66">
        <f t="shared" si="14"/>
        <v>15</v>
      </c>
      <c r="AA16" s="66">
        <f t="shared" si="30"/>
        <v>11</v>
      </c>
      <c r="AB16" s="66">
        <f t="shared" si="31"/>
        <v>6</v>
      </c>
      <c r="AC16" s="67">
        <f t="shared" si="32"/>
        <v>6</v>
      </c>
      <c r="AD16" s="66">
        <f t="shared" si="18"/>
        <v>30</v>
      </c>
      <c r="AE16" s="63">
        <v>20</v>
      </c>
      <c r="AF16" s="103">
        <f t="shared" si="33"/>
        <v>0</v>
      </c>
    </row>
    <row r="17" spans="1:33" s="33" customFormat="1" ht="31.5" x14ac:dyDescent="0.25">
      <c r="A17" s="290">
        <v>13</v>
      </c>
      <c r="B17" s="161" t="s">
        <v>425</v>
      </c>
      <c r="C17" s="161" t="s">
        <v>77</v>
      </c>
      <c r="D17" s="323">
        <v>20.033000000000001</v>
      </c>
      <c r="E17" s="60"/>
      <c r="F17" s="324">
        <v>83</v>
      </c>
      <c r="G17" s="382">
        <f t="shared" si="19"/>
        <v>4.1399999999999997</v>
      </c>
      <c r="H17" s="63">
        <v>12</v>
      </c>
      <c r="I17" s="62" t="e">
        <f t="shared" si="20"/>
        <v>#DIV/0!</v>
      </c>
      <c r="J17" s="63"/>
      <c r="K17" s="63"/>
      <c r="L17" s="63"/>
      <c r="M17" s="63">
        <f t="shared" si="21"/>
        <v>10</v>
      </c>
      <c r="N17" s="63"/>
      <c r="O17" s="63">
        <v>5</v>
      </c>
      <c r="P17" s="63">
        <v>5</v>
      </c>
      <c r="Q17" s="63">
        <f t="shared" si="22"/>
        <v>83</v>
      </c>
      <c r="R17" s="65">
        <f t="shared" si="7"/>
        <v>12</v>
      </c>
      <c r="S17" s="66">
        <f t="shared" si="23"/>
        <v>9</v>
      </c>
      <c r="T17" s="67">
        <f t="shared" si="24"/>
        <v>9.9600000000000009</v>
      </c>
      <c r="U17" s="165">
        <f t="shared" si="25"/>
        <v>9</v>
      </c>
      <c r="V17" s="67">
        <f t="shared" si="26"/>
        <v>9.9600000000000009</v>
      </c>
      <c r="W17" s="67">
        <f t="shared" si="27"/>
        <v>12</v>
      </c>
      <c r="X17" s="66">
        <f t="shared" si="28"/>
        <v>1</v>
      </c>
      <c r="Y17" s="67">
        <f t="shared" si="29"/>
        <v>1.35</v>
      </c>
      <c r="Z17" s="66">
        <f t="shared" si="14"/>
        <v>15</v>
      </c>
      <c r="AA17" s="66">
        <f t="shared" si="30"/>
        <v>5</v>
      </c>
      <c r="AB17" s="66">
        <f t="shared" si="31"/>
        <v>3</v>
      </c>
      <c r="AC17" s="67">
        <f t="shared" si="32"/>
        <v>2.7</v>
      </c>
      <c r="AD17" s="66">
        <f t="shared" si="18"/>
        <v>30</v>
      </c>
      <c r="AE17" s="63"/>
      <c r="AF17" s="103"/>
    </row>
    <row r="18" spans="1:33" s="33" customFormat="1" ht="31.5" x14ac:dyDescent="0.25">
      <c r="A18" s="290">
        <v>14</v>
      </c>
      <c r="B18" s="161" t="s">
        <v>758</v>
      </c>
      <c r="C18" s="161" t="s">
        <v>77</v>
      </c>
      <c r="D18" s="323">
        <v>18.22</v>
      </c>
      <c r="E18" s="60"/>
      <c r="F18" s="324">
        <v>68</v>
      </c>
      <c r="G18" s="382">
        <f t="shared" si="19"/>
        <v>3.73</v>
      </c>
      <c r="H18" s="63"/>
      <c r="I18" s="62" t="e">
        <f t="shared" si="20"/>
        <v>#DIV/0!</v>
      </c>
      <c r="J18" s="63"/>
      <c r="K18" s="63"/>
      <c r="L18" s="63"/>
      <c r="M18" s="63">
        <f t="shared" si="21"/>
        <v>0</v>
      </c>
      <c r="N18" s="63"/>
      <c r="O18" s="63"/>
      <c r="P18" s="63"/>
      <c r="Q18" s="63"/>
      <c r="R18" s="65">
        <f t="shared" si="7"/>
        <v>12</v>
      </c>
      <c r="S18" s="66">
        <f t="shared" si="23"/>
        <v>8</v>
      </c>
      <c r="T18" s="67">
        <f t="shared" si="24"/>
        <v>8.16</v>
      </c>
      <c r="U18" s="165">
        <f t="shared" si="25"/>
        <v>8</v>
      </c>
      <c r="V18" s="67">
        <f t="shared" si="26"/>
        <v>8.16</v>
      </c>
      <c r="W18" s="67">
        <f t="shared" si="27"/>
        <v>12</v>
      </c>
      <c r="X18" s="66">
        <f t="shared" si="28"/>
        <v>1</v>
      </c>
      <c r="Y18" s="67">
        <f t="shared" si="29"/>
        <v>1.2</v>
      </c>
      <c r="Z18" s="66">
        <f t="shared" si="14"/>
        <v>15</v>
      </c>
      <c r="AA18" s="66">
        <f t="shared" si="30"/>
        <v>4</v>
      </c>
      <c r="AB18" s="66">
        <f t="shared" si="31"/>
        <v>3</v>
      </c>
      <c r="AC18" s="67">
        <f t="shared" si="32"/>
        <v>2.4</v>
      </c>
      <c r="AD18" s="66">
        <f t="shared" si="18"/>
        <v>30</v>
      </c>
      <c r="AE18" s="63"/>
      <c r="AF18" s="103"/>
      <c r="AG18" s="51"/>
    </row>
    <row r="19" spans="1:33" s="33" customFormat="1" ht="31.5" x14ac:dyDescent="0.25">
      <c r="A19" s="290">
        <v>15</v>
      </c>
      <c r="B19" s="161" t="s">
        <v>759</v>
      </c>
      <c r="C19" s="161" t="s">
        <v>77</v>
      </c>
      <c r="D19" s="323">
        <v>16.288</v>
      </c>
      <c r="E19" s="60"/>
      <c r="F19" s="324">
        <v>62</v>
      </c>
      <c r="G19" s="382">
        <f t="shared" si="19"/>
        <v>3.81</v>
      </c>
      <c r="H19" s="63"/>
      <c r="I19" s="62" t="e">
        <f t="shared" si="20"/>
        <v>#DIV/0!</v>
      </c>
      <c r="J19" s="63"/>
      <c r="K19" s="63"/>
      <c r="L19" s="63"/>
      <c r="M19" s="63">
        <f t="shared" si="21"/>
        <v>0</v>
      </c>
      <c r="N19" s="63"/>
      <c r="O19" s="63"/>
      <c r="P19" s="63"/>
      <c r="Q19" s="63"/>
      <c r="R19" s="65">
        <f t="shared" si="7"/>
        <v>12</v>
      </c>
      <c r="S19" s="66">
        <f t="shared" si="23"/>
        <v>7</v>
      </c>
      <c r="T19" s="67">
        <f t="shared" si="24"/>
        <v>7.44</v>
      </c>
      <c r="U19" s="165">
        <f t="shared" si="25"/>
        <v>7</v>
      </c>
      <c r="V19" s="67">
        <f t="shared" si="26"/>
        <v>7.44</v>
      </c>
      <c r="W19" s="67">
        <f t="shared" si="27"/>
        <v>12</v>
      </c>
      <c r="X19" s="66">
        <f t="shared" si="28"/>
        <v>1</v>
      </c>
      <c r="Y19" s="67">
        <f t="shared" si="29"/>
        <v>1.05</v>
      </c>
      <c r="Z19" s="66">
        <f t="shared" si="14"/>
        <v>15</v>
      </c>
      <c r="AA19" s="66">
        <f t="shared" si="30"/>
        <v>3</v>
      </c>
      <c r="AB19" s="66">
        <f t="shared" si="31"/>
        <v>3</v>
      </c>
      <c r="AC19" s="67">
        <f t="shared" si="32"/>
        <v>2.1</v>
      </c>
      <c r="AD19" s="66">
        <f t="shared" si="18"/>
        <v>30</v>
      </c>
      <c r="AE19" s="63"/>
      <c r="AF19" s="103"/>
    </row>
    <row r="20" spans="1:33" s="33" customFormat="1" ht="31.5" x14ac:dyDescent="0.25">
      <c r="A20" s="290">
        <v>17</v>
      </c>
      <c r="B20" s="161" t="s">
        <v>761</v>
      </c>
      <c r="C20" s="161" t="s">
        <v>77</v>
      </c>
      <c r="D20" s="323">
        <v>8.6</v>
      </c>
      <c r="E20" s="60"/>
      <c r="F20" s="324">
        <v>15</v>
      </c>
      <c r="G20" s="382">
        <f t="shared" si="19"/>
        <v>1.74</v>
      </c>
      <c r="H20" s="63"/>
      <c r="I20" s="62" t="e">
        <f t="shared" si="20"/>
        <v>#DIV/0!</v>
      </c>
      <c r="J20" s="63"/>
      <c r="K20" s="63"/>
      <c r="L20" s="63"/>
      <c r="M20" s="63">
        <f t="shared" si="21"/>
        <v>0</v>
      </c>
      <c r="N20" s="63"/>
      <c r="O20" s="63"/>
      <c r="P20" s="63"/>
      <c r="Q20" s="63"/>
      <c r="R20" s="65">
        <f t="shared" si="7"/>
        <v>8</v>
      </c>
      <c r="S20" s="66">
        <f t="shared" si="23"/>
        <v>1</v>
      </c>
      <c r="T20" s="67">
        <f t="shared" si="24"/>
        <v>1.2</v>
      </c>
      <c r="U20" s="165">
        <f t="shared" si="25"/>
        <v>1</v>
      </c>
      <c r="V20" s="67">
        <f t="shared" si="26"/>
        <v>1.2</v>
      </c>
      <c r="W20" s="67">
        <f t="shared" si="27"/>
        <v>8</v>
      </c>
      <c r="X20" s="66">
        <f t="shared" si="28"/>
        <v>0</v>
      </c>
      <c r="Y20" s="67">
        <f t="shared" si="29"/>
        <v>0.15</v>
      </c>
      <c r="Z20" s="66">
        <f t="shared" si="14"/>
        <v>15</v>
      </c>
      <c r="AA20" s="66">
        <f t="shared" si="30"/>
        <v>0</v>
      </c>
      <c r="AB20" s="66">
        <f t="shared" si="31"/>
        <v>1</v>
      </c>
      <c r="AC20" s="67">
        <f t="shared" si="32"/>
        <v>0.3</v>
      </c>
      <c r="AD20" s="66">
        <f t="shared" si="18"/>
        <v>30</v>
      </c>
      <c r="AE20" s="63"/>
    </row>
    <row r="21" spans="1:33" s="33" customFormat="1" ht="31.5" x14ac:dyDescent="0.25">
      <c r="A21" s="290">
        <v>18</v>
      </c>
      <c r="B21" s="161" t="s">
        <v>426</v>
      </c>
      <c r="C21" s="161" t="s">
        <v>77</v>
      </c>
      <c r="D21" s="323">
        <v>27.265000000000001</v>
      </c>
      <c r="E21" s="60"/>
      <c r="F21" s="324">
        <v>23</v>
      </c>
      <c r="G21" s="382">
        <f t="shared" si="19"/>
        <v>0.84</v>
      </c>
      <c r="H21" s="63"/>
      <c r="I21" s="62" t="e">
        <f t="shared" si="20"/>
        <v>#DIV/0!</v>
      </c>
      <c r="J21" s="63"/>
      <c r="K21" s="63"/>
      <c r="L21" s="63"/>
      <c r="M21" s="63">
        <f t="shared" si="21"/>
        <v>0</v>
      </c>
      <c r="N21" s="63"/>
      <c r="O21" s="63"/>
      <c r="P21" s="63"/>
      <c r="Q21" s="63"/>
      <c r="R21" s="65">
        <f t="shared" si="7"/>
        <v>5</v>
      </c>
      <c r="S21" s="66">
        <f t="shared" si="23"/>
        <v>1</v>
      </c>
      <c r="T21" s="67">
        <f t="shared" si="24"/>
        <v>1.1499999999999999</v>
      </c>
      <c r="U21" s="165">
        <f t="shared" si="25"/>
        <v>1</v>
      </c>
      <c r="V21" s="67">
        <f t="shared" si="26"/>
        <v>1.1499999999999999</v>
      </c>
      <c r="W21" s="67">
        <f t="shared" si="27"/>
        <v>5</v>
      </c>
      <c r="X21" s="66">
        <f t="shared" si="28"/>
        <v>0</v>
      </c>
      <c r="Y21" s="67">
        <f t="shared" si="29"/>
        <v>0.15</v>
      </c>
      <c r="Z21" s="66">
        <f t="shared" si="14"/>
        <v>15</v>
      </c>
      <c r="AA21" s="66">
        <f t="shared" si="30"/>
        <v>0</v>
      </c>
      <c r="AB21" s="66">
        <f t="shared" si="31"/>
        <v>1</v>
      </c>
      <c r="AC21" s="67">
        <f t="shared" si="32"/>
        <v>0.3</v>
      </c>
      <c r="AD21" s="66">
        <f t="shared" si="18"/>
        <v>30</v>
      </c>
      <c r="AE21" s="63"/>
    </row>
    <row r="22" spans="1:33" s="33" customFormat="1" ht="47.25" x14ac:dyDescent="0.25">
      <c r="A22" s="290">
        <v>20</v>
      </c>
      <c r="B22" s="161" t="s">
        <v>428</v>
      </c>
      <c r="C22" s="161" t="s">
        <v>77</v>
      </c>
      <c r="D22" s="323">
        <v>5.2220000000000004</v>
      </c>
      <c r="E22" s="60"/>
      <c r="F22" s="324">
        <v>83</v>
      </c>
      <c r="G22" s="382">
        <f t="shared" si="19"/>
        <v>15.89</v>
      </c>
      <c r="H22" s="63">
        <v>19</v>
      </c>
      <c r="I22" s="62" t="e">
        <f t="shared" si="20"/>
        <v>#DIV/0!</v>
      </c>
      <c r="J22" s="63"/>
      <c r="K22" s="63"/>
      <c r="L22" s="63"/>
      <c r="M22" s="63">
        <f t="shared" si="21"/>
        <v>0</v>
      </c>
      <c r="N22" s="63">
        <v>0</v>
      </c>
      <c r="O22" s="63">
        <v>0</v>
      </c>
      <c r="P22" s="63">
        <v>0</v>
      </c>
      <c r="Q22" s="63">
        <f t="shared" si="22"/>
        <v>0</v>
      </c>
      <c r="R22" s="65">
        <f t="shared" si="7"/>
        <v>25</v>
      </c>
      <c r="S22" s="66">
        <f t="shared" si="23"/>
        <v>20</v>
      </c>
      <c r="T22" s="67">
        <f t="shared" si="24"/>
        <v>20.75</v>
      </c>
      <c r="U22" s="165">
        <f t="shared" si="25"/>
        <v>20</v>
      </c>
      <c r="V22" s="67">
        <f t="shared" si="26"/>
        <v>20.75</v>
      </c>
      <c r="W22" s="67">
        <f t="shared" si="27"/>
        <v>25</v>
      </c>
      <c r="X22" s="66">
        <f t="shared" si="28"/>
        <v>3</v>
      </c>
      <c r="Y22" s="67">
        <f t="shared" si="29"/>
        <v>3</v>
      </c>
      <c r="Z22" s="66">
        <f t="shared" si="14"/>
        <v>15</v>
      </c>
      <c r="AA22" s="66">
        <f t="shared" si="30"/>
        <v>11</v>
      </c>
      <c r="AB22" s="66">
        <f t="shared" si="31"/>
        <v>6</v>
      </c>
      <c r="AC22" s="67">
        <f t="shared" si="32"/>
        <v>6</v>
      </c>
      <c r="AD22" s="66">
        <f t="shared" si="18"/>
        <v>30</v>
      </c>
      <c r="AE22" s="63">
        <v>20</v>
      </c>
      <c r="AF22" s="103">
        <f>U22-AE22</f>
        <v>0</v>
      </c>
    </row>
    <row r="23" spans="1:33" s="33" customFormat="1" ht="31.5" x14ac:dyDescent="0.25">
      <c r="A23" s="290">
        <v>21</v>
      </c>
      <c r="B23" s="161" t="s">
        <v>429</v>
      </c>
      <c r="C23" s="161" t="s">
        <v>77</v>
      </c>
      <c r="D23" s="323">
        <v>9.5299999999999994</v>
      </c>
      <c r="E23" s="60"/>
      <c r="F23" s="324">
        <v>70</v>
      </c>
      <c r="G23" s="382">
        <f t="shared" si="19"/>
        <v>7.35</v>
      </c>
      <c r="H23" s="63">
        <v>6</v>
      </c>
      <c r="I23" s="62" t="e">
        <f t="shared" si="20"/>
        <v>#DIV/0!</v>
      </c>
      <c r="J23" s="63"/>
      <c r="K23" s="63"/>
      <c r="L23" s="63"/>
      <c r="M23" s="63">
        <f t="shared" si="21"/>
        <v>3</v>
      </c>
      <c r="N23" s="63">
        <v>0</v>
      </c>
      <c r="O23" s="63">
        <v>2</v>
      </c>
      <c r="P23" s="63">
        <v>1</v>
      </c>
      <c r="Q23" s="63">
        <f t="shared" si="22"/>
        <v>50</v>
      </c>
      <c r="R23" s="65">
        <f t="shared" si="7"/>
        <v>15</v>
      </c>
      <c r="S23" s="66">
        <f t="shared" si="23"/>
        <v>10</v>
      </c>
      <c r="T23" s="67">
        <f t="shared" si="24"/>
        <v>10.5</v>
      </c>
      <c r="U23" s="165">
        <f t="shared" si="25"/>
        <v>7</v>
      </c>
      <c r="V23" s="67">
        <f t="shared" si="26"/>
        <v>7</v>
      </c>
      <c r="W23" s="67">
        <v>10</v>
      </c>
      <c r="X23" s="66">
        <f t="shared" si="28"/>
        <v>1</v>
      </c>
      <c r="Y23" s="67">
        <f t="shared" si="29"/>
        <v>1.05</v>
      </c>
      <c r="Z23" s="66">
        <f t="shared" si="14"/>
        <v>15</v>
      </c>
      <c r="AA23" s="66">
        <f t="shared" si="30"/>
        <v>3</v>
      </c>
      <c r="AB23" s="66">
        <f t="shared" si="31"/>
        <v>3</v>
      </c>
      <c r="AC23" s="67">
        <f t="shared" si="32"/>
        <v>2.1</v>
      </c>
      <c r="AD23" s="66">
        <f t="shared" si="18"/>
        <v>30</v>
      </c>
      <c r="AE23" s="63">
        <v>7</v>
      </c>
      <c r="AF23" s="103">
        <f t="shared" ref="AF23:AF44" si="34">U23-AE23</f>
        <v>0</v>
      </c>
    </row>
    <row r="24" spans="1:33" s="33" customFormat="1" ht="31.5" x14ac:dyDescent="0.25">
      <c r="A24" s="290">
        <v>22</v>
      </c>
      <c r="B24" s="161" t="s">
        <v>887</v>
      </c>
      <c r="C24" s="161" t="s">
        <v>77</v>
      </c>
      <c r="D24" s="323">
        <v>28.757000000000001</v>
      </c>
      <c r="E24" s="60"/>
      <c r="F24" s="324">
        <v>270</v>
      </c>
      <c r="G24" s="382">
        <f t="shared" si="19"/>
        <v>9.39</v>
      </c>
      <c r="H24" s="63">
        <v>43</v>
      </c>
      <c r="I24" s="62" t="e">
        <f t="shared" si="20"/>
        <v>#DIV/0!</v>
      </c>
      <c r="J24" s="63"/>
      <c r="K24" s="63"/>
      <c r="L24" s="63"/>
      <c r="M24" s="63">
        <f t="shared" si="21"/>
        <v>43</v>
      </c>
      <c r="N24" s="63">
        <v>0</v>
      </c>
      <c r="O24" s="63">
        <v>29</v>
      </c>
      <c r="P24" s="63">
        <v>14</v>
      </c>
      <c r="Q24" s="63">
        <f t="shared" si="22"/>
        <v>100</v>
      </c>
      <c r="R24" s="65">
        <f t="shared" si="7"/>
        <v>18</v>
      </c>
      <c r="S24" s="66">
        <f t="shared" si="23"/>
        <v>48</v>
      </c>
      <c r="T24" s="67">
        <f t="shared" si="24"/>
        <v>48.6</v>
      </c>
      <c r="U24" s="165">
        <f t="shared" si="25"/>
        <v>44</v>
      </c>
      <c r="V24" s="67">
        <f t="shared" si="26"/>
        <v>44.55</v>
      </c>
      <c r="W24" s="67">
        <v>16.5</v>
      </c>
      <c r="X24" s="66">
        <f t="shared" si="28"/>
        <v>6</v>
      </c>
      <c r="Y24" s="67">
        <f t="shared" si="29"/>
        <v>6.6</v>
      </c>
      <c r="Z24" s="66">
        <f t="shared" si="14"/>
        <v>15</v>
      </c>
      <c r="AA24" s="66">
        <f t="shared" si="30"/>
        <v>24</v>
      </c>
      <c r="AB24" s="66">
        <f t="shared" si="31"/>
        <v>14</v>
      </c>
      <c r="AC24" s="67">
        <f t="shared" si="32"/>
        <v>13.2</v>
      </c>
      <c r="AD24" s="66">
        <f t="shared" si="18"/>
        <v>30</v>
      </c>
      <c r="AE24" s="63">
        <v>44</v>
      </c>
      <c r="AF24" s="103">
        <f t="shared" si="34"/>
        <v>0</v>
      </c>
    </row>
    <row r="25" spans="1:33" s="33" customFormat="1" ht="63" x14ac:dyDescent="0.25">
      <c r="A25" s="290">
        <v>24</v>
      </c>
      <c r="B25" s="161" t="s">
        <v>431</v>
      </c>
      <c r="C25" s="161" t="s">
        <v>77</v>
      </c>
      <c r="D25" s="323">
        <v>26.928000000000001</v>
      </c>
      <c r="E25" s="60"/>
      <c r="F25" s="324">
        <v>190</v>
      </c>
      <c r="G25" s="382">
        <f t="shared" si="19"/>
        <v>7.06</v>
      </c>
      <c r="H25" s="63">
        <v>27</v>
      </c>
      <c r="I25" s="62" t="e">
        <f t="shared" si="20"/>
        <v>#DIV/0!</v>
      </c>
      <c r="J25" s="63"/>
      <c r="K25" s="63"/>
      <c r="L25" s="63"/>
      <c r="M25" s="63">
        <f t="shared" si="21"/>
        <v>6</v>
      </c>
      <c r="N25" s="63">
        <v>0</v>
      </c>
      <c r="O25" s="63">
        <v>5</v>
      </c>
      <c r="P25" s="63">
        <v>1</v>
      </c>
      <c r="Q25" s="63">
        <f t="shared" si="22"/>
        <v>22</v>
      </c>
      <c r="R25" s="65">
        <f t="shared" si="7"/>
        <v>15</v>
      </c>
      <c r="S25" s="66">
        <f t="shared" si="23"/>
        <v>28</v>
      </c>
      <c r="T25" s="67">
        <f t="shared" si="24"/>
        <v>28.5</v>
      </c>
      <c r="U25" s="165">
        <f t="shared" si="25"/>
        <v>28</v>
      </c>
      <c r="V25" s="67">
        <f t="shared" si="26"/>
        <v>28.5</v>
      </c>
      <c r="W25" s="67">
        <f t="shared" si="27"/>
        <v>15</v>
      </c>
      <c r="X25" s="66">
        <f t="shared" si="28"/>
        <v>4</v>
      </c>
      <c r="Y25" s="67">
        <f t="shared" si="29"/>
        <v>4.2</v>
      </c>
      <c r="Z25" s="66">
        <f t="shared" si="14"/>
        <v>15</v>
      </c>
      <c r="AA25" s="66">
        <f t="shared" si="30"/>
        <v>15</v>
      </c>
      <c r="AB25" s="66">
        <f t="shared" si="31"/>
        <v>9</v>
      </c>
      <c r="AC25" s="67">
        <f t="shared" si="32"/>
        <v>8.4</v>
      </c>
      <c r="AD25" s="66">
        <f t="shared" si="18"/>
        <v>30</v>
      </c>
      <c r="AE25" s="63">
        <v>28</v>
      </c>
      <c r="AF25" s="103">
        <f t="shared" si="34"/>
        <v>0</v>
      </c>
      <c r="AG25" s="51"/>
    </row>
    <row r="26" spans="1:33" s="33" customFormat="1" ht="63" x14ac:dyDescent="0.25">
      <c r="A26" s="290">
        <v>25</v>
      </c>
      <c r="B26" s="161" t="s">
        <v>432</v>
      </c>
      <c r="C26" s="161" t="s">
        <v>77</v>
      </c>
      <c r="D26" s="323">
        <v>18.640999999999998</v>
      </c>
      <c r="E26" s="60"/>
      <c r="F26" s="324">
        <v>80</v>
      </c>
      <c r="G26" s="382">
        <f t="shared" si="19"/>
        <v>4.29</v>
      </c>
      <c r="H26" s="63">
        <v>9</v>
      </c>
      <c r="I26" s="62" t="e">
        <f t="shared" si="20"/>
        <v>#DIV/0!</v>
      </c>
      <c r="J26" s="63"/>
      <c r="K26" s="63"/>
      <c r="L26" s="63"/>
      <c r="M26" s="63">
        <f t="shared" si="21"/>
        <v>2</v>
      </c>
      <c r="N26" s="63">
        <v>0</v>
      </c>
      <c r="O26" s="63">
        <v>2</v>
      </c>
      <c r="P26" s="63">
        <v>0</v>
      </c>
      <c r="Q26" s="63">
        <f t="shared" si="22"/>
        <v>22</v>
      </c>
      <c r="R26" s="65">
        <f t="shared" si="7"/>
        <v>12</v>
      </c>
      <c r="S26" s="66">
        <f t="shared" si="23"/>
        <v>9</v>
      </c>
      <c r="T26" s="67">
        <f t="shared" si="24"/>
        <v>9.6</v>
      </c>
      <c r="U26" s="165">
        <f t="shared" si="25"/>
        <v>9</v>
      </c>
      <c r="V26" s="67">
        <f t="shared" si="26"/>
        <v>9.6</v>
      </c>
      <c r="W26" s="67">
        <f t="shared" si="27"/>
        <v>12</v>
      </c>
      <c r="X26" s="66">
        <f t="shared" si="28"/>
        <v>1</v>
      </c>
      <c r="Y26" s="67">
        <f t="shared" si="29"/>
        <v>1.35</v>
      </c>
      <c r="Z26" s="66">
        <f t="shared" si="14"/>
        <v>15</v>
      </c>
      <c r="AA26" s="66">
        <f t="shared" si="30"/>
        <v>5</v>
      </c>
      <c r="AB26" s="66">
        <f t="shared" si="31"/>
        <v>3</v>
      </c>
      <c r="AC26" s="67">
        <f t="shared" si="32"/>
        <v>2.7</v>
      </c>
      <c r="AD26" s="66">
        <f t="shared" si="18"/>
        <v>30</v>
      </c>
      <c r="AE26" s="63">
        <v>9</v>
      </c>
      <c r="AF26" s="103">
        <f t="shared" si="34"/>
        <v>0</v>
      </c>
    </row>
    <row r="27" spans="1:33" s="33" customFormat="1" ht="47.25" x14ac:dyDescent="0.25">
      <c r="A27" s="290">
        <v>26</v>
      </c>
      <c r="B27" s="161" t="s">
        <v>433</v>
      </c>
      <c r="C27" s="161" t="s">
        <v>77</v>
      </c>
      <c r="D27" s="323">
        <v>45.728999999999999</v>
      </c>
      <c r="E27" s="60"/>
      <c r="F27" s="324">
        <v>163</v>
      </c>
      <c r="G27" s="382">
        <f t="shared" si="19"/>
        <v>3.56</v>
      </c>
      <c r="H27" s="63">
        <v>10</v>
      </c>
      <c r="I27" s="62" t="e">
        <f t="shared" si="20"/>
        <v>#DIV/0!</v>
      </c>
      <c r="J27" s="63"/>
      <c r="K27" s="63"/>
      <c r="L27" s="63"/>
      <c r="M27" s="63">
        <f t="shared" si="21"/>
        <v>0</v>
      </c>
      <c r="N27" s="63">
        <v>0</v>
      </c>
      <c r="O27" s="63">
        <v>0</v>
      </c>
      <c r="P27" s="63">
        <v>0</v>
      </c>
      <c r="Q27" s="63">
        <f t="shared" si="22"/>
        <v>0</v>
      </c>
      <c r="R27" s="65">
        <f t="shared" si="7"/>
        <v>12</v>
      </c>
      <c r="S27" s="66">
        <f t="shared" si="23"/>
        <v>19</v>
      </c>
      <c r="T27" s="67">
        <f t="shared" si="24"/>
        <v>19.559999999999999</v>
      </c>
      <c r="U27" s="165">
        <f t="shared" si="25"/>
        <v>11</v>
      </c>
      <c r="V27" s="67">
        <f t="shared" si="26"/>
        <v>11.41</v>
      </c>
      <c r="W27" s="67">
        <v>7</v>
      </c>
      <c r="X27" s="66">
        <f t="shared" si="28"/>
        <v>1</v>
      </c>
      <c r="Y27" s="67">
        <f t="shared" si="29"/>
        <v>1.65</v>
      </c>
      <c r="Z27" s="66">
        <f t="shared" si="14"/>
        <v>15</v>
      </c>
      <c r="AA27" s="66">
        <f t="shared" si="30"/>
        <v>6</v>
      </c>
      <c r="AB27" s="66">
        <f t="shared" si="31"/>
        <v>4</v>
      </c>
      <c r="AC27" s="67">
        <f t="shared" si="32"/>
        <v>3.3</v>
      </c>
      <c r="AD27" s="66">
        <f t="shared" si="18"/>
        <v>30</v>
      </c>
      <c r="AE27" s="63">
        <v>11</v>
      </c>
      <c r="AF27" s="103">
        <f t="shared" si="34"/>
        <v>0</v>
      </c>
    </row>
    <row r="28" spans="1:33" s="33" customFormat="1" ht="47.25" x14ac:dyDescent="0.25">
      <c r="A28" s="290">
        <v>27</v>
      </c>
      <c r="B28" s="161" t="s">
        <v>778</v>
      </c>
      <c r="C28" s="161" t="s">
        <v>77</v>
      </c>
      <c r="D28" s="323">
        <v>57.633000000000003</v>
      </c>
      <c r="E28" s="60"/>
      <c r="F28" s="324">
        <v>189</v>
      </c>
      <c r="G28" s="382">
        <f t="shared" si="19"/>
        <v>3.28</v>
      </c>
      <c r="H28" s="63">
        <v>21</v>
      </c>
      <c r="I28" s="62" t="e">
        <f t="shared" si="20"/>
        <v>#DIV/0!</v>
      </c>
      <c r="J28" s="63"/>
      <c r="K28" s="63"/>
      <c r="L28" s="63"/>
      <c r="M28" s="63">
        <f t="shared" si="21"/>
        <v>21</v>
      </c>
      <c r="N28" s="63">
        <v>0</v>
      </c>
      <c r="O28" s="63">
        <v>11</v>
      </c>
      <c r="P28" s="63">
        <v>10</v>
      </c>
      <c r="Q28" s="63">
        <f t="shared" si="22"/>
        <v>100</v>
      </c>
      <c r="R28" s="65">
        <f t="shared" si="7"/>
        <v>12</v>
      </c>
      <c r="S28" s="66">
        <f t="shared" si="23"/>
        <v>22</v>
      </c>
      <c r="T28" s="67">
        <f t="shared" si="24"/>
        <v>22.68</v>
      </c>
      <c r="U28" s="165">
        <f t="shared" si="25"/>
        <v>22</v>
      </c>
      <c r="V28" s="67">
        <f t="shared" si="26"/>
        <v>22.68</v>
      </c>
      <c r="W28" s="67">
        <f t="shared" si="27"/>
        <v>12</v>
      </c>
      <c r="X28" s="66">
        <f t="shared" si="28"/>
        <v>3</v>
      </c>
      <c r="Y28" s="67">
        <f t="shared" si="29"/>
        <v>3.3</v>
      </c>
      <c r="Z28" s="66">
        <f t="shared" si="14"/>
        <v>15</v>
      </c>
      <c r="AA28" s="66">
        <f t="shared" si="30"/>
        <v>12</v>
      </c>
      <c r="AB28" s="66">
        <f t="shared" si="31"/>
        <v>7</v>
      </c>
      <c r="AC28" s="67">
        <f t="shared" si="32"/>
        <v>6.6</v>
      </c>
      <c r="AD28" s="66">
        <f t="shared" si="18"/>
        <v>30</v>
      </c>
      <c r="AE28" s="63">
        <v>22</v>
      </c>
      <c r="AF28" s="103">
        <f t="shared" si="34"/>
        <v>0</v>
      </c>
    </row>
    <row r="29" spans="1:33" s="33" customFormat="1" ht="47.25" x14ac:dyDescent="0.25">
      <c r="A29" s="290">
        <v>28</v>
      </c>
      <c r="B29" s="161" t="s">
        <v>886</v>
      </c>
      <c r="C29" s="161" t="s">
        <v>77</v>
      </c>
      <c r="D29" s="323">
        <v>68.534000000000006</v>
      </c>
      <c r="E29" s="60"/>
      <c r="F29" s="324">
        <v>248</v>
      </c>
      <c r="G29" s="382">
        <f t="shared" si="19"/>
        <v>3.62</v>
      </c>
      <c r="H29" s="63">
        <v>28</v>
      </c>
      <c r="I29" s="62" t="e">
        <f t="shared" si="20"/>
        <v>#DIV/0!</v>
      </c>
      <c r="J29" s="63"/>
      <c r="K29" s="63"/>
      <c r="L29" s="63"/>
      <c r="M29" s="63">
        <f t="shared" si="21"/>
        <v>20</v>
      </c>
      <c r="N29" s="63">
        <v>4</v>
      </c>
      <c r="O29" s="63">
        <v>12</v>
      </c>
      <c r="P29" s="63">
        <v>4</v>
      </c>
      <c r="Q29" s="63">
        <f t="shared" si="22"/>
        <v>71</v>
      </c>
      <c r="R29" s="65">
        <f t="shared" si="7"/>
        <v>12</v>
      </c>
      <c r="S29" s="66">
        <f t="shared" si="23"/>
        <v>29</v>
      </c>
      <c r="T29" s="67">
        <f t="shared" si="24"/>
        <v>29.76</v>
      </c>
      <c r="U29" s="165">
        <f t="shared" si="25"/>
        <v>29</v>
      </c>
      <c r="V29" s="67">
        <f t="shared" si="26"/>
        <v>29.76</v>
      </c>
      <c r="W29" s="67">
        <f t="shared" si="27"/>
        <v>12</v>
      </c>
      <c r="X29" s="66">
        <f t="shared" si="28"/>
        <v>4</v>
      </c>
      <c r="Y29" s="67">
        <f t="shared" si="29"/>
        <v>4.3499999999999996</v>
      </c>
      <c r="Z29" s="66">
        <f t="shared" si="14"/>
        <v>15</v>
      </c>
      <c r="AA29" s="66">
        <f t="shared" si="30"/>
        <v>16</v>
      </c>
      <c r="AB29" s="66">
        <f t="shared" si="31"/>
        <v>9</v>
      </c>
      <c r="AC29" s="67">
        <f t="shared" si="32"/>
        <v>8.6999999999999993</v>
      </c>
      <c r="AD29" s="66">
        <f t="shared" si="18"/>
        <v>30</v>
      </c>
      <c r="AE29" s="63">
        <v>29</v>
      </c>
      <c r="AF29" s="103">
        <f t="shared" si="34"/>
        <v>0</v>
      </c>
    </row>
    <row r="30" spans="1:33" s="33" customFormat="1" ht="47.25" x14ac:dyDescent="0.25">
      <c r="A30" s="290">
        <v>30</v>
      </c>
      <c r="B30" s="161" t="s">
        <v>435</v>
      </c>
      <c r="C30" s="161" t="s">
        <v>77</v>
      </c>
      <c r="D30" s="323">
        <v>29.44</v>
      </c>
      <c r="E30" s="60"/>
      <c r="F30" s="324">
        <v>372</v>
      </c>
      <c r="G30" s="382">
        <f t="shared" si="19"/>
        <v>12.64</v>
      </c>
      <c r="H30" s="63">
        <v>17</v>
      </c>
      <c r="I30" s="62" t="e">
        <f t="shared" si="20"/>
        <v>#DIV/0!</v>
      </c>
      <c r="J30" s="63"/>
      <c r="K30" s="63"/>
      <c r="L30" s="63"/>
      <c r="M30" s="63">
        <f t="shared" si="21"/>
        <v>17</v>
      </c>
      <c r="N30" s="63">
        <v>0</v>
      </c>
      <c r="O30" s="63">
        <v>10</v>
      </c>
      <c r="P30" s="63">
        <v>7</v>
      </c>
      <c r="Q30" s="63">
        <f t="shared" si="22"/>
        <v>100</v>
      </c>
      <c r="R30" s="65">
        <f t="shared" si="7"/>
        <v>25</v>
      </c>
      <c r="S30" s="66">
        <f t="shared" si="23"/>
        <v>93</v>
      </c>
      <c r="T30" s="67">
        <f t="shared" si="24"/>
        <v>93</v>
      </c>
      <c r="U30" s="165">
        <f t="shared" si="25"/>
        <v>31</v>
      </c>
      <c r="V30" s="67">
        <f t="shared" si="26"/>
        <v>31.62</v>
      </c>
      <c r="W30" s="67">
        <v>8.5</v>
      </c>
      <c r="X30" s="66">
        <f t="shared" si="28"/>
        <v>4</v>
      </c>
      <c r="Y30" s="67">
        <f t="shared" si="29"/>
        <v>4.6500000000000004</v>
      </c>
      <c r="Z30" s="66">
        <f t="shared" si="14"/>
        <v>15</v>
      </c>
      <c r="AA30" s="66">
        <f t="shared" si="30"/>
        <v>17</v>
      </c>
      <c r="AB30" s="66">
        <f t="shared" si="31"/>
        <v>10</v>
      </c>
      <c r="AC30" s="67">
        <f t="shared" si="32"/>
        <v>9.3000000000000007</v>
      </c>
      <c r="AD30" s="66">
        <f t="shared" si="18"/>
        <v>30</v>
      </c>
      <c r="AE30" s="63">
        <v>31</v>
      </c>
      <c r="AF30" s="103">
        <f t="shared" si="34"/>
        <v>0</v>
      </c>
    </row>
    <row r="31" spans="1:33" s="33" customFormat="1" ht="47.25" x14ac:dyDescent="0.25">
      <c r="A31" s="290">
        <v>31</v>
      </c>
      <c r="B31" s="161" t="s">
        <v>436</v>
      </c>
      <c r="C31" s="161" t="s">
        <v>77</v>
      </c>
      <c r="D31" s="323">
        <v>43.319000000000003</v>
      </c>
      <c r="E31" s="60"/>
      <c r="F31" s="324">
        <v>524</v>
      </c>
      <c r="G31" s="382">
        <f t="shared" si="19"/>
        <v>12.1</v>
      </c>
      <c r="H31" s="63">
        <v>90</v>
      </c>
      <c r="I31" s="62" t="e">
        <f t="shared" si="20"/>
        <v>#DIV/0!</v>
      </c>
      <c r="J31" s="63"/>
      <c r="K31" s="63"/>
      <c r="L31" s="63"/>
      <c r="M31" s="63">
        <f t="shared" si="21"/>
        <v>54</v>
      </c>
      <c r="N31" s="63">
        <v>5</v>
      </c>
      <c r="O31" s="63">
        <v>33</v>
      </c>
      <c r="P31" s="63">
        <v>16</v>
      </c>
      <c r="Q31" s="63">
        <f t="shared" si="22"/>
        <v>60</v>
      </c>
      <c r="R31" s="65">
        <f t="shared" si="7"/>
        <v>25</v>
      </c>
      <c r="S31" s="66">
        <f t="shared" si="23"/>
        <v>131</v>
      </c>
      <c r="T31" s="67">
        <f t="shared" si="24"/>
        <v>131</v>
      </c>
      <c r="U31" s="165">
        <f t="shared" si="25"/>
        <v>104</v>
      </c>
      <c r="V31" s="67">
        <f t="shared" si="26"/>
        <v>104.8</v>
      </c>
      <c r="W31" s="67">
        <v>20</v>
      </c>
      <c r="X31" s="66">
        <f t="shared" si="28"/>
        <v>15</v>
      </c>
      <c r="Y31" s="67">
        <f t="shared" si="29"/>
        <v>15.6</v>
      </c>
      <c r="Z31" s="66">
        <f t="shared" si="14"/>
        <v>15</v>
      </c>
      <c r="AA31" s="66">
        <f t="shared" si="30"/>
        <v>57</v>
      </c>
      <c r="AB31" s="66">
        <f t="shared" si="31"/>
        <v>32</v>
      </c>
      <c r="AC31" s="67">
        <f t="shared" si="32"/>
        <v>31.2</v>
      </c>
      <c r="AD31" s="66">
        <f t="shared" si="18"/>
        <v>30</v>
      </c>
      <c r="AE31" s="63">
        <v>104</v>
      </c>
      <c r="AF31" s="103">
        <f t="shared" si="34"/>
        <v>0</v>
      </c>
    </row>
    <row r="32" spans="1:33" s="33" customFormat="1" ht="47.25" x14ac:dyDescent="0.25">
      <c r="A32" s="290">
        <v>32</v>
      </c>
      <c r="B32" s="161" t="s">
        <v>437</v>
      </c>
      <c r="C32" s="161" t="s">
        <v>77</v>
      </c>
      <c r="D32" s="323">
        <v>67.111000000000004</v>
      </c>
      <c r="E32" s="60"/>
      <c r="F32" s="324">
        <v>106</v>
      </c>
      <c r="G32" s="382">
        <f t="shared" si="19"/>
        <v>1.58</v>
      </c>
      <c r="H32" s="63">
        <v>11</v>
      </c>
      <c r="I32" s="62" t="e">
        <f t="shared" si="20"/>
        <v>#DIV/0!</v>
      </c>
      <c r="J32" s="63"/>
      <c r="K32" s="63"/>
      <c r="L32" s="63"/>
      <c r="M32" s="63">
        <f t="shared" si="21"/>
        <v>11</v>
      </c>
      <c r="N32" s="63">
        <v>0</v>
      </c>
      <c r="O32" s="63">
        <v>6</v>
      </c>
      <c r="P32" s="63">
        <v>5</v>
      </c>
      <c r="Q32" s="63">
        <f t="shared" si="22"/>
        <v>100</v>
      </c>
      <c r="R32" s="65">
        <f t="shared" si="7"/>
        <v>8</v>
      </c>
      <c r="S32" s="66">
        <f t="shared" si="23"/>
        <v>8</v>
      </c>
      <c r="T32" s="67">
        <f t="shared" si="24"/>
        <v>8.48</v>
      </c>
      <c r="U32" s="165">
        <f t="shared" si="25"/>
        <v>8</v>
      </c>
      <c r="V32" s="67">
        <f t="shared" si="26"/>
        <v>8.48</v>
      </c>
      <c r="W32" s="67">
        <f t="shared" si="27"/>
        <v>8</v>
      </c>
      <c r="X32" s="66">
        <f t="shared" si="28"/>
        <v>1</v>
      </c>
      <c r="Y32" s="67">
        <f t="shared" si="29"/>
        <v>1.2</v>
      </c>
      <c r="Z32" s="66">
        <f t="shared" si="14"/>
        <v>15</v>
      </c>
      <c r="AA32" s="66">
        <f t="shared" si="30"/>
        <v>4</v>
      </c>
      <c r="AB32" s="66">
        <f t="shared" si="31"/>
        <v>3</v>
      </c>
      <c r="AC32" s="67">
        <f t="shared" si="32"/>
        <v>2.4</v>
      </c>
      <c r="AD32" s="66">
        <f t="shared" si="18"/>
        <v>30</v>
      </c>
      <c r="AE32" s="63">
        <v>8</v>
      </c>
      <c r="AF32" s="103">
        <f t="shared" si="34"/>
        <v>0</v>
      </c>
    </row>
    <row r="33" spans="1:33" s="33" customFormat="1" ht="47.25" x14ac:dyDescent="0.25">
      <c r="A33" s="290">
        <v>33</v>
      </c>
      <c r="B33" s="161" t="s">
        <v>438</v>
      </c>
      <c r="C33" s="161" t="s">
        <v>77</v>
      </c>
      <c r="D33" s="323">
        <v>13.566000000000001</v>
      </c>
      <c r="E33" s="60"/>
      <c r="F33" s="324">
        <v>95</v>
      </c>
      <c r="G33" s="382">
        <f t="shared" si="19"/>
        <v>7</v>
      </c>
      <c r="H33" s="63">
        <v>13</v>
      </c>
      <c r="I33" s="62" t="e">
        <f t="shared" si="20"/>
        <v>#DIV/0!</v>
      </c>
      <c r="J33" s="63"/>
      <c r="K33" s="63"/>
      <c r="L33" s="63"/>
      <c r="M33" s="63">
        <f t="shared" si="21"/>
        <v>9</v>
      </c>
      <c r="N33" s="63">
        <v>1</v>
      </c>
      <c r="O33" s="63">
        <v>6</v>
      </c>
      <c r="P33" s="63">
        <v>2</v>
      </c>
      <c r="Q33" s="63">
        <f t="shared" si="22"/>
        <v>69</v>
      </c>
      <c r="R33" s="65">
        <f t="shared" si="7"/>
        <v>15</v>
      </c>
      <c r="S33" s="66">
        <f t="shared" si="23"/>
        <v>14</v>
      </c>
      <c r="T33" s="67">
        <f t="shared" si="24"/>
        <v>14.25</v>
      </c>
      <c r="U33" s="165">
        <f t="shared" si="25"/>
        <v>14</v>
      </c>
      <c r="V33" s="67">
        <f t="shared" si="26"/>
        <v>14.25</v>
      </c>
      <c r="W33" s="67">
        <f t="shared" si="27"/>
        <v>15</v>
      </c>
      <c r="X33" s="66">
        <f t="shared" si="28"/>
        <v>2</v>
      </c>
      <c r="Y33" s="67">
        <f t="shared" si="29"/>
        <v>2.1</v>
      </c>
      <c r="Z33" s="66">
        <f t="shared" si="14"/>
        <v>15</v>
      </c>
      <c r="AA33" s="66">
        <f t="shared" si="30"/>
        <v>7</v>
      </c>
      <c r="AB33" s="66">
        <f t="shared" si="31"/>
        <v>5</v>
      </c>
      <c r="AC33" s="67">
        <f t="shared" si="32"/>
        <v>4.2</v>
      </c>
      <c r="AD33" s="66">
        <f t="shared" si="18"/>
        <v>30</v>
      </c>
      <c r="AE33" s="63">
        <v>14</v>
      </c>
      <c r="AF33" s="103">
        <f t="shared" si="34"/>
        <v>0</v>
      </c>
    </row>
    <row r="34" spans="1:33" s="33" customFormat="1" ht="47.25" x14ac:dyDescent="0.25">
      <c r="A34" s="290">
        <v>34</v>
      </c>
      <c r="B34" s="161" t="s">
        <v>439</v>
      </c>
      <c r="C34" s="161" t="s">
        <v>77</v>
      </c>
      <c r="D34" s="323">
        <v>13.829000000000001</v>
      </c>
      <c r="E34" s="60"/>
      <c r="F34" s="324">
        <v>73</v>
      </c>
      <c r="G34" s="382">
        <f t="shared" si="19"/>
        <v>5.28</v>
      </c>
      <c r="H34" s="63">
        <v>13</v>
      </c>
      <c r="I34" s="62" t="e">
        <f t="shared" si="20"/>
        <v>#DIV/0!</v>
      </c>
      <c r="J34" s="63"/>
      <c r="K34" s="63"/>
      <c r="L34" s="63"/>
      <c r="M34" s="63">
        <f t="shared" si="21"/>
        <v>0</v>
      </c>
      <c r="N34" s="63">
        <v>0</v>
      </c>
      <c r="O34" s="63">
        <v>0</v>
      </c>
      <c r="P34" s="63">
        <v>0</v>
      </c>
      <c r="Q34" s="63">
        <f t="shared" si="22"/>
        <v>0</v>
      </c>
      <c r="R34" s="65">
        <f t="shared" si="7"/>
        <v>12</v>
      </c>
      <c r="S34" s="66">
        <f t="shared" si="23"/>
        <v>8</v>
      </c>
      <c r="T34" s="67">
        <f t="shared" si="24"/>
        <v>8.76</v>
      </c>
      <c r="U34" s="165">
        <f t="shared" si="25"/>
        <v>8</v>
      </c>
      <c r="V34" s="67">
        <f t="shared" si="26"/>
        <v>8.76</v>
      </c>
      <c r="W34" s="67">
        <f t="shared" si="27"/>
        <v>12</v>
      </c>
      <c r="X34" s="66">
        <f t="shared" si="28"/>
        <v>1</v>
      </c>
      <c r="Y34" s="67">
        <f t="shared" si="29"/>
        <v>1.2</v>
      </c>
      <c r="Z34" s="66">
        <f t="shared" si="14"/>
        <v>15</v>
      </c>
      <c r="AA34" s="66">
        <f t="shared" si="30"/>
        <v>4</v>
      </c>
      <c r="AB34" s="66">
        <f t="shared" si="31"/>
        <v>3</v>
      </c>
      <c r="AC34" s="67">
        <f t="shared" si="32"/>
        <v>2.4</v>
      </c>
      <c r="AD34" s="66">
        <f t="shared" si="18"/>
        <v>30</v>
      </c>
      <c r="AE34" s="63">
        <v>8</v>
      </c>
      <c r="AF34" s="103">
        <f t="shared" si="34"/>
        <v>0</v>
      </c>
    </row>
    <row r="35" spans="1:33" s="33" customFormat="1" ht="47.25" x14ac:dyDescent="0.25">
      <c r="A35" s="290">
        <v>35</v>
      </c>
      <c r="B35" s="161" t="s">
        <v>440</v>
      </c>
      <c r="C35" s="161" t="s">
        <v>77</v>
      </c>
      <c r="D35" s="323">
        <v>12.07</v>
      </c>
      <c r="E35" s="60"/>
      <c r="F35" s="324">
        <v>30</v>
      </c>
      <c r="G35" s="382">
        <f t="shared" si="19"/>
        <v>2.4900000000000002</v>
      </c>
      <c r="H35" s="63">
        <v>2</v>
      </c>
      <c r="I35" s="62" t="e">
        <f t="shared" si="20"/>
        <v>#DIV/0!</v>
      </c>
      <c r="J35" s="63"/>
      <c r="K35" s="63"/>
      <c r="L35" s="63"/>
      <c r="M35" s="63">
        <f t="shared" si="21"/>
        <v>0</v>
      </c>
      <c r="N35" s="63">
        <v>0</v>
      </c>
      <c r="O35" s="63">
        <v>0</v>
      </c>
      <c r="P35" s="63">
        <v>0</v>
      </c>
      <c r="Q35" s="63">
        <f t="shared" si="22"/>
        <v>0</v>
      </c>
      <c r="R35" s="65">
        <f t="shared" si="7"/>
        <v>8</v>
      </c>
      <c r="S35" s="66">
        <f t="shared" si="23"/>
        <v>2</v>
      </c>
      <c r="T35" s="67">
        <f t="shared" si="24"/>
        <v>2.4</v>
      </c>
      <c r="U35" s="165">
        <f t="shared" si="25"/>
        <v>2</v>
      </c>
      <c r="V35" s="67">
        <f t="shared" si="26"/>
        <v>2.4</v>
      </c>
      <c r="W35" s="67">
        <f t="shared" si="27"/>
        <v>8</v>
      </c>
      <c r="X35" s="66">
        <f t="shared" si="28"/>
        <v>0</v>
      </c>
      <c r="Y35" s="67">
        <f t="shared" si="29"/>
        <v>0.3</v>
      </c>
      <c r="Z35" s="66">
        <f t="shared" si="14"/>
        <v>15</v>
      </c>
      <c r="AA35" s="66">
        <f t="shared" si="30"/>
        <v>1</v>
      </c>
      <c r="AB35" s="66">
        <f t="shared" si="31"/>
        <v>1</v>
      </c>
      <c r="AC35" s="67">
        <f t="shared" si="32"/>
        <v>0.6</v>
      </c>
      <c r="AD35" s="66">
        <f t="shared" si="18"/>
        <v>30</v>
      </c>
      <c r="AE35" s="63">
        <v>2</v>
      </c>
      <c r="AF35" s="103">
        <f t="shared" si="34"/>
        <v>0</v>
      </c>
    </row>
    <row r="36" spans="1:33" s="33" customFormat="1" ht="47.25" x14ac:dyDescent="0.25">
      <c r="A36" s="290">
        <v>36</v>
      </c>
      <c r="B36" s="161" t="s">
        <v>441</v>
      </c>
      <c r="C36" s="161" t="s">
        <v>77</v>
      </c>
      <c r="D36" s="323">
        <v>48.347000000000001</v>
      </c>
      <c r="E36" s="60"/>
      <c r="F36" s="324">
        <v>349</v>
      </c>
      <c r="G36" s="382">
        <f t="shared" si="19"/>
        <v>7.22</v>
      </c>
      <c r="H36" s="63">
        <v>49</v>
      </c>
      <c r="I36" s="62" t="e">
        <f t="shared" si="20"/>
        <v>#DIV/0!</v>
      </c>
      <c r="J36" s="63"/>
      <c r="K36" s="63"/>
      <c r="L36" s="63"/>
      <c r="M36" s="63">
        <f t="shared" si="21"/>
        <v>44</v>
      </c>
      <c r="N36" s="63">
        <v>7</v>
      </c>
      <c r="O36" s="63">
        <v>27</v>
      </c>
      <c r="P36" s="63">
        <v>10</v>
      </c>
      <c r="Q36" s="63">
        <f t="shared" si="22"/>
        <v>90</v>
      </c>
      <c r="R36" s="65">
        <f t="shared" si="7"/>
        <v>15</v>
      </c>
      <c r="S36" s="66">
        <f t="shared" si="23"/>
        <v>52</v>
      </c>
      <c r="T36" s="67">
        <f t="shared" si="24"/>
        <v>52.35</v>
      </c>
      <c r="U36" s="165">
        <f t="shared" si="25"/>
        <v>34</v>
      </c>
      <c r="V36" s="67">
        <f t="shared" si="26"/>
        <v>34.9</v>
      </c>
      <c r="W36" s="67">
        <v>10</v>
      </c>
      <c r="X36" s="66">
        <f t="shared" si="28"/>
        <v>5</v>
      </c>
      <c r="Y36" s="67">
        <f t="shared" si="29"/>
        <v>5.0999999999999996</v>
      </c>
      <c r="Z36" s="66">
        <f t="shared" si="14"/>
        <v>15</v>
      </c>
      <c r="AA36" s="66">
        <f t="shared" si="30"/>
        <v>18</v>
      </c>
      <c r="AB36" s="66">
        <f t="shared" si="31"/>
        <v>11</v>
      </c>
      <c r="AC36" s="67">
        <f t="shared" si="32"/>
        <v>10.199999999999999</v>
      </c>
      <c r="AD36" s="66">
        <f t="shared" si="18"/>
        <v>30</v>
      </c>
      <c r="AE36" s="63">
        <v>34</v>
      </c>
      <c r="AF36" s="103">
        <f t="shared" si="34"/>
        <v>0</v>
      </c>
    </row>
    <row r="37" spans="1:33" s="33" customFormat="1" ht="47.25" x14ac:dyDescent="0.25">
      <c r="A37" s="290">
        <v>37</v>
      </c>
      <c r="B37" s="161" t="s">
        <v>442</v>
      </c>
      <c r="C37" s="161" t="s">
        <v>77</v>
      </c>
      <c r="D37" s="323">
        <v>14.571</v>
      </c>
      <c r="E37" s="60"/>
      <c r="F37" s="324">
        <v>104</v>
      </c>
      <c r="G37" s="382">
        <f t="shared" si="19"/>
        <v>7.14</v>
      </c>
      <c r="H37" s="63">
        <v>14</v>
      </c>
      <c r="I37" s="62" t="e">
        <f t="shared" si="20"/>
        <v>#DIV/0!</v>
      </c>
      <c r="J37" s="63"/>
      <c r="K37" s="63"/>
      <c r="L37" s="63"/>
      <c r="M37" s="63">
        <f t="shared" si="21"/>
        <v>14</v>
      </c>
      <c r="N37" s="63">
        <v>0</v>
      </c>
      <c r="O37" s="268">
        <v>7</v>
      </c>
      <c r="P37" s="268">
        <v>7</v>
      </c>
      <c r="Q37" s="63">
        <f t="shared" si="22"/>
        <v>100</v>
      </c>
      <c r="R37" s="65">
        <f t="shared" si="7"/>
        <v>15</v>
      </c>
      <c r="S37" s="66">
        <f t="shared" si="23"/>
        <v>15</v>
      </c>
      <c r="T37" s="67">
        <f t="shared" si="24"/>
        <v>15.6</v>
      </c>
      <c r="U37" s="165">
        <f t="shared" si="25"/>
        <v>11</v>
      </c>
      <c r="V37" s="67">
        <f t="shared" si="26"/>
        <v>11.44</v>
      </c>
      <c r="W37" s="67">
        <v>11</v>
      </c>
      <c r="X37" s="66">
        <f t="shared" si="28"/>
        <v>1</v>
      </c>
      <c r="Y37" s="67">
        <f t="shared" si="29"/>
        <v>1.65</v>
      </c>
      <c r="Z37" s="66">
        <f t="shared" si="14"/>
        <v>15</v>
      </c>
      <c r="AA37" s="66">
        <f t="shared" si="30"/>
        <v>6</v>
      </c>
      <c r="AB37" s="66">
        <f t="shared" si="31"/>
        <v>4</v>
      </c>
      <c r="AC37" s="67">
        <f t="shared" si="32"/>
        <v>3.3</v>
      </c>
      <c r="AD37" s="66">
        <f t="shared" si="18"/>
        <v>30</v>
      </c>
      <c r="AE37" s="63">
        <v>11</v>
      </c>
      <c r="AF37" s="103">
        <f t="shared" si="34"/>
        <v>0</v>
      </c>
      <c r="AG37" s="51"/>
    </row>
    <row r="38" spans="1:33" s="33" customFormat="1" ht="47.25" x14ac:dyDescent="0.25">
      <c r="A38" s="290">
        <v>38</v>
      </c>
      <c r="B38" s="161" t="s">
        <v>762</v>
      </c>
      <c r="C38" s="161" t="s">
        <v>77</v>
      </c>
      <c r="D38" s="323">
        <v>11.741</v>
      </c>
      <c r="E38" s="60"/>
      <c r="F38" s="324">
        <v>235</v>
      </c>
      <c r="G38" s="382">
        <f t="shared" si="19"/>
        <v>20.02</v>
      </c>
      <c r="H38" s="63">
        <v>20</v>
      </c>
      <c r="I38" s="62" t="e">
        <f t="shared" si="20"/>
        <v>#DIV/0!</v>
      </c>
      <c r="J38" s="63"/>
      <c r="K38" s="63"/>
      <c r="L38" s="63"/>
      <c r="M38" s="63">
        <f t="shared" si="21"/>
        <v>20</v>
      </c>
      <c r="N38" s="63">
        <v>3</v>
      </c>
      <c r="O38" s="63">
        <v>11</v>
      </c>
      <c r="P38" s="63">
        <v>6</v>
      </c>
      <c r="Q38" s="63">
        <f t="shared" si="22"/>
        <v>100</v>
      </c>
      <c r="R38" s="65">
        <f t="shared" si="7"/>
        <v>30</v>
      </c>
      <c r="S38" s="66">
        <f t="shared" si="23"/>
        <v>70</v>
      </c>
      <c r="T38" s="67">
        <f t="shared" si="24"/>
        <v>70.5</v>
      </c>
      <c r="U38" s="165">
        <f t="shared" si="25"/>
        <v>40</v>
      </c>
      <c r="V38" s="67">
        <f t="shared" si="26"/>
        <v>40.42</v>
      </c>
      <c r="W38" s="67">
        <v>17.2</v>
      </c>
      <c r="X38" s="66">
        <f t="shared" si="28"/>
        <v>6</v>
      </c>
      <c r="Y38" s="67">
        <f t="shared" si="29"/>
        <v>6</v>
      </c>
      <c r="Z38" s="66">
        <f t="shared" si="14"/>
        <v>15</v>
      </c>
      <c r="AA38" s="66">
        <f t="shared" si="30"/>
        <v>22</v>
      </c>
      <c r="AB38" s="66">
        <f t="shared" si="31"/>
        <v>12</v>
      </c>
      <c r="AC38" s="67">
        <f t="shared" si="32"/>
        <v>12</v>
      </c>
      <c r="AD38" s="66">
        <f t="shared" si="18"/>
        <v>30</v>
      </c>
      <c r="AE38" s="63">
        <v>40</v>
      </c>
      <c r="AF38" s="103">
        <f t="shared" si="34"/>
        <v>0</v>
      </c>
    </row>
    <row r="39" spans="1:33" s="33" customFormat="1" ht="47.25" x14ac:dyDescent="0.25">
      <c r="A39" s="290">
        <v>39</v>
      </c>
      <c r="B39" s="161" t="s">
        <v>443</v>
      </c>
      <c r="C39" s="161" t="s">
        <v>77</v>
      </c>
      <c r="D39" s="323">
        <v>15.14</v>
      </c>
      <c r="E39" s="60"/>
      <c r="F39" s="324">
        <v>158</v>
      </c>
      <c r="G39" s="382">
        <f t="shared" si="19"/>
        <v>10.44</v>
      </c>
      <c r="H39" s="63">
        <v>30</v>
      </c>
      <c r="I39" s="62" t="e">
        <f t="shared" si="20"/>
        <v>#DIV/0!</v>
      </c>
      <c r="J39" s="63"/>
      <c r="K39" s="63"/>
      <c r="L39" s="63"/>
      <c r="M39" s="63">
        <f t="shared" si="21"/>
        <v>1</v>
      </c>
      <c r="N39" s="63">
        <v>0</v>
      </c>
      <c r="O39" s="63">
        <v>1</v>
      </c>
      <c r="P39" s="63">
        <v>0</v>
      </c>
      <c r="Q39" s="63">
        <f t="shared" si="22"/>
        <v>3</v>
      </c>
      <c r="R39" s="65">
        <f t="shared" si="7"/>
        <v>18</v>
      </c>
      <c r="S39" s="66">
        <f t="shared" si="23"/>
        <v>28</v>
      </c>
      <c r="T39" s="67">
        <f t="shared" si="24"/>
        <v>28.44</v>
      </c>
      <c r="U39" s="165">
        <f t="shared" si="25"/>
        <v>15</v>
      </c>
      <c r="V39" s="67">
        <f t="shared" si="26"/>
        <v>15.8</v>
      </c>
      <c r="W39" s="67">
        <v>10</v>
      </c>
      <c r="X39" s="66">
        <f t="shared" si="28"/>
        <v>2</v>
      </c>
      <c r="Y39" s="67">
        <f t="shared" si="29"/>
        <v>2.25</v>
      </c>
      <c r="Z39" s="66">
        <f t="shared" si="14"/>
        <v>15</v>
      </c>
      <c r="AA39" s="66">
        <f t="shared" si="30"/>
        <v>8</v>
      </c>
      <c r="AB39" s="66">
        <f t="shared" si="31"/>
        <v>5</v>
      </c>
      <c r="AC39" s="67">
        <f t="shared" si="32"/>
        <v>4.5</v>
      </c>
      <c r="AD39" s="66">
        <f t="shared" si="18"/>
        <v>30</v>
      </c>
      <c r="AE39" s="63">
        <v>15</v>
      </c>
      <c r="AF39" s="103">
        <f t="shared" si="34"/>
        <v>0</v>
      </c>
    </row>
    <row r="40" spans="1:33" s="33" customFormat="1" ht="47.25" x14ac:dyDescent="0.25">
      <c r="A40" s="290">
        <v>40</v>
      </c>
      <c r="B40" s="161" t="s">
        <v>444</v>
      </c>
      <c r="C40" s="161" t="s">
        <v>77</v>
      </c>
      <c r="D40" s="323">
        <v>66.805000000000007</v>
      </c>
      <c r="E40" s="60"/>
      <c r="F40" s="324">
        <v>326</v>
      </c>
      <c r="G40" s="382">
        <f t="shared" si="19"/>
        <v>4.88</v>
      </c>
      <c r="H40" s="63">
        <v>44</v>
      </c>
      <c r="I40" s="62" t="e">
        <f t="shared" si="20"/>
        <v>#DIV/0!</v>
      </c>
      <c r="J40" s="63"/>
      <c r="K40" s="63"/>
      <c r="L40" s="63"/>
      <c r="M40" s="63">
        <f t="shared" si="21"/>
        <v>40</v>
      </c>
      <c r="N40" s="63">
        <v>4</v>
      </c>
      <c r="O40" s="63">
        <v>22</v>
      </c>
      <c r="P40" s="63">
        <v>14</v>
      </c>
      <c r="Q40" s="63">
        <f t="shared" si="22"/>
        <v>91</v>
      </c>
      <c r="R40" s="65">
        <f t="shared" si="7"/>
        <v>12</v>
      </c>
      <c r="S40" s="66">
        <f t="shared" si="23"/>
        <v>39</v>
      </c>
      <c r="T40" s="67">
        <f t="shared" si="24"/>
        <v>39.119999999999997</v>
      </c>
      <c r="U40" s="165">
        <f t="shared" si="25"/>
        <v>39</v>
      </c>
      <c r="V40" s="67">
        <f t="shared" si="26"/>
        <v>39.119999999999997</v>
      </c>
      <c r="W40" s="67">
        <f t="shared" si="27"/>
        <v>12</v>
      </c>
      <c r="X40" s="66">
        <f t="shared" si="28"/>
        <v>5</v>
      </c>
      <c r="Y40" s="67">
        <f t="shared" si="29"/>
        <v>5.85</v>
      </c>
      <c r="Z40" s="66">
        <f t="shared" si="14"/>
        <v>15</v>
      </c>
      <c r="AA40" s="66">
        <f t="shared" si="30"/>
        <v>22</v>
      </c>
      <c r="AB40" s="66">
        <f t="shared" si="31"/>
        <v>12</v>
      </c>
      <c r="AC40" s="67">
        <f t="shared" si="32"/>
        <v>11.7</v>
      </c>
      <c r="AD40" s="66">
        <f t="shared" si="18"/>
        <v>30</v>
      </c>
      <c r="AE40" s="63">
        <v>39</v>
      </c>
      <c r="AF40" s="103">
        <f t="shared" si="34"/>
        <v>0</v>
      </c>
    </row>
    <row r="41" spans="1:33" s="33" customFormat="1" ht="47.25" x14ac:dyDescent="0.25">
      <c r="A41" s="290">
        <v>41</v>
      </c>
      <c r="B41" s="161" t="s">
        <v>445</v>
      </c>
      <c r="C41" s="161" t="s">
        <v>77</v>
      </c>
      <c r="D41" s="323">
        <v>6.5529999999999999</v>
      </c>
      <c r="E41" s="60"/>
      <c r="F41" s="324">
        <v>119</v>
      </c>
      <c r="G41" s="382">
        <f t="shared" si="19"/>
        <v>18.16</v>
      </c>
      <c r="H41" s="63">
        <v>31</v>
      </c>
      <c r="I41" s="62" t="e">
        <f t="shared" si="20"/>
        <v>#DIV/0!</v>
      </c>
      <c r="J41" s="63"/>
      <c r="K41" s="63"/>
      <c r="L41" s="63"/>
      <c r="M41" s="63">
        <f t="shared" si="21"/>
        <v>25</v>
      </c>
      <c r="N41" s="63">
        <v>3</v>
      </c>
      <c r="O41" s="63">
        <v>14</v>
      </c>
      <c r="P41" s="63">
        <v>8</v>
      </c>
      <c r="Q41" s="63">
        <f t="shared" si="22"/>
        <v>81</v>
      </c>
      <c r="R41" s="65">
        <f t="shared" si="7"/>
        <v>25</v>
      </c>
      <c r="S41" s="66">
        <f t="shared" si="23"/>
        <v>29</v>
      </c>
      <c r="T41" s="67">
        <f t="shared" si="24"/>
        <v>29.75</v>
      </c>
      <c r="U41" s="165">
        <f t="shared" si="25"/>
        <v>29</v>
      </c>
      <c r="V41" s="67">
        <f t="shared" si="26"/>
        <v>29.75</v>
      </c>
      <c r="W41" s="67">
        <f t="shared" si="27"/>
        <v>25</v>
      </c>
      <c r="X41" s="66">
        <f t="shared" si="28"/>
        <v>4</v>
      </c>
      <c r="Y41" s="67">
        <f t="shared" si="29"/>
        <v>4.3499999999999996</v>
      </c>
      <c r="Z41" s="66">
        <f t="shared" si="14"/>
        <v>15</v>
      </c>
      <c r="AA41" s="66">
        <f t="shared" si="30"/>
        <v>16</v>
      </c>
      <c r="AB41" s="66">
        <f t="shared" si="31"/>
        <v>9</v>
      </c>
      <c r="AC41" s="67">
        <f t="shared" si="32"/>
        <v>8.6999999999999993</v>
      </c>
      <c r="AD41" s="66">
        <f t="shared" si="18"/>
        <v>30</v>
      </c>
      <c r="AE41" s="63">
        <v>29</v>
      </c>
      <c r="AF41" s="103">
        <f t="shared" si="34"/>
        <v>0</v>
      </c>
    </row>
    <row r="42" spans="1:33" s="33" customFormat="1" ht="47.25" x14ac:dyDescent="0.25">
      <c r="A42" s="290">
        <v>42</v>
      </c>
      <c r="B42" s="161" t="s">
        <v>446</v>
      </c>
      <c r="C42" s="161" t="s">
        <v>77</v>
      </c>
      <c r="D42" s="323">
        <v>21.161999999999999</v>
      </c>
      <c r="E42" s="60"/>
      <c r="F42" s="324">
        <v>115</v>
      </c>
      <c r="G42" s="382">
        <f t="shared" si="19"/>
        <v>5.43</v>
      </c>
      <c r="H42" s="63">
        <v>10</v>
      </c>
      <c r="I42" s="62" t="e">
        <f t="shared" si="20"/>
        <v>#DIV/0!</v>
      </c>
      <c r="J42" s="63"/>
      <c r="K42" s="63"/>
      <c r="L42" s="63"/>
      <c r="M42" s="63">
        <f t="shared" si="21"/>
        <v>1</v>
      </c>
      <c r="N42" s="63">
        <v>0</v>
      </c>
      <c r="O42" s="63">
        <v>1</v>
      </c>
      <c r="P42" s="63">
        <v>0</v>
      </c>
      <c r="Q42" s="63">
        <f t="shared" si="22"/>
        <v>10</v>
      </c>
      <c r="R42" s="65">
        <f t="shared" si="7"/>
        <v>12</v>
      </c>
      <c r="S42" s="66">
        <f t="shared" si="23"/>
        <v>13</v>
      </c>
      <c r="T42" s="67">
        <f t="shared" si="24"/>
        <v>13.8</v>
      </c>
      <c r="U42" s="165">
        <f t="shared" si="25"/>
        <v>10</v>
      </c>
      <c r="V42" s="67">
        <f t="shared" si="26"/>
        <v>10.35</v>
      </c>
      <c r="W42" s="67">
        <v>9</v>
      </c>
      <c r="X42" s="66">
        <f t="shared" si="28"/>
        <v>1</v>
      </c>
      <c r="Y42" s="67">
        <f t="shared" si="29"/>
        <v>1.5</v>
      </c>
      <c r="Z42" s="66">
        <f t="shared" si="14"/>
        <v>15</v>
      </c>
      <c r="AA42" s="66">
        <f t="shared" si="30"/>
        <v>6</v>
      </c>
      <c r="AB42" s="66">
        <f t="shared" si="31"/>
        <v>3</v>
      </c>
      <c r="AC42" s="67">
        <f t="shared" si="32"/>
        <v>3</v>
      </c>
      <c r="AD42" s="66">
        <f t="shared" si="18"/>
        <v>30</v>
      </c>
      <c r="AE42" s="63">
        <v>10</v>
      </c>
      <c r="AF42" s="103">
        <f t="shared" si="34"/>
        <v>0</v>
      </c>
    </row>
    <row r="43" spans="1:33" s="33" customFormat="1" ht="47.25" x14ac:dyDescent="0.25">
      <c r="A43" s="290">
        <v>43</v>
      </c>
      <c r="B43" s="161" t="s">
        <v>447</v>
      </c>
      <c r="C43" s="161" t="s">
        <v>77</v>
      </c>
      <c r="D43" s="323">
        <v>24.510999999999999</v>
      </c>
      <c r="E43" s="60"/>
      <c r="F43" s="324">
        <v>108</v>
      </c>
      <c r="G43" s="382">
        <f t="shared" si="19"/>
        <v>4.41</v>
      </c>
      <c r="H43" s="63">
        <v>12</v>
      </c>
      <c r="I43" s="62" t="e">
        <f t="shared" si="20"/>
        <v>#DIV/0!</v>
      </c>
      <c r="J43" s="63"/>
      <c r="K43" s="63"/>
      <c r="L43" s="63"/>
      <c r="M43" s="63">
        <f t="shared" si="21"/>
        <v>4</v>
      </c>
      <c r="N43" s="63">
        <v>1</v>
      </c>
      <c r="O43" s="63">
        <v>3</v>
      </c>
      <c r="P43" s="63">
        <v>0</v>
      </c>
      <c r="Q43" s="63">
        <f t="shared" si="22"/>
        <v>33</v>
      </c>
      <c r="R43" s="65">
        <f t="shared" si="7"/>
        <v>12</v>
      </c>
      <c r="S43" s="66">
        <f t="shared" si="23"/>
        <v>12</v>
      </c>
      <c r="T43" s="67">
        <f t="shared" si="24"/>
        <v>12.96</v>
      </c>
      <c r="U43" s="165">
        <f t="shared" si="25"/>
        <v>12</v>
      </c>
      <c r="V43" s="67">
        <f t="shared" si="26"/>
        <v>12.96</v>
      </c>
      <c r="W43" s="67">
        <f t="shared" si="27"/>
        <v>12</v>
      </c>
      <c r="X43" s="66">
        <f t="shared" si="28"/>
        <v>1</v>
      </c>
      <c r="Y43" s="67">
        <f t="shared" si="29"/>
        <v>1.8</v>
      </c>
      <c r="Z43" s="66">
        <f t="shared" si="14"/>
        <v>15</v>
      </c>
      <c r="AA43" s="66">
        <f t="shared" si="30"/>
        <v>7</v>
      </c>
      <c r="AB43" s="66">
        <f t="shared" si="31"/>
        <v>4</v>
      </c>
      <c r="AC43" s="67">
        <f t="shared" si="32"/>
        <v>3.6</v>
      </c>
      <c r="AD43" s="66">
        <f t="shared" si="18"/>
        <v>30</v>
      </c>
      <c r="AE43" s="63">
        <v>12</v>
      </c>
      <c r="AF43" s="103">
        <f t="shared" si="34"/>
        <v>0</v>
      </c>
    </row>
    <row r="44" spans="1:33" s="33" customFormat="1" ht="47.25" x14ac:dyDescent="0.25">
      <c r="A44" s="290">
        <v>44</v>
      </c>
      <c r="B44" s="161" t="s">
        <v>448</v>
      </c>
      <c r="C44" s="161" t="s">
        <v>77</v>
      </c>
      <c r="D44" s="323">
        <v>32.597999999999999</v>
      </c>
      <c r="E44" s="60"/>
      <c r="F44" s="324">
        <v>51</v>
      </c>
      <c r="G44" s="382">
        <f t="shared" si="19"/>
        <v>1.56</v>
      </c>
      <c r="H44" s="373">
        <v>0</v>
      </c>
      <c r="I44" s="62" t="e">
        <f t="shared" si="20"/>
        <v>#DIV/0!</v>
      </c>
      <c r="J44" s="63"/>
      <c r="K44" s="63"/>
      <c r="L44" s="63"/>
      <c r="M44" s="63">
        <f t="shared" si="21"/>
        <v>0</v>
      </c>
      <c r="N44" s="63">
        <v>0</v>
      </c>
      <c r="O44" s="63">
        <v>0</v>
      </c>
      <c r="P44" s="63">
        <v>0</v>
      </c>
      <c r="Q44" s="63" t="e">
        <f t="shared" si="22"/>
        <v>#DIV/0!</v>
      </c>
      <c r="R44" s="65">
        <f t="shared" si="7"/>
        <v>8</v>
      </c>
      <c r="S44" s="66">
        <f t="shared" si="23"/>
        <v>4</v>
      </c>
      <c r="T44" s="67">
        <f t="shared" si="24"/>
        <v>4.08</v>
      </c>
      <c r="U44" s="165">
        <f t="shared" si="25"/>
        <v>4</v>
      </c>
      <c r="V44" s="67">
        <f t="shared" si="26"/>
        <v>4.08</v>
      </c>
      <c r="W44" s="67">
        <f t="shared" si="27"/>
        <v>8</v>
      </c>
      <c r="X44" s="66">
        <f t="shared" si="28"/>
        <v>0</v>
      </c>
      <c r="Y44" s="67">
        <f t="shared" si="29"/>
        <v>0.6</v>
      </c>
      <c r="Z44" s="66">
        <f t="shared" si="14"/>
        <v>15</v>
      </c>
      <c r="AA44" s="66">
        <f t="shared" si="30"/>
        <v>2</v>
      </c>
      <c r="AB44" s="66">
        <f t="shared" si="31"/>
        <v>2</v>
      </c>
      <c r="AC44" s="67">
        <f t="shared" si="32"/>
        <v>1.2</v>
      </c>
      <c r="AD44" s="66">
        <f t="shared" si="18"/>
        <v>30</v>
      </c>
      <c r="AE44" s="63">
        <v>4</v>
      </c>
      <c r="AF44" s="103">
        <f t="shared" si="34"/>
        <v>0</v>
      </c>
    </row>
    <row r="45" spans="1:33" s="33" customFormat="1" ht="31.5" x14ac:dyDescent="0.25">
      <c r="A45" s="290">
        <v>48</v>
      </c>
      <c r="B45" s="161" t="s">
        <v>779</v>
      </c>
      <c r="C45" s="161" t="s">
        <v>449</v>
      </c>
      <c r="D45" s="323">
        <v>10.75</v>
      </c>
      <c r="E45" s="60"/>
      <c r="F45" s="324">
        <v>28</v>
      </c>
      <c r="G45" s="382">
        <f t="shared" si="19"/>
        <v>2.6</v>
      </c>
      <c r="H45" s="63"/>
      <c r="I45" s="62" t="e">
        <f t="shared" si="20"/>
        <v>#DIV/0!</v>
      </c>
      <c r="J45" s="63"/>
      <c r="K45" s="63"/>
      <c r="L45" s="63"/>
      <c r="M45" s="63">
        <f t="shared" si="21"/>
        <v>0</v>
      </c>
      <c r="N45" s="63"/>
      <c r="O45" s="63"/>
      <c r="P45" s="63"/>
      <c r="Q45" s="63"/>
      <c r="R45" s="65">
        <f t="shared" ref="R45:R76" si="35">IF(F45&lt;VLOOKUP(G45,$M$275:$Q$282,2),0,VLOOKUP(G45,$M$275:$Q$282,3))</f>
        <v>8</v>
      </c>
      <c r="S45" s="66">
        <f t="shared" si="23"/>
        <v>2</v>
      </c>
      <c r="T45" s="67">
        <f t="shared" si="24"/>
        <v>2.2400000000000002</v>
      </c>
      <c r="U45" s="165">
        <f t="shared" si="25"/>
        <v>2</v>
      </c>
      <c r="V45" s="67">
        <f t="shared" si="26"/>
        <v>2.2400000000000002</v>
      </c>
      <c r="W45" s="67">
        <f t="shared" si="27"/>
        <v>8</v>
      </c>
      <c r="X45" s="66">
        <f t="shared" si="28"/>
        <v>0</v>
      </c>
      <c r="Y45" s="67">
        <f t="shared" si="29"/>
        <v>0.3</v>
      </c>
      <c r="Z45" s="66">
        <f t="shared" ref="Z45:Z76" si="36">IF(F45&lt;VLOOKUP(G45,$M$275:$Q$282,2),0,VLOOKUP(G45,$M$275:$Q$282,4))</f>
        <v>15</v>
      </c>
      <c r="AA45" s="66">
        <f t="shared" si="30"/>
        <v>1</v>
      </c>
      <c r="AB45" s="66">
        <f t="shared" si="31"/>
        <v>1</v>
      </c>
      <c r="AC45" s="67">
        <f t="shared" si="32"/>
        <v>0.6</v>
      </c>
      <c r="AD45" s="66">
        <f t="shared" ref="AD45:AD76" si="37">IF(F45&lt;VLOOKUP(G45,$M$275:$Q$282,2),0,VLOOKUP(G45,$M$275:$Q$282,5))</f>
        <v>30</v>
      </c>
      <c r="AE45" s="63"/>
      <c r="AF45" s="103"/>
      <c r="AG45" s="51"/>
    </row>
    <row r="46" spans="1:33" s="33" customFormat="1" ht="31.5" x14ac:dyDescent="0.25">
      <c r="A46" s="290">
        <v>49</v>
      </c>
      <c r="B46" s="161" t="s">
        <v>780</v>
      </c>
      <c r="C46" s="161" t="s">
        <v>449</v>
      </c>
      <c r="D46" s="323">
        <v>58.578000000000003</v>
      </c>
      <c r="E46" s="60"/>
      <c r="F46" s="324">
        <v>86</v>
      </c>
      <c r="G46" s="382">
        <f t="shared" si="19"/>
        <v>1.47</v>
      </c>
      <c r="H46" s="63">
        <v>1</v>
      </c>
      <c r="I46" s="62" t="e">
        <f t="shared" si="20"/>
        <v>#DIV/0!</v>
      </c>
      <c r="J46" s="63"/>
      <c r="K46" s="63"/>
      <c r="L46" s="63"/>
      <c r="M46" s="63">
        <f t="shared" si="21"/>
        <v>1</v>
      </c>
      <c r="N46" s="63">
        <v>0</v>
      </c>
      <c r="O46" s="63">
        <v>0</v>
      </c>
      <c r="P46" s="63">
        <v>1</v>
      </c>
      <c r="Q46" s="63">
        <f>M46*100/H46</f>
        <v>100</v>
      </c>
      <c r="R46" s="65">
        <f t="shared" si="35"/>
        <v>8</v>
      </c>
      <c r="S46" s="66">
        <f t="shared" si="23"/>
        <v>6</v>
      </c>
      <c r="T46" s="67">
        <f t="shared" si="24"/>
        <v>6.88</v>
      </c>
      <c r="U46" s="165">
        <f t="shared" si="25"/>
        <v>6</v>
      </c>
      <c r="V46" s="67">
        <f t="shared" si="26"/>
        <v>6.88</v>
      </c>
      <c r="W46" s="67">
        <f t="shared" si="27"/>
        <v>8</v>
      </c>
      <c r="X46" s="66">
        <f t="shared" si="28"/>
        <v>0</v>
      </c>
      <c r="Y46" s="67">
        <f t="shared" si="29"/>
        <v>0.9</v>
      </c>
      <c r="Z46" s="66">
        <f t="shared" si="36"/>
        <v>15</v>
      </c>
      <c r="AA46" s="66">
        <f t="shared" si="30"/>
        <v>4</v>
      </c>
      <c r="AB46" s="66">
        <f t="shared" si="31"/>
        <v>2</v>
      </c>
      <c r="AC46" s="67">
        <f t="shared" si="32"/>
        <v>1.8</v>
      </c>
      <c r="AD46" s="66">
        <f t="shared" si="37"/>
        <v>30</v>
      </c>
      <c r="AE46" s="63"/>
      <c r="AF46" s="103"/>
      <c r="AG46" s="51"/>
    </row>
    <row r="47" spans="1:33" s="33" customFormat="1" ht="31.5" x14ac:dyDescent="0.25">
      <c r="A47" s="290">
        <v>50</v>
      </c>
      <c r="B47" s="161" t="s">
        <v>781</v>
      </c>
      <c r="C47" s="161" t="s">
        <v>449</v>
      </c>
      <c r="D47" s="323">
        <v>8.9149999999999991</v>
      </c>
      <c r="E47" s="60"/>
      <c r="F47" s="324">
        <v>25</v>
      </c>
      <c r="G47" s="382">
        <f t="shared" si="19"/>
        <v>2.8</v>
      </c>
      <c r="H47" s="63"/>
      <c r="I47" s="62" t="e">
        <f t="shared" si="20"/>
        <v>#DIV/0!</v>
      </c>
      <c r="J47" s="63"/>
      <c r="K47" s="63"/>
      <c r="L47" s="63"/>
      <c r="M47" s="63">
        <f t="shared" si="21"/>
        <v>0</v>
      </c>
      <c r="N47" s="63"/>
      <c r="O47" s="63"/>
      <c r="P47" s="63"/>
      <c r="Q47" s="63"/>
      <c r="R47" s="65">
        <f t="shared" si="35"/>
        <v>8</v>
      </c>
      <c r="S47" s="66">
        <f t="shared" si="23"/>
        <v>2</v>
      </c>
      <c r="T47" s="67">
        <f t="shared" si="24"/>
        <v>2</v>
      </c>
      <c r="U47" s="165">
        <f t="shared" si="25"/>
        <v>2</v>
      </c>
      <c r="V47" s="67">
        <f t="shared" si="26"/>
        <v>2</v>
      </c>
      <c r="W47" s="67">
        <f t="shared" si="27"/>
        <v>8</v>
      </c>
      <c r="X47" s="66">
        <f t="shared" si="28"/>
        <v>0</v>
      </c>
      <c r="Y47" s="67">
        <f t="shared" si="29"/>
        <v>0.3</v>
      </c>
      <c r="Z47" s="66">
        <f t="shared" si="36"/>
        <v>15</v>
      </c>
      <c r="AA47" s="66">
        <f t="shared" si="30"/>
        <v>1</v>
      </c>
      <c r="AB47" s="66">
        <f t="shared" si="31"/>
        <v>1</v>
      </c>
      <c r="AC47" s="67">
        <f t="shared" si="32"/>
        <v>0.6</v>
      </c>
      <c r="AD47" s="66">
        <f t="shared" si="37"/>
        <v>30</v>
      </c>
      <c r="AE47" s="63"/>
      <c r="AF47" s="103"/>
    </row>
    <row r="48" spans="1:33" s="33" customFormat="1" ht="63" x14ac:dyDescent="0.25">
      <c r="A48" s="290">
        <v>51</v>
      </c>
      <c r="B48" s="161" t="s">
        <v>450</v>
      </c>
      <c r="C48" s="161" t="s">
        <v>449</v>
      </c>
      <c r="D48" s="323">
        <v>156</v>
      </c>
      <c r="E48" s="60"/>
      <c r="F48" s="324">
        <v>483</v>
      </c>
      <c r="G48" s="382">
        <f t="shared" si="19"/>
        <v>3.1</v>
      </c>
      <c r="H48" s="63">
        <v>30</v>
      </c>
      <c r="I48" s="62" t="e">
        <f t="shared" si="20"/>
        <v>#DIV/0!</v>
      </c>
      <c r="J48" s="63"/>
      <c r="K48" s="63"/>
      <c r="L48" s="63"/>
      <c r="M48" s="63">
        <f t="shared" si="21"/>
        <v>14</v>
      </c>
      <c r="N48" s="63">
        <v>0</v>
      </c>
      <c r="O48" s="63">
        <v>13</v>
      </c>
      <c r="P48" s="63">
        <v>1</v>
      </c>
      <c r="Q48" s="63">
        <f t="shared" si="22"/>
        <v>47</v>
      </c>
      <c r="R48" s="65">
        <f t="shared" si="35"/>
        <v>12</v>
      </c>
      <c r="S48" s="66">
        <f t="shared" si="23"/>
        <v>57</v>
      </c>
      <c r="T48" s="67">
        <f t="shared" si="24"/>
        <v>57.96</v>
      </c>
      <c r="U48" s="165">
        <f t="shared" si="25"/>
        <v>49</v>
      </c>
      <c r="V48" s="67">
        <f t="shared" si="26"/>
        <v>49.27</v>
      </c>
      <c r="W48" s="67">
        <v>10.199999999999999</v>
      </c>
      <c r="X48" s="66">
        <f t="shared" si="28"/>
        <v>7</v>
      </c>
      <c r="Y48" s="67">
        <f t="shared" si="29"/>
        <v>7.35</v>
      </c>
      <c r="Z48" s="66">
        <f t="shared" si="36"/>
        <v>15</v>
      </c>
      <c r="AA48" s="66">
        <f t="shared" si="30"/>
        <v>27</v>
      </c>
      <c r="AB48" s="66">
        <f t="shared" si="31"/>
        <v>15</v>
      </c>
      <c r="AC48" s="67">
        <f t="shared" si="32"/>
        <v>14.7</v>
      </c>
      <c r="AD48" s="66">
        <f t="shared" si="37"/>
        <v>30</v>
      </c>
      <c r="AE48" s="63">
        <v>49</v>
      </c>
      <c r="AF48" s="103">
        <f t="shared" ref="AF48:AF53" si="38">U48-AE48</f>
        <v>0</v>
      </c>
    </row>
    <row r="49" spans="1:33" s="33" customFormat="1" ht="47.25" x14ac:dyDescent="0.25">
      <c r="A49" s="290">
        <v>52</v>
      </c>
      <c r="B49" s="161" t="s">
        <v>451</v>
      </c>
      <c r="C49" s="161" t="s">
        <v>449</v>
      </c>
      <c r="D49" s="323">
        <v>25.635000000000002</v>
      </c>
      <c r="E49" s="60"/>
      <c r="F49" s="324">
        <v>141</v>
      </c>
      <c r="G49" s="382">
        <f t="shared" si="19"/>
        <v>5.5</v>
      </c>
      <c r="H49" s="63">
        <v>0</v>
      </c>
      <c r="I49" s="62" t="e">
        <f t="shared" si="20"/>
        <v>#DIV/0!</v>
      </c>
      <c r="J49" s="63"/>
      <c r="K49" s="63"/>
      <c r="L49" s="63"/>
      <c r="M49" s="63">
        <f t="shared" si="21"/>
        <v>0</v>
      </c>
      <c r="N49" s="63">
        <v>0</v>
      </c>
      <c r="O49" s="63">
        <v>0</v>
      </c>
      <c r="P49" s="63">
        <v>0</v>
      </c>
      <c r="Q49" s="63"/>
      <c r="R49" s="65">
        <f t="shared" si="35"/>
        <v>12</v>
      </c>
      <c r="S49" s="66">
        <f t="shared" si="23"/>
        <v>16</v>
      </c>
      <c r="T49" s="67">
        <f t="shared" si="24"/>
        <v>16.920000000000002</v>
      </c>
      <c r="U49" s="165">
        <f t="shared" si="25"/>
        <v>16</v>
      </c>
      <c r="V49" s="67">
        <f t="shared" si="26"/>
        <v>16.920000000000002</v>
      </c>
      <c r="W49" s="67">
        <f t="shared" si="27"/>
        <v>12</v>
      </c>
      <c r="X49" s="66">
        <f t="shared" si="28"/>
        <v>2</v>
      </c>
      <c r="Y49" s="67">
        <f t="shared" si="29"/>
        <v>2.4</v>
      </c>
      <c r="Z49" s="66">
        <f t="shared" si="36"/>
        <v>15</v>
      </c>
      <c r="AA49" s="66">
        <f t="shared" si="30"/>
        <v>9</v>
      </c>
      <c r="AB49" s="66">
        <f t="shared" si="31"/>
        <v>5</v>
      </c>
      <c r="AC49" s="67">
        <f t="shared" si="32"/>
        <v>4.8</v>
      </c>
      <c r="AD49" s="66">
        <f t="shared" si="37"/>
        <v>30</v>
      </c>
      <c r="AE49" s="63">
        <v>16</v>
      </c>
      <c r="AF49" s="103">
        <f t="shared" si="38"/>
        <v>0</v>
      </c>
    </row>
    <row r="50" spans="1:33" s="33" customFormat="1" ht="47.25" x14ac:dyDescent="0.25">
      <c r="A50" s="290">
        <v>53</v>
      </c>
      <c r="B50" s="161" t="s">
        <v>452</v>
      </c>
      <c r="C50" s="161" t="s">
        <v>449</v>
      </c>
      <c r="D50" s="323">
        <v>17.600000000000001</v>
      </c>
      <c r="E50" s="60"/>
      <c r="F50" s="324">
        <v>90</v>
      </c>
      <c r="G50" s="382">
        <f t="shared" si="19"/>
        <v>5.1100000000000003</v>
      </c>
      <c r="H50" s="63">
        <v>16</v>
      </c>
      <c r="I50" s="62" t="e">
        <f t="shared" si="20"/>
        <v>#DIV/0!</v>
      </c>
      <c r="J50" s="63"/>
      <c r="K50" s="63"/>
      <c r="L50" s="63"/>
      <c r="M50" s="63">
        <f t="shared" si="21"/>
        <v>11</v>
      </c>
      <c r="N50" s="63">
        <v>1</v>
      </c>
      <c r="O50" s="63">
        <v>6</v>
      </c>
      <c r="P50" s="63">
        <v>4</v>
      </c>
      <c r="Q50" s="63">
        <f t="shared" si="22"/>
        <v>69</v>
      </c>
      <c r="R50" s="65">
        <f t="shared" si="35"/>
        <v>12</v>
      </c>
      <c r="S50" s="66">
        <f t="shared" si="23"/>
        <v>10</v>
      </c>
      <c r="T50" s="67">
        <f t="shared" si="24"/>
        <v>10.8</v>
      </c>
      <c r="U50" s="165">
        <f t="shared" si="25"/>
        <v>10</v>
      </c>
      <c r="V50" s="67">
        <f t="shared" si="26"/>
        <v>10.8</v>
      </c>
      <c r="W50" s="67">
        <f t="shared" si="27"/>
        <v>12</v>
      </c>
      <c r="X50" s="66">
        <f t="shared" si="28"/>
        <v>1</v>
      </c>
      <c r="Y50" s="67">
        <f t="shared" si="29"/>
        <v>1.5</v>
      </c>
      <c r="Z50" s="66">
        <f t="shared" si="36"/>
        <v>15</v>
      </c>
      <c r="AA50" s="66">
        <f t="shared" si="30"/>
        <v>6</v>
      </c>
      <c r="AB50" s="66">
        <f t="shared" si="31"/>
        <v>3</v>
      </c>
      <c r="AC50" s="67">
        <f t="shared" si="32"/>
        <v>3</v>
      </c>
      <c r="AD50" s="66">
        <f t="shared" si="37"/>
        <v>30</v>
      </c>
      <c r="AE50" s="63">
        <v>10</v>
      </c>
      <c r="AF50" s="103">
        <f t="shared" si="38"/>
        <v>0</v>
      </c>
    </row>
    <row r="51" spans="1:33" s="33" customFormat="1" ht="47.25" x14ac:dyDescent="0.25">
      <c r="A51" s="290">
        <v>54</v>
      </c>
      <c r="B51" s="161" t="s">
        <v>453</v>
      </c>
      <c r="C51" s="161" t="s">
        <v>449</v>
      </c>
      <c r="D51" s="323">
        <v>17.879000000000001</v>
      </c>
      <c r="E51" s="60"/>
      <c r="F51" s="324">
        <v>92</v>
      </c>
      <c r="G51" s="382">
        <f t="shared" si="19"/>
        <v>5.15</v>
      </c>
      <c r="H51" s="63">
        <v>9</v>
      </c>
      <c r="I51" s="62" t="e">
        <f t="shared" si="20"/>
        <v>#DIV/0!</v>
      </c>
      <c r="J51" s="63"/>
      <c r="K51" s="63"/>
      <c r="L51" s="63"/>
      <c r="M51" s="63">
        <f t="shared" si="21"/>
        <v>7</v>
      </c>
      <c r="N51" s="63">
        <v>1</v>
      </c>
      <c r="O51" s="63">
        <v>4</v>
      </c>
      <c r="P51" s="63">
        <v>2</v>
      </c>
      <c r="Q51" s="63">
        <f t="shared" si="22"/>
        <v>78</v>
      </c>
      <c r="R51" s="65">
        <f t="shared" si="35"/>
        <v>12</v>
      </c>
      <c r="S51" s="66">
        <f t="shared" si="23"/>
        <v>11</v>
      </c>
      <c r="T51" s="67">
        <f t="shared" si="24"/>
        <v>11.04</v>
      </c>
      <c r="U51" s="165">
        <f t="shared" si="25"/>
        <v>11</v>
      </c>
      <c r="V51" s="67">
        <f t="shared" si="26"/>
        <v>11.04</v>
      </c>
      <c r="W51" s="67">
        <f t="shared" si="27"/>
        <v>12</v>
      </c>
      <c r="X51" s="66">
        <f t="shared" si="28"/>
        <v>1</v>
      </c>
      <c r="Y51" s="67">
        <f t="shared" si="29"/>
        <v>1.65</v>
      </c>
      <c r="Z51" s="66">
        <f t="shared" si="36"/>
        <v>15</v>
      </c>
      <c r="AA51" s="66">
        <f t="shared" si="30"/>
        <v>6</v>
      </c>
      <c r="AB51" s="66">
        <f t="shared" si="31"/>
        <v>4</v>
      </c>
      <c r="AC51" s="67">
        <f t="shared" si="32"/>
        <v>3.3</v>
      </c>
      <c r="AD51" s="66">
        <f t="shared" si="37"/>
        <v>30</v>
      </c>
      <c r="AE51" s="63">
        <v>11</v>
      </c>
      <c r="AF51" s="103">
        <f t="shared" si="38"/>
        <v>0</v>
      </c>
    </row>
    <row r="52" spans="1:33" s="33" customFormat="1" ht="47.25" x14ac:dyDescent="0.25">
      <c r="A52" s="290">
        <v>55</v>
      </c>
      <c r="B52" s="161" t="s">
        <v>454</v>
      </c>
      <c r="C52" s="161" t="s">
        <v>449</v>
      </c>
      <c r="D52" s="323">
        <v>39.6</v>
      </c>
      <c r="E52" s="60"/>
      <c r="F52" s="324">
        <v>467</v>
      </c>
      <c r="G52" s="382">
        <f t="shared" si="19"/>
        <v>11.79</v>
      </c>
      <c r="H52" s="63">
        <v>65</v>
      </c>
      <c r="I52" s="62" t="e">
        <f t="shared" si="20"/>
        <v>#DIV/0!</v>
      </c>
      <c r="J52" s="63"/>
      <c r="K52" s="63"/>
      <c r="L52" s="63"/>
      <c r="M52" s="63">
        <f t="shared" si="21"/>
        <v>44</v>
      </c>
      <c r="N52" s="63">
        <v>4</v>
      </c>
      <c r="O52" s="63">
        <v>29</v>
      </c>
      <c r="P52" s="63">
        <v>11</v>
      </c>
      <c r="Q52" s="63">
        <f t="shared" si="22"/>
        <v>68</v>
      </c>
      <c r="R52" s="65">
        <f t="shared" si="35"/>
        <v>18</v>
      </c>
      <c r="S52" s="66">
        <f t="shared" si="23"/>
        <v>84</v>
      </c>
      <c r="T52" s="67">
        <f t="shared" si="24"/>
        <v>84.06</v>
      </c>
      <c r="U52" s="165">
        <f t="shared" si="25"/>
        <v>65</v>
      </c>
      <c r="V52" s="67">
        <f t="shared" si="26"/>
        <v>65.38</v>
      </c>
      <c r="W52" s="67">
        <v>14</v>
      </c>
      <c r="X52" s="66">
        <f t="shared" si="28"/>
        <v>9</v>
      </c>
      <c r="Y52" s="67">
        <f t="shared" si="29"/>
        <v>9.75</v>
      </c>
      <c r="Z52" s="66">
        <f t="shared" si="36"/>
        <v>15</v>
      </c>
      <c r="AA52" s="66">
        <f t="shared" si="30"/>
        <v>36</v>
      </c>
      <c r="AB52" s="66">
        <f t="shared" si="31"/>
        <v>20</v>
      </c>
      <c r="AC52" s="67">
        <f t="shared" si="32"/>
        <v>19.5</v>
      </c>
      <c r="AD52" s="66">
        <f t="shared" si="37"/>
        <v>30</v>
      </c>
      <c r="AE52" s="63">
        <v>65</v>
      </c>
      <c r="AF52" s="103">
        <f t="shared" si="38"/>
        <v>0</v>
      </c>
    </row>
    <row r="53" spans="1:33" s="33" customFormat="1" ht="63" x14ac:dyDescent="0.25">
      <c r="A53" s="290">
        <v>56</v>
      </c>
      <c r="B53" s="161" t="s">
        <v>455</v>
      </c>
      <c r="C53" s="161" t="s">
        <v>449</v>
      </c>
      <c r="D53" s="323">
        <v>43.3</v>
      </c>
      <c r="E53" s="60"/>
      <c r="F53" s="324">
        <v>123</v>
      </c>
      <c r="G53" s="382">
        <f t="shared" si="19"/>
        <v>2.84</v>
      </c>
      <c r="H53" s="63">
        <v>9</v>
      </c>
      <c r="I53" s="62" t="e">
        <f t="shared" si="20"/>
        <v>#DIV/0!</v>
      </c>
      <c r="J53" s="63"/>
      <c r="K53" s="63"/>
      <c r="L53" s="63"/>
      <c r="M53" s="63">
        <f t="shared" si="21"/>
        <v>8</v>
      </c>
      <c r="N53" s="63">
        <v>1</v>
      </c>
      <c r="O53" s="63">
        <v>5</v>
      </c>
      <c r="P53" s="63">
        <v>2</v>
      </c>
      <c r="Q53" s="63">
        <f t="shared" si="22"/>
        <v>89</v>
      </c>
      <c r="R53" s="65">
        <f t="shared" si="35"/>
        <v>8</v>
      </c>
      <c r="S53" s="66">
        <f t="shared" si="23"/>
        <v>9</v>
      </c>
      <c r="T53" s="67">
        <f t="shared" si="24"/>
        <v>9.84</v>
      </c>
      <c r="U53" s="165">
        <f t="shared" si="25"/>
        <v>9</v>
      </c>
      <c r="V53" s="67">
        <f t="shared" si="26"/>
        <v>9.84</v>
      </c>
      <c r="W53" s="67">
        <f t="shared" si="27"/>
        <v>8</v>
      </c>
      <c r="X53" s="66">
        <f t="shared" si="28"/>
        <v>1</v>
      </c>
      <c r="Y53" s="67">
        <f t="shared" si="29"/>
        <v>1.35</v>
      </c>
      <c r="Z53" s="66">
        <f t="shared" si="36"/>
        <v>15</v>
      </c>
      <c r="AA53" s="66">
        <f t="shared" si="30"/>
        <v>5</v>
      </c>
      <c r="AB53" s="66">
        <f t="shared" si="31"/>
        <v>3</v>
      </c>
      <c r="AC53" s="67">
        <f t="shared" si="32"/>
        <v>2.7</v>
      </c>
      <c r="AD53" s="66">
        <f t="shared" si="37"/>
        <v>30</v>
      </c>
      <c r="AE53" s="63">
        <v>9</v>
      </c>
      <c r="AF53" s="103">
        <f t="shared" si="38"/>
        <v>0</v>
      </c>
    </row>
    <row r="54" spans="1:33" s="33" customFormat="1" ht="31.5" x14ac:dyDescent="0.25">
      <c r="A54" s="290">
        <v>66</v>
      </c>
      <c r="B54" s="161" t="s">
        <v>470</v>
      </c>
      <c r="C54" s="161" t="s">
        <v>78</v>
      </c>
      <c r="D54" s="323">
        <v>533.53499999999997</v>
      </c>
      <c r="E54" s="60"/>
      <c r="F54" s="324">
        <v>261</v>
      </c>
      <c r="G54" s="382">
        <f t="shared" si="19"/>
        <v>0.49</v>
      </c>
      <c r="H54" s="63">
        <v>17</v>
      </c>
      <c r="I54" s="62" t="e">
        <f t="shared" si="20"/>
        <v>#DIV/0!</v>
      </c>
      <c r="J54" s="63"/>
      <c r="K54" s="63"/>
      <c r="L54" s="63"/>
      <c r="M54" s="63">
        <f t="shared" si="21"/>
        <v>6</v>
      </c>
      <c r="N54" s="63"/>
      <c r="O54" s="63">
        <v>6</v>
      </c>
      <c r="P54" s="63">
        <v>0</v>
      </c>
      <c r="Q54" s="63">
        <f t="shared" si="22"/>
        <v>35</v>
      </c>
      <c r="R54" s="65">
        <f t="shared" si="35"/>
        <v>5</v>
      </c>
      <c r="S54" s="66">
        <f t="shared" si="23"/>
        <v>13</v>
      </c>
      <c r="T54" s="67">
        <f t="shared" si="24"/>
        <v>13.05</v>
      </c>
      <c r="U54" s="165">
        <f t="shared" si="25"/>
        <v>13</v>
      </c>
      <c r="V54" s="67">
        <f t="shared" si="26"/>
        <v>13.05</v>
      </c>
      <c r="W54" s="67">
        <f t="shared" si="27"/>
        <v>5</v>
      </c>
      <c r="X54" s="66">
        <f t="shared" si="28"/>
        <v>1</v>
      </c>
      <c r="Y54" s="67">
        <f t="shared" si="29"/>
        <v>1.95</v>
      </c>
      <c r="Z54" s="66">
        <f t="shared" si="36"/>
        <v>15</v>
      </c>
      <c r="AA54" s="66">
        <f t="shared" si="30"/>
        <v>8</v>
      </c>
      <c r="AB54" s="66">
        <f t="shared" si="31"/>
        <v>4</v>
      </c>
      <c r="AC54" s="67">
        <f t="shared" si="32"/>
        <v>3.9</v>
      </c>
      <c r="AD54" s="66">
        <f t="shared" si="37"/>
        <v>30</v>
      </c>
      <c r="AE54" s="63"/>
      <c r="AF54" s="103"/>
    </row>
    <row r="55" spans="1:33" s="33" customFormat="1" ht="31.5" x14ac:dyDescent="0.25">
      <c r="A55" s="290">
        <v>67</v>
      </c>
      <c r="B55" s="161" t="s">
        <v>472</v>
      </c>
      <c r="C55" s="161" t="s">
        <v>78</v>
      </c>
      <c r="D55" s="323">
        <v>168.136</v>
      </c>
      <c r="E55" s="60"/>
      <c r="F55" s="324">
        <v>57</v>
      </c>
      <c r="G55" s="382">
        <f t="shared" si="19"/>
        <v>0.34</v>
      </c>
      <c r="H55" s="63"/>
      <c r="I55" s="62" t="e">
        <f t="shared" si="20"/>
        <v>#DIV/0!</v>
      </c>
      <c r="J55" s="63"/>
      <c r="K55" s="63"/>
      <c r="L55" s="63"/>
      <c r="M55" s="63">
        <f t="shared" si="21"/>
        <v>0</v>
      </c>
      <c r="N55" s="63"/>
      <c r="O55" s="63"/>
      <c r="P55" s="63"/>
      <c r="Q55" s="63"/>
      <c r="R55" s="65">
        <f t="shared" si="35"/>
        <v>5</v>
      </c>
      <c r="S55" s="66">
        <f t="shared" si="23"/>
        <v>2</v>
      </c>
      <c r="T55" s="67">
        <f t="shared" si="24"/>
        <v>2.85</v>
      </c>
      <c r="U55" s="165">
        <f t="shared" si="25"/>
        <v>2</v>
      </c>
      <c r="V55" s="67">
        <f t="shared" si="26"/>
        <v>2.85</v>
      </c>
      <c r="W55" s="67">
        <f t="shared" si="27"/>
        <v>5</v>
      </c>
      <c r="X55" s="66">
        <f t="shared" si="28"/>
        <v>0</v>
      </c>
      <c r="Y55" s="67">
        <f t="shared" si="29"/>
        <v>0.3</v>
      </c>
      <c r="Z55" s="66">
        <f t="shared" si="36"/>
        <v>15</v>
      </c>
      <c r="AA55" s="66">
        <f t="shared" si="30"/>
        <v>1</v>
      </c>
      <c r="AB55" s="66">
        <f t="shared" si="31"/>
        <v>1</v>
      </c>
      <c r="AC55" s="67">
        <f t="shared" si="32"/>
        <v>0.6</v>
      </c>
      <c r="AD55" s="66">
        <f t="shared" si="37"/>
        <v>30</v>
      </c>
      <c r="AE55" s="63"/>
      <c r="AF55" s="103"/>
    </row>
    <row r="56" spans="1:33" s="33" customFormat="1" ht="31.5" x14ac:dyDescent="0.25">
      <c r="A56" s="290">
        <v>68</v>
      </c>
      <c r="B56" s="161" t="s">
        <v>473</v>
      </c>
      <c r="C56" s="161" t="s">
        <v>78</v>
      </c>
      <c r="D56" s="323">
        <v>120.9</v>
      </c>
      <c r="E56" s="60"/>
      <c r="F56" s="324">
        <v>62</v>
      </c>
      <c r="G56" s="382">
        <f t="shared" si="19"/>
        <v>0.51</v>
      </c>
      <c r="H56" s="63"/>
      <c r="I56" s="62" t="e">
        <f t="shared" si="20"/>
        <v>#DIV/0!</v>
      </c>
      <c r="J56" s="63"/>
      <c r="K56" s="63"/>
      <c r="L56" s="63"/>
      <c r="M56" s="63">
        <f t="shared" si="21"/>
        <v>0</v>
      </c>
      <c r="N56" s="63"/>
      <c r="O56" s="63"/>
      <c r="P56" s="63"/>
      <c r="Q56" s="63"/>
      <c r="R56" s="65">
        <f t="shared" si="35"/>
        <v>5</v>
      </c>
      <c r="S56" s="66">
        <f t="shared" si="23"/>
        <v>3</v>
      </c>
      <c r="T56" s="67">
        <f t="shared" si="24"/>
        <v>3.1</v>
      </c>
      <c r="U56" s="165">
        <f t="shared" si="25"/>
        <v>3</v>
      </c>
      <c r="V56" s="67">
        <f t="shared" si="26"/>
        <v>3.1</v>
      </c>
      <c r="W56" s="67">
        <f t="shared" si="27"/>
        <v>5</v>
      </c>
      <c r="X56" s="66">
        <f t="shared" si="28"/>
        <v>0</v>
      </c>
      <c r="Y56" s="67">
        <f t="shared" si="29"/>
        <v>0.45</v>
      </c>
      <c r="Z56" s="66">
        <f t="shared" si="36"/>
        <v>15</v>
      </c>
      <c r="AA56" s="66">
        <f t="shared" si="30"/>
        <v>2</v>
      </c>
      <c r="AB56" s="66">
        <f t="shared" si="31"/>
        <v>1</v>
      </c>
      <c r="AC56" s="67">
        <f t="shared" si="32"/>
        <v>0.9</v>
      </c>
      <c r="AD56" s="66">
        <f t="shared" si="37"/>
        <v>30</v>
      </c>
      <c r="AE56" s="63"/>
      <c r="AF56" s="103"/>
    </row>
    <row r="57" spans="1:33" s="33" customFormat="1" ht="63" x14ac:dyDescent="0.25">
      <c r="A57" s="290">
        <v>70</v>
      </c>
      <c r="B57" s="161" t="s">
        <v>476</v>
      </c>
      <c r="C57" s="161" t="s">
        <v>78</v>
      </c>
      <c r="D57" s="323">
        <v>994.94500000000005</v>
      </c>
      <c r="E57" s="60"/>
      <c r="F57" s="324">
        <v>199</v>
      </c>
      <c r="G57" s="382">
        <f t="shared" ref="G57:G93" si="39">F57/D57</f>
        <v>0.2</v>
      </c>
      <c r="H57" s="63">
        <v>7</v>
      </c>
      <c r="I57" s="62" t="e">
        <f t="shared" ref="I57:I93" si="40">H57*100/E57</f>
        <v>#DIV/0!</v>
      </c>
      <c r="J57" s="63"/>
      <c r="K57" s="63"/>
      <c r="L57" s="63"/>
      <c r="M57" s="63">
        <f t="shared" ref="M57:M93" si="41">N57+O57+P57</f>
        <v>5</v>
      </c>
      <c r="N57" s="63">
        <v>0</v>
      </c>
      <c r="O57" s="63">
        <v>5</v>
      </c>
      <c r="P57" s="63">
        <v>0</v>
      </c>
      <c r="Q57" s="63">
        <f t="shared" ref="Q57:Q93" si="42">M57*100/H57</f>
        <v>71</v>
      </c>
      <c r="R57" s="65">
        <f t="shared" si="35"/>
        <v>5</v>
      </c>
      <c r="S57" s="66">
        <f t="shared" ref="S57:S93" si="43">ROUNDDOWN(T57,0)</f>
        <v>9</v>
      </c>
      <c r="T57" s="67">
        <f t="shared" ref="T57:T93" si="44">F57*R57/100</f>
        <v>9.9499999999999993</v>
      </c>
      <c r="U57" s="165">
        <f t="shared" ref="U57:U93" si="45">ROUNDDOWN(V57,0)</f>
        <v>7</v>
      </c>
      <c r="V57" s="67">
        <f t="shared" ref="V57:V93" si="46">F57*W57/100</f>
        <v>7.96</v>
      </c>
      <c r="W57" s="67">
        <v>4</v>
      </c>
      <c r="X57" s="66">
        <f t="shared" ref="X57:X93" si="47">ROUNDDOWN(Y57,0)</f>
        <v>1</v>
      </c>
      <c r="Y57" s="67">
        <f t="shared" ref="Y57:Y93" si="48">U57*Z57/100</f>
        <v>1.05</v>
      </c>
      <c r="Z57" s="66">
        <f t="shared" si="36"/>
        <v>15</v>
      </c>
      <c r="AA57" s="66">
        <f t="shared" ref="AA57:AA93" si="49">U57-X57-AB57</f>
        <v>3</v>
      </c>
      <c r="AB57" s="66">
        <f t="shared" ref="AB57:AB93" si="50">_xlfn.CEILING.MATH(AC57,1)</f>
        <v>3</v>
      </c>
      <c r="AC57" s="67">
        <f t="shared" ref="AC57:AC93" si="51">U57*AD57/100</f>
        <v>2.1</v>
      </c>
      <c r="AD57" s="66">
        <f t="shared" si="37"/>
        <v>30</v>
      </c>
      <c r="AE57" s="63">
        <v>7</v>
      </c>
      <c r="AF57" s="103">
        <f t="shared" ref="AF57:AF64" si="52">U57-AE57</f>
        <v>0</v>
      </c>
    </row>
    <row r="58" spans="1:33" s="33" customFormat="1" ht="47.25" x14ac:dyDescent="0.25">
      <c r="A58" s="290">
        <v>75</v>
      </c>
      <c r="B58" s="161" t="s">
        <v>888</v>
      </c>
      <c r="C58" s="161" t="s">
        <v>78</v>
      </c>
      <c r="D58" s="323">
        <v>1415.981</v>
      </c>
      <c r="E58" s="60"/>
      <c r="F58" s="324">
        <v>223</v>
      </c>
      <c r="G58" s="382">
        <f t="shared" si="39"/>
        <v>0.16</v>
      </c>
      <c r="H58" s="63">
        <v>10</v>
      </c>
      <c r="I58" s="62" t="e">
        <f t="shared" si="40"/>
        <v>#DIV/0!</v>
      </c>
      <c r="J58" s="63"/>
      <c r="K58" s="63"/>
      <c r="L58" s="63"/>
      <c r="M58" s="63">
        <f t="shared" si="41"/>
        <v>2</v>
      </c>
      <c r="N58" s="63">
        <v>0</v>
      </c>
      <c r="O58" s="63">
        <v>2</v>
      </c>
      <c r="P58" s="63">
        <v>0</v>
      </c>
      <c r="Q58" s="63">
        <f t="shared" si="42"/>
        <v>20</v>
      </c>
      <c r="R58" s="65">
        <f t="shared" si="35"/>
        <v>5</v>
      </c>
      <c r="S58" s="66">
        <f t="shared" si="43"/>
        <v>11</v>
      </c>
      <c r="T58" s="67">
        <f t="shared" si="44"/>
        <v>11.15</v>
      </c>
      <c r="U58" s="165">
        <f t="shared" si="45"/>
        <v>10</v>
      </c>
      <c r="V58" s="67">
        <f t="shared" si="46"/>
        <v>10.48</v>
      </c>
      <c r="W58" s="67">
        <v>4.7</v>
      </c>
      <c r="X58" s="66">
        <f t="shared" si="47"/>
        <v>1</v>
      </c>
      <c r="Y58" s="67">
        <f t="shared" si="48"/>
        <v>1.5</v>
      </c>
      <c r="Z58" s="66">
        <f t="shared" si="36"/>
        <v>15</v>
      </c>
      <c r="AA58" s="66">
        <f t="shared" si="49"/>
        <v>6</v>
      </c>
      <c r="AB58" s="66">
        <f t="shared" si="50"/>
        <v>3</v>
      </c>
      <c r="AC58" s="67">
        <f t="shared" si="51"/>
        <v>3</v>
      </c>
      <c r="AD58" s="66">
        <f t="shared" si="37"/>
        <v>30</v>
      </c>
      <c r="AE58" s="63">
        <v>10</v>
      </c>
      <c r="AF58" s="103">
        <f t="shared" si="52"/>
        <v>0</v>
      </c>
    </row>
    <row r="59" spans="1:33" s="33" customFormat="1" ht="47.25" x14ac:dyDescent="0.25">
      <c r="A59" s="290">
        <v>78</v>
      </c>
      <c r="B59" s="161" t="s">
        <v>480</v>
      </c>
      <c r="C59" s="161" t="s">
        <v>78</v>
      </c>
      <c r="D59" s="323">
        <v>54.218000000000004</v>
      </c>
      <c r="E59" s="60"/>
      <c r="F59" s="324">
        <v>29</v>
      </c>
      <c r="G59" s="382">
        <f t="shared" si="39"/>
        <v>0.53</v>
      </c>
      <c r="H59" s="63">
        <v>1</v>
      </c>
      <c r="I59" s="62" t="e">
        <f t="shared" si="40"/>
        <v>#DIV/0!</v>
      </c>
      <c r="J59" s="63"/>
      <c r="K59" s="63"/>
      <c r="L59" s="63"/>
      <c r="M59" s="63">
        <f t="shared" si="41"/>
        <v>1</v>
      </c>
      <c r="N59" s="63">
        <v>0</v>
      </c>
      <c r="O59" s="63">
        <v>0</v>
      </c>
      <c r="P59" s="63">
        <v>1</v>
      </c>
      <c r="Q59" s="63">
        <f t="shared" si="42"/>
        <v>100</v>
      </c>
      <c r="R59" s="65">
        <f t="shared" si="35"/>
        <v>5</v>
      </c>
      <c r="S59" s="66">
        <f t="shared" si="43"/>
        <v>1</v>
      </c>
      <c r="T59" s="67">
        <f t="shared" si="44"/>
        <v>1.45</v>
      </c>
      <c r="U59" s="165">
        <f t="shared" si="45"/>
        <v>1</v>
      </c>
      <c r="V59" s="67">
        <f t="shared" si="46"/>
        <v>1.45</v>
      </c>
      <c r="W59" s="67">
        <f t="shared" ref="W59:W93" si="53">R59</f>
        <v>5</v>
      </c>
      <c r="X59" s="66">
        <f t="shared" si="47"/>
        <v>0</v>
      </c>
      <c r="Y59" s="67">
        <f t="shared" si="48"/>
        <v>0.15</v>
      </c>
      <c r="Z59" s="66">
        <f t="shared" si="36"/>
        <v>15</v>
      </c>
      <c r="AA59" s="66">
        <f t="shared" si="49"/>
        <v>0</v>
      </c>
      <c r="AB59" s="66">
        <f t="shared" si="50"/>
        <v>1</v>
      </c>
      <c r="AC59" s="67">
        <f t="shared" si="51"/>
        <v>0.3</v>
      </c>
      <c r="AD59" s="66">
        <f t="shared" si="37"/>
        <v>30</v>
      </c>
      <c r="AE59" s="63">
        <v>1</v>
      </c>
      <c r="AF59" s="103">
        <f t="shared" si="52"/>
        <v>0</v>
      </c>
    </row>
    <row r="60" spans="1:33" s="33" customFormat="1" ht="63" x14ac:dyDescent="0.25">
      <c r="A60" s="290">
        <v>79</v>
      </c>
      <c r="B60" s="354" t="s">
        <v>838</v>
      </c>
      <c r="C60" s="161" t="s">
        <v>155</v>
      </c>
      <c r="D60" s="323">
        <v>99.7</v>
      </c>
      <c r="E60" s="60"/>
      <c r="F60" s="324">
        <v>169</v>
      </c>
      <c r="G60" s="382">
        <f t="shared" si="39"/>
        <v>1.7</v>
      </c>
      <c r="H60" s="63">
        <v>0</v>
      </c>
      <c r="I60" s="62" t="e">
        <f t="shared" si="40"/>
        <v>#DIV/0!</v>
      </c>
      <c r="J60" s="63"/>
      <c r="K60" s="63"/>
      <c r="L60" s="63"/>
      <c r="M60" s="63">
        <f t="shared" si="41"/>
        <v>0</v>
      </c>
      <c r="N60" s="63">
        <v>0</v>
      </c>
      <c r="O60" s="63">
        <v>0</v>
      </c>
      <c r="P60" s="63">
        <v>0</v>
      </c>
      <c r="Q60" s="63"/>
      <c r="R60" s="65">
        <f t="shared" si="35"/>
        <v>8</v>
      </c>
      <c r="S60" s="66">
        <f t="shared" si="43"/>
        <v>13</v>
      </c>
      <c r="T60" s="67">
        <f t="shared" si="44"/>
        <v>13.52</v>
      </c>
      <c r="U60" s="165">
        <f t="shared" si="45"/>
        <v>8</v>
      </c>
      <c r="V60" s="67">
        <f t="shared" si="46"/>
        <v>8.4499999999999993</v>
      </c>
      <c r="W60" s="67">
        <v>5</v>
      </c>
      <c r="X60" s="66">
        <f t="shared" si="47"/>
        <v>1</v>
      </c>
      <c r="Y60" s="67">
        <f t="shared" si="48"/>
        <v>1.2</v>
      </c>
      <c r="Z60" s="66">
        <f t="shared" si="36"/>
        <v>15</v>
      </c>
      <c r="AA60" s="66">
        <f t="shared" si="49"/>
        <v>4</v>
      </c>
      <c r="AB60" s="66">
        <f t="shared" si="50"/>
        <v>3</v>
      </c>
      <c r="AC60" s="67">
        <f t="shared" si="51"/>
        <v>2.4</v>
      </c>
      <c r="AD60" s="66">
        <f t="shared" si="37"/>
        <v>30</v>
      </c>
      <c r="AE60" s="63">
        <v>8</v>
      </c>
      <c r="AF60" s="103">
        <f t="shared" si="52"/>
        <v>0</v>
      </c>
    </row>
    <row r="61" spans="1:33" s="33" customFormat="1" ht="51" customHeight="1" x14ac:dyDescent="0.25">
      <c r="A61" s="290">
        <v>80</v>
      </c>
      <c r="B61" s="354" t="s">
        <v>839</v>
      </c>
      <c r="C61" s="161" t="s">
        <v>155</v>
      </c>
      <c r="D61" s="323">
        <v>14.946</v>
      </c>
      <c r="E61" s="60"/>
      <c r="F61" s="324">
        <v>5</v>
      </c>
      <c r="G61" s="382">
        <f t="shared" si="39"/>
        <v>0.33</v>
      </c>
      <c r="H61" s="63">
        <v>0</v>
      </c>
      <c r="I61" s="62" t="e">
        <f t="shared" si="40"/>
        <v>#DIV/0!</v>
      </c>
      <c r="J61" s="63"/>
      <c r="K61" s="63"/>
      <c r="L61" s="63"/>
      <c r="M61" s="63">
        <f t="shared" si="41"/>
        <v>0</v>
      </c>
      <c r="N61" s="63">
        <v>0</v>
      </c>
      <c r="O61" s="63">
        <v>0</v>
      </c>
      <c r="P61" s="63">
        <v>0</v>
      </c>
      <c r="Q61" s="63"/>
      <c r="R61" s="65">
        <f t="shared" si="35"/>
        <v>5</v>
      </c>
      <c r="S61" s="66">
        <f t="shared" si="43"/>
        <v>0</v>
      </c>
      <c r="T61" s="67">
        <f t="shared" si="44"/>
        <v>0.25</v>
      </c>
      <c r="U61" s="165">
        <f t="shared" si="45"/>
        <v>0</v>
      </c>
      <c r="V61" s="67">
        <f t="shared" si="46"/>
        <v>0.25</v>
      </c>
      <c r="W61" s="67">
        <f t="shared" si="53"/>
        <v>5</v>
      </c>
      <c r="X61" s="66">
        <f t="shared" si="47"/>
        <v>0</v>
      </c>
      <c r="Y61" s="67">
        <f t="shared" si="48"/>
        <v>0</v>
      </c>
      <c r="Z61" s="66">
        <f t="shared" si="36"/>
        <v>15</v>
      </c>
      <c r="AA61" s="66">
        <f t="shared" si="49"/>
        <v>0</v>
      </c>
      <c r="AB61" s="66">
        <f t="shared" si="50"/>
        <v>0</v>
      </c>
      <c r="AC61" s="67">
        <f t="shared" si="51"/>
        <v>0</v>
      </c>
      <c r="AD61" s="66">
        <f t="shared" si="37"/>
        <v>30</v>
      </c>
      <c r="AE61" s="373">
        <v>2</v>
      </c>
      <c r="AF61" s="103">
        <f t="shared" si="52"/>
        <v>-2</v>
      </c>
    </row>
    <row r="62" spans="1:33" s="33" customFormat="1" ht="47.25" x14ac:dyDescent="0.25">
      <c r="A62" s="290">
        <v>81</v>
      </c>
      <c r="B62" s="354" t="s">
        <v>840</v>
      </c>
      <c r="C62" s="161" t="s">
        <v>155</v>
      </c>
      <c r="D62" s="323">
        <v>31.841999999999999</v>
      </c>
      <c r="E62" s="60"/>
      <c r="F62" s="324">
        <v>9</v>
      </c>
      <c r="G62" s="382">
        <f t="shared" si="39"/>
        <v>0.28000000000000003</v>
      </c>
      <c r="H62" s="63">
        <v>0</v>
      </c>
      <c r="I62" s="62" t="e">
        <f t="shared" si="40"/>
        <v>#DIV/0!</v>
      </c>
      <c r="J62" s="63"/>
      <c r="K62" s="63"/>
      <c r="L62" s="63"/>
      <c r="M62" s="63">
        <f t="shared" si="41"/>
        <v>0</v>
      </c>
      <c r="N62" s="63">
        <v>0</v>
      </c>
      <c r="O62" s="63">
        <v>0</v>
      </c>
      <c r="P62" s="63">
        <v>0</v>
      </c>
      <c r="Q62" s="63"/>
      <c r="R62" s="65">
        <f t="shared" si="35"/>
        <v>5</v>
      </c>
      <c r="S62" s="66">
        <f t="shared" si="43"/>
        <v>0</v>
      </c>
      <c r="T62" s="67">
        <f t="shared" si="44"/>
        <v>0.45</v>
      </c>
      <c r="U62" s="165">
        <f t="shared" si="45"/>
        <v>0</v>
      </c>
      <c r="V62" s="67">
        <f t="shared" si="46"/>
        <v>0.45</v>
      </c>
      <c r="W62" s="67">
        <f t="shared" si="53"/>
        <v>5</v>
      </c>
      <c r="X62" s="66">
        <f t="shared" si="47"/>
        <v>0</v>
      </c>
      <c r="Y62" s="67">
        <f t="shared" si="48"/>
        <v>0</v>
      </c>
      <c r="Z62" s="66">
        <f t="shared" si="36"/>
        <v>15</v>
      </c>
      <c r="AA62" s="66">
        <f t="shared" si="49"/>
        <v>0</v>
      </c>
      <c r="AB62" s="66">
        <f t="shared" si="50"/>
        <v>0</v>
      </c>
      <c r="AC62" s="67">
        <f t="shared" si="51"/>
        <v>0</v>
      </c>
      <c r="AD62" s="66">
        <f t="shared" si="37"/>
        <v>30</v>
      </c>
      <c r="AE62" s="373">
        <v>3</v>
      </c>
      <c r="AF62" s="103">
        <f t="shared" si="52"/>
        <v>-3</v>
      </c>
    </row>
    <row r="63" spans="1:33" s="33" customFormat="1" ht="63" x14ac:dyDescent="0.25">
      <c r="A63" s="290">
        <v>82</v>
      </c>
      <c r="B63" s="277" t="s">
        <v>841</v>
      </c>
      <c r="C63" s="161" t="s">
        <v>155</v>
      </c>
      <c r="D63" s="323">
        <v>50.542999999999999</v>
      </c>
      <c r="E63" s="60"/>
      <c r="F63" s="324">
        <v>42</v>
      </c>
      <c r="G63" s="382">
        <f t="shared" si="39"/>
        <v>0.83</v>
      </c>
      <c r="H63" s="63">
        <v>1</v>
      </c>
      <c r="I63" s="62" t="e">
        <f t="shared" si="40"/>
        <v>#DIV/0!</v>
      </c>
      <c r="J63" s="63"/>
      <c r="K63" s="63"/>
      <c r="L63" s="63"/>
      <c r="M63" s="63">
        <f t="shared" si="41"/>
        <v>1</v>
      </c>
      <c r="N63" s="63">
        <v>0</v>
      </c>
      <c r="O63" s="63">
        <v>0</v>
      </c>
      <c r="P63" s="63">
        <v>1</v>
      </c>
      <c r="Q63" s="63">
        <f t="shared" si="42"/>
        <v>100</v>
      </c>
      <c r="R63" s="65">
        <f t="shared" si="35"/>
        <v>5</v>
      </c>
      <c r="S63" s="66">
        <f t="shared" si="43"/>
        <v>2</v>
      </c>
      <c r="T63" s="67">
        <f t="shared" si="44"/>
        <v>2.1</v>
      </c>
      <c r="U63" s="165">
        <f t="shared" si="45"/>
        <v>2</v>
      </c>
      <c r="V63" s="67">
        <f t="shared" si="46"/>
        <v>2.1</v>
      </c>
      <c r="W63" s="67">
        <f t="shared" si="53"/>
        <v>5</v>
      </c>
      <c r="X63" s="66">
        <f t="shared" si="47"/>
        <v>0</v>
      </c>
      <c r="Y63" s="67">
        <f t="shared" si="48"/>
        <v>0.3</v>
      </c>
      <c r="Z63" s="66">
        <f t="shared" si="36"/>
        <v>15</v>
      </c>
      <c r="AA63" s="66">
        <f t="shared" si="49"/>
        <v>1</v>
      </c>
      <c r="AB63" s="66">
        <f t="shared" si="50"/>
        <v>1</v>
      </c>
      <c r="AC63" s="67">
        <f t="shared" si="51"/>
        <v>0.6</v>
      </c>
      <c r="AD63" s="66">
        <f t="shared" si="37"/>
        <v>30</v>
      </c>
      <c r="AE63" s="63">
        <v>2</v>
      </c>
      <c r="AF63" s="103">
        <f t="shared" si="52"/>
        <v>0</v>
      </c>
    </row>
    <row r="64" spans="1:33" s="33" customFormat="1" ht="63" x14ac:dyDescent="0.25">
      <c r="A64" s="290">
        <v>83</v>
      </c>
      <c r="B64" s="354" t="s">
        <v>842</v>
      </c>
      <c r="C64" s="161" t="s">
        <v>155</v>
      </c>
      <c r="D64" s="323">
        <v>252.30500000000001</v>
      </c>
      <c r="E64" s="60"/>
      <c r="F64" s="324">
        <v>1098</v>
      </c>
      <c r="G64" s="382">
        <f t="shared" si="39"/>
        <v>4.3499999999999996</v>
      </c>
      <c r="H64" s="63">
        <v>2</v>
      </c>
      <c r="I64" s="62" t="e">
        <f t="shared" si="40"/>
        <v>#DIV/0!</v>
      </c>
      <c r="J64" s="63"/>
      <c r="K64" s="63"/>
      <c r="L64" s="63"/>
      <c r="M64" s="63">
        <f t="shared" si="41"/>
        <v>2</v>
      </c>
      <c r="N64" s="63">
        <v>0</v>
      </c>
      <c r="O64" s="63">
        <v>1</v>
      </c>
      <c r="P64" s="63">
        <v>1</v>
      </c>
      <c r="Q64" s="63">
        <f t="shared" si="42"/>
        <v>100</v>
      </c>
      <c r="R64" s="65">
        <f t="shared" si="35"/>
        <v>12</v>
      </c>
      <c r="S64" s="66">
        <f t="shared" si="43"/>
        <v>131</v>
      </c>
      <c r="T64" s="67">
        <f t="shared" si="44"/>
        <v>131.76</v>
      </c>
      <c r="U64" s="165">
        <f t="shared" si="45"/>
        <v>32</v>
      </c>
      <c r="V64" s="67">
        <f t="shared" si="46"/>
        <v>32.94</v>
      </c>
      <c r="W64" s="67">
        <v>3</v>
      </c>
      <c r="X64" s="66">
        <f t="shared" si="47"/>
        <v>4</v>
      </c>
      <c r="Y64" s="67">
        <f t="shared" si="48"/>
        <v>4.8</v>
      </c>
      <c r="Z64" s="66">
        <f t="shared" si="36"/>
        <v>15</v>
      </c>
      <c r="AA64" s="66">
        <f t="shared" si="49"/>
        <v>18</v>
      </c>
      <c r="AB64" s="66">
        <f t="shared" si="50"/>
        <v>10</v>
      </c>
      <c r="AC64" s="67">
        <f t="shared" si="51"/>
        <v>9.6</v>
      </c>
      <c r="AD64" s="66">
        <f t="shared" si="37"/>
        <v>30</v>
      </c>
      <c r="AE64" s="268">
        <v>32</v>
      </c>
      <c r="AF64" s="103">
        <f t="shared" si="52"/>
        <v>0</v>
      </c>
      <c r="AG64" s="51"/>
    </row>
    <row r="65" spans="1:33" s="33" customFormat="1" ht="33" customHeight="1" x14ac:dyDescent="0.25">
      <c r="A65" s="290">
        <v>87</v>
      </c>
      <c r="B65" s="161" t="s">
        <v>491</v>
      </c>
      <c r="C65" s="161" t="s">
        <v>157</v>
      </c>
      <c r="D65" s="323">
        <v>65.704999999999998</v>
      </c>
      <c r="E65" s="60"/>
      <c r="F65" s="324">
        <v>136</v>
      </c>
      <c r="G65" s="382">
        <f t="shared" si="39"/>
        <v>2.0699999999999998</v>
      </c>
      <c r="H65" s="63">
        <v>5</v>
      </c>
      <c r="I65" s="62" t="e">
        <f t="shared" si="40"/>
        <v>#DIV/0!</v>
      </c>
      <c r="J65" s="63"/>
      <c r="K65" s="63"/>
      <c r="L65" s="63"/>
      <c r="M65" s="63">
        <f t="shared" si="41"/>
        <v>4</v>
      </c>
      <c r="N65" s="63"/>
      <c r="O65" s="63">
        <v>2</v>
      </c>
      <c r="P65" s="63">
        <v>2</v>
      </c>
      <c r="Q65" s="63">
        <f t="shared" si="42"/>
        <v>80</v>
      </c>
      <c r="R65" s="65">
        <f t="shared" si="35"/>
        <v>8</v>
      </c>
      <c r="S65" s="66">
        <f t="shared" si="43"/>
        <v>10</v>
      </c>
      <c r="T65" s="67">
        <f t="shared" si="44"/>
        <v>10.88</v>
      </c>
      <c r="U65" s="165">
        <f t="shared" si="45"/>
        <v>10</v>
      </c>
      <c r="V65" s="67">
        <f t="shared" si="46"/>
        <v>10.88</v>
      </c>
      <c r="W65" s="67">
        <f t="shared" si="53"/>
        <v>8</v>
      </c>
      <c r="X65" s="66">
        <f t="shared" si="47"/>
        <v>1</v>
      </c>
      <c r="Y65" s="67">
        <f t="shared" si="48"/>
        <v>1.5</v>
      </c>
      <c r="Z65" s="66">
        <f t="shared" si="36"/>
        <v>15</v>
      </c>
      <c r="AA65" s="66">
        <f t="shared" si="49"/>
        <v>6</v>
      </c>
      <c r="AB65" s="66">
        <f t="shared" si="50"/>
        <v>3</v>
      </c>
      <c r="AC65" s="67">
        <f t="shared" si="51"/>
        <v>3</v>
      </c>
      <c r="AD65" s="66">
        <f t="shared" si="37"/>
        <v>30</v>
      </c>
      <c r="AE65" s="63"/>
      <c r="AF65" s="103"/>
    </row>
    <row r="66" spans="1:33" s="33" customFormat="1" ht="47.25" x14ac:dyDescent="0.25">
      <c r="A66" s="290">
        <v>88</v>
      </c>
      <c r="B66" s="161" t="s">
        <v>492</v>
      </c>
      <c r="C66" s="161" t="s">
        <v>157</v>
      </c>
      <c r="D66" s="323">
        <v>95.204999999999998</v>
      </c>
      <c r="E66" s="60"/>
      <c r="F66" s="324">
        <v>691</v>
      </c>
      <c r="G66" s="382">
        <f t="shared" si="39"/>
        <v>7.26</v>
      </c>
      <c r="H66" s="63">
        <v>97</v>
      </c>
      <c r="I66" s="62" t="e">
        <f t="shared" si="40"/>
        <v>#DIV/0!</v>
      </c>
      <c r="J66" s="63"/>
      <c r="K66" s="63"/>
      <c r="L66" s="63"/>
      <c r="M66" s="63">
        <f t="shared" si="41"/>
        <v>81</v>
      </c>
      <c r="N66" s="63">
        <v>0</v>
      </c>
      <c r="O66" s="63">
        <v>59</v>
      </c>
      <c r="P66" s="63">
        <v>22</v>
      </c>
      <c r="Q66" s="63">
        <f t="shared" si="42"/>
        <v>84</v>
      </c>
      <c r="R66" s="65">
        <f t="shared" si="35"/>
        <v>15</v>
      </c>
      <c r="S66" s="66">
        <f t="shared" si="43"/>
        <v>103</v>
      </c>
      <c r="T66" s="67">
        <f t="shared" si="44"/>
        <v>103.65</v>
      </c>
      <c r="U66" s="165">
        <f t="shared" si="45"/>
        <v>103</v>
      </c>
      <c r="V66" s="67">
        <f t="shared" si="46"/>
        <v>103.65</v>
      </c>
      <c r="W66" s="67">
        <f t="shared" si="53"/>
        <v>15</v>
      </c>
      <c r="X66" s="66">
        <f t="shared" si="47"/>
        <v>15</v>
      </c>
      <c r="Y66" s="67">
        <f t="shared" si="48"/>
        <v>15.45</v>
      </c>
      <c r="Z66" s="66">
        <f t="shared" si="36"/>
        <v>15</v>
      </c>
      <c r="AA66" s="66">
        <f t="shared" si="49"/>
        <v>57</v>
      </c>
      <c r="AB66" s="66">
        <f t="shared" si="50"/>
        <v>31</v>
      </c>
      <c r="AC66" s="67">
        <f t="shared" si="51"/>
        <v>30.9</v>
      </c>
      <c r="AD66" s="66">
        <f t="shared" si="37"/>
        <v>30</v>
      </c>
      <c r="AE66" s="63">
        <v>103</v>
      </c>
      <c r="AF66" s="103">
        <f t="shared" ref="AF66:AF67" si="54">U66-AE66</f>
        <v>0</v>
      </c>
    </row>
    <row r="67" spans="1:33" s="33" customFormat="1" ht="47.25" x14ac:dyDescent="0.25">
      <c r="A67" s="290">
        <v>89</v>
      </c>
      <c r="B67" s="161" t="s">
        <v>493</v>
      </c>
      <c r="C67" s="161" t="s">
        <v>157</v>
      </c>
      <c r="D67" s="323">
        <v>164.40199999999999</v>
      </c>
      <c r="E67" s="60"/>
      <c r="F67" s="324">
        <v>1434</v>
      </c>
      <c r="G67" s="382">
        <f t="shared" si="39"/>
        <v>8.7200000000000006</v>
      </c>
      <c r="H67" s="63">
        <v>88</v>
      </c>
      <c r="I67" s="62" t="e">
        <f t="shared" si="40"/>
        <v>#DIV/0!</v>
      </c>
      <c r="J67" s="63"/>
      <c r="K67" s="63"/>
      <c r="L67" s="63"/>
      <c r="M67" s="63">
        <f t="shared" si="41"/>
        <v>62</v>
      </c>
      <c r="N67" s="63">
        <v>0</v>
      </c>
      <c r="O67" s="63">
        <v>47</v>
      </c>
      <c r="P67" s="63">
        <v>15</v>
      </c>
      <c r="Q67" s="63">
        <f t="shared" si="42"/>
        <v>70</v>
      </c>
      <c r="R67" s="65">
        <f t="shared" si="35"/>
        <v>15</v>
      </c>
      <c r="S67" s="66">
        <f t="shared" si="43"/>
        <v>215</v>
      </c>
      <c r="T67" s="67">
        <f t="shared" si="44"/>
        <v>215.1</v>
      </c>
      <c r="U67" s="165">
        <f t="shared" si="45"/>
        <v>129</v>
      </c>
      <c r="V67" s="67">
        <f t="shared" si="46"/>
        <v>129.06</v>
      </c>
      <c r="W67" s="67">
        <v>9</v>
      </c>
      <c r="X67" s="66">
        <f t="shared" si="47"/>
        <v>19</v>
      </c>
      <c r="Y67" s="67">
        <f t="shared" si="48"/>
        <v>19.350000000000001</v>
      </c>
      <c r="Z67" s="66">
        <f t="shared" si="36"/>
        <v>15</v>
      </c>
      <c r="AA67" s="66">
        <f t="shared" si="49"/>
        <v>71</v>
      </c>
      <c r="AB67" s="66">
        <f t="shared" si="50"/>
        <v>39</v>
      </c>
      <c r="AC67" s="67">
        <f t="shared" si="51"/>
        <v>38.700000000000003</v>
      </c>
      <c r="AD67" s="66">
        <f t="shared" si="37"/>
        <v>30</v>
      </c>
      <c r="AE67" s="63">
        <v>129</v>
      </c>
      <c r="AF67" s="103">
        <f t="shared" si="54"/>
        <v>0</v>
      </c>
    </row>
    <row r="68" spans="1:33" s="33" customFormat="1" ht="31.5" x14ac:dyDescent="0.25">
      <c r="A68" s="290">
        <v>91</v>
      </c>
      <c r="B68" s="354" t="s">
        <v>494</v>
      </c>
      <c r="C68" s="161" t="s">
        <v>158</v>
      </c>
      <c r="D68" s="323">
        <v>61.625999999999998</v>
      </c>
      <c r="E68" s="60"/>
      <c r="F68" s="324">
        <v>108</v>
      </c>
      <c r="G68" s="382">
        <f t="shared" si="39"/>
        <v>1.75</v>
      </c>
      <c r="H68" s="63">
        <v>0</v>
      </c>
      <c r="I68" s="62" t="e">
        <f t="shared" si="40"/>
        <v>#DIV/0!</v>
      </c>
      <c r="J68" s="63"/>
      <c r="K68" s="63"/>
      <c r="L68" s="63"/>
      <c r="M68" s="63">
        <f t="shared" si="41"/>
        <v>0</v>
      </c>
      <c r="N68" s="63">
        <v>0</v>
      </c>
      <c r="O68" s="63">
        <v>0</v>
      </c>
      <c r="P68" s="63">
        <v>0</v>
      </c>
      <c r="Q68" s="63"/>
      <c r="R68" s="65">
        <f t="shared" si="35"/>
        <v>8</v>
      </c>
      <c r="S68" s="66">
        <f t="shared" si="43"/>
        <v>8</v>
      </c>
      <c r="T68" s="67">
        <f t="shared" si="44"/>
        <v>8.64</v>
      </c>
      <c r="U68" s="165">
        <f t="shared" si="45"/>
        <v>8</v>
      </c>
      <c r="V68" s="67">
        <f t="shared" si="46"/>
        <v>8.64</v>
      </c>
      <c r="W68" s="67">
        <f t="shared" si="53"/>
        <v>8</v>
      </c>
      <c r="X68" s="66">
        <f t="shared" si="47"/>
        <v>1</v>
      </c>
      <c r="Y68" s="67">
        <f t="shared" si="48"/>
        <v>1.2</v>
      </c>
      <c r="Z68" s="66">
        <f t="shared" si="36"/>
        <v>15</v>
      </c>
      <c r="AA68" s="66">
        <f t="shared" si="49"/>
        <v>4</v>
      </c>
      <c r="AB68" s="66">
        <f t="shared" si="50"/>
        <v>3</v>
      </c>
      <c r="AC68" s="67">
        <f t="shared" si="51"/>
        <v>2.4</v>
      </c>
      <c r="AD68" s="66">
        <f t="shared" si="37"/>
        <v>30</v>
      </c>
      <c r="AE68" s="63"/>
      <c r="AF68" s="103"/>
    </row>
    <row r="69" spans="1:33" s="33" customFormat="1" ht="31.5" x14ac:dyDescent="0.25">
      <c r="A69" s="290">
        <v>92</v>
      </c>
      <c r="B69" s="354" t="s">
        <v>782</v>
      </c>
      <c r="C69" s="161" t="s">
        <v>158</v>
      </c>
      <c r="D69" s="323">
        <v>13.544</v>
      </c>
      <c r="E69" s="60"/>
      <c r="F69" s="324">
        <v>27</v>
      </c>
      <c r="G69" s="382">
        <f t="shared" si="39"/>
        <v>1.99</v>
      </c>
      <c r="H69" s="63">
        <v>0</v>
      </c>
      <c r="I69" s="62" t="e">
        <f t="shared" si="40"/>
        <v>#DIV/0!</v>
      </c>
      <c r="J69" s="63"/>
      <c r="K69" s="63"/>
      <c r="L69" s="63"/>
      <c r="M69" s="63">
        <f t="shared" si="41"/>
        <v>0</v>
      </c>
      <c r="N69" s="63">
        <v>0</v>
      </c>
      <c r="O69" s="63">
        <v>0</v>
      </c>
      <c r="P69" s="63">
        <v>0</v>
      </c>
      <c r="Q69" s="63"/>
      <c r="R69" s="65">
        <f t="shared" si="35"/>
        <v>8</v>
      </c>
      <c r="S69" s="66">
        <f t="shared" si="43"/>
        <v>2</v>
      </c>
      <c r="T69" s="67">
        <f t="shared" si="44"/>
        <v>2.16</v>
      </c>
      <c r="U69" s="165">
        <f t="shared" si="45"/>
        <v>2</v>
      </c>
      <c r="V69" s="67">
        <f t="shared" si="46"/>
        <v>2.16</v>
      </c>
      <c r="W69" s="67">
        <f t="shared" si="53"/>
        <v>8</v>
      </c>
      <c r="X69" s="66">
        <f t="shared" si="47"/>
        <v>0</v>
      </c>
      <c r="Y69" s="67">
        <f t="shared" si="48"/>
        <v>0.3</v>
      </c>
      <c r="Z69" s="66">
        <f t="shared" si="36"/>
        <v>15</v>
      </c>
      <c r="AA69" s="66">
        <f t="shared" si="49"/>
        <v>1</v>
      </c>
      <c r="AB69" s="66">
        <f t="shared" si="50"/>
        <v>1</v>
      </c>
      <c r="AC69" s="67">
        <f t="shared" si="51"/>
        <v>0.6</v>
      </c>
      <c r="AD69" s="66">
        <f t="shared" si="37"/>
        <v>30</v>
      </c>
      <c r="AE69" s="63"/>
      <c r="AF69" s="103"/>
    </row>
    <row r="70" spans="1:33" s="33" customFormat="1" ht="63" x14ac:dyDescent="0.25">
      <c r="A70" s="290">
        <v>94</v>
      </c>
      <c r="B70" s="354" t="s">
        <v>879</v>
      </c>
      <c r="C70" s="161" t="s">
        <v>158</v>
      </c>
      <c r="D70" s="323">
        <v>155.31</v>
      </c>
      <c r="E70" s="60"/>
      <c r="F70" s="324">
        <v>1406</v>
      </c>
      <c r="G70" s="382">
        <f t="shared" si="39"/>
        <v>9.0500000000000007</v>
      </c>
      <c r="H70" s="63">
        <v>0</v>
      </c>
      <c r="I70" s="62" t="e">
        <f t="shared" si="40"/>
        <v>#DIV/0!</v>
      </c>
      <c r="J70" s="63"/>
      <c r="K70" s="63"/>
      <c r="L70" s="63"/>
      <c r="M70" s="63">
        <f t="shared" si="41"/>
        <v>0</v>
      </c>
      <c r="N70" s="63">
        <v>0</v>
      </c>
      <c r="O70" s="63">
        <v>0</v>
      </c>
      <c r="P70" s="63">
        <v>0</v>
      </c>
      <c r="Q70" s="63"/>
      <c r="R70" s="65">
        <f t="shared" si="35"/>
        <v>18</v>
      </c>
      <c r="S70" s="66">
        <f t="shared" si="43"/>
        <v>253</v>
      </c>
      <c r="T70" s="67">
        <f t="shared" si="44"/>
        <v>253.08</v>
      </c>
      <c r="U70" s="165">
        <f t="shared" si="45"/>
        <v>18</v>
      </c>
      <c r="V70" s="67">
        <f t="shared" si="46"/>
        <v>18.28</v>
      </c>
      <c r="W70" s="67">
        <v>1.3</v>
      </c>
      <c r="X70" s="66">
        <f t="shared" si="47"/>
        <v>2</v>
      </c>
      <c r="Y70" s="67">
        <f t="shared" si="48"/>
        <v>2.7</v>
      </c>
      <c r="Z70" s="66">
        <f t="shared" si="36"/>
        <v>15</v>
      </c>
      <c r="AA70" s="66">
        <f t="shared" si="49"/>
        <v>10</v>
      </c>
      <c r="AB70" s="66">
        <f t="shared" si="50"/>
        <v>6</v>
      </c>
      <c r="AC70" s="67">
        <f t="shared" si="51"/>
        <v>5.4</v>
      </c>
      <c r="AD70" s="66">
        <f t="shared" si="37"/>
        <v>30</v>
      </c>
      <c r="AE70" s="63">
        <v>18</v>
      </c>
      <c r="AF70" s="103">
        <f t="shared" ref="AF70:AF73" si="55">U70-AE70</f>
        <v>0</v>
      </c>
    </row>
    <row r="71" spans="1:33" s="33" customFormat="1" ht="47.25" x14ac:dyDescent="0.25">
      <c r="A71" s="290">
        <v>98</v>
      </c>
      <c r="B71" s="354" t="s">
        <v>875</v>
      </c>
      <c r="C71" s="161" t="s">
        <v>158</v>
      </c>
      <c r="D71" s="323">
        <v>55.552999999999997</v>
      </c>
      <c r="E71" s="60"/>
      <c r="F71" s="324">
        <v>1084</v>
      </c>
      <c r="G71" s="382">
        <f t="shared" si="39"/>
        <v>19.510000000000002</v>
      </c>
      <c r="H71" s="63">
        <v>0</v>
      </c>
      <c r="I71" s="62" t="e">
        <f t="shared" si="40"/>
        <v>#DIV/0!</v>
      </c>
      <c r="J71" s="63"/>
      <c r="K71" s="63"/>
      <c r="L71" s="63"/>
      <c r="M71" s="63">
        <f t="shared" si="41"/>
        <v>0</v>
      </c>
      <c r="N71" s="63">
        <v>0</v>
      </c>
      <c r="O71" s="63">
        <v>0</v>
      </c>
      <c r="P71" s="63">
        <v>0</v>
      </c>
      <c r="Q71" s="63"/>
      <c r="R71" s="65">
        <f t="shared" si="35"/>
        <v>25</v>
      </c>
      <c r="S71" s="66">
        <f t="shared" si="43"/>
        <v>271</v>
      </c>
      <c r="T71" s="67">
        <f t="shared" si="44"/>
        <v>271</v>
      </c>
      <c r="U71" s="165">
        <f t="shared" si="45"/>
        <v>6</v>
      </c>
      <c r="V71" s="67">
        <f t="shared" si="46"/>
        <v>6.5</v>
      </c>
      <c r="W71" s="67">
        <v>0.6</v>
      </c>
      <c r="X71" s="66">
        <f t="shared" si="47"/>
        <v>0</v>
      </c>
      <c r="Y71" s="67">
        <f t="shared" si="48"/>
        <v>0.9</v>
      </c>
      <c r="Z71" s="66">
        <f t="shared" si="36"/>
        <v>15</v>
      </c>
      <c r="AA71" s="66">
        <f t="shared" si="49"/>
        <v>4</v>
      </c>
      <c r="AB71" s="66">
        <f t="shared" si="50"/>
        <v>2</v>
      </c>
      <c r="AC71" s="67">
        <f t="shared" si="51"/>
        <v>1.8</v>
      </c>
      <c r="AD71" s="66">
        <f t="shared" si="37"/>
        <v>30</v>
      </c>
      <c r="AE71" s="63">
        <v>6</v>
      </c>
      <c r="AF71" s="103">
        <f t="shared" si="55"/>
        <v>0</v>
      </c>
    </row>
    <row r="72" spans="1:33" s="33" customFormat="1" ht="50.25" customHeight="1" x14ac:dyDescent="0.25">
      <c r="A72" s="290">
        <v>100</v>
      </c>
      <c r="B72" s="354" t="s">
        <v>498</v>
      </c>
      <c r="C72" s="161" t="s">
        <v>158</v>
      </c>
      <c r="D72" s="323">
        <v>38.801000000000002</v>
      </c>
      <c r="E72" s="60"/>
      <c r="F72" s="324">
        <v>80</v>
      </c>
      <c r="G72" s="382">
        <f t="shared" si="39"/>
        <v>2.06</v>
      </c>
      <c r="H72" s="63">
        <v>0</v>
      </c>
      <c r="I72" s="62" t="e">
        <f t="shared" si="40"/>
        <v>#DIV/0!</v>
      </c>
      <c r="J72" s="63"/>
      <c r="K72" s="63"/>
      <c r="L72" s="63"/>
      <c r="M72" s="63">
        <f t="shared" si="41"/>
        <v>0</v>
      </c>
      <c r="N72" s="63">
        <v>0</v>
      </c>
      <c r="O72" s="63">
        <v>0</v>
      </c>
      <c r="P72" s="63">
        <v>0</v>
      </c>
      <c r="Q72" s="63"/>
      <c r="R72" s="65">
        <f t="shared" si="35"/>
        <v>8</v>
      </c>
      <c r="S72" s="66">
        <f t="shared" si="43"/>
        <v>6</v>
      </c>
      <c r="T72" s="67">
        <f t="shared" si="44"/>
        <v>6.4</v>
      </c>
      <c r="U72" s="165">
        <f t="shared" si="45"/>
        <v>5</v>
      </c>
      <c r="V72" s="67">
        <f t="shared" si="46"/>
        <v>5.6</v>
      </c>
      <c r="W72" s="67">
        <v>7</v>
      </c>
      <c r="X72" s="66">
        <f t="shared" si="47"/>
        <v>0</v>
      </c>
      <c r="Y72" s="67">
        <f t="shared" si="48"/>
        <v>0.75</v>
      </c>
      <c r="Z72" s="66">
        <f t="shared" si="36"/>
        <v>15</v>
      </c>
      <c r="AA72" s="66">
        <f t="shared" si="49"/>
        <v>3</v>
      </c>
      <c r="AB72" s="66">
        <f t="shared" si="50"/>
        <v>2</v>
      </c>
      <c r="AC72" s="67">
        <f t="shared" si="51"/>
        <v>1.5</v>
      </c>
      <c r="AD72" s="66">
        <f t="shared" si="37"/>
        <v>30</v>
      </c>
      <c r="AE72" s="63">
        <v>5</v>
      </c>
      <c r="AF72" s="103">
        <f t="shared" si="55"/>
        <v>0</v>
      </c>
      <c r="AG72" s="51"/>
    </row>
    <row r="73" spans="1:33" s="33" customFormat="1" ht="47.25" x14ac:dyDescent="0.25">
      <c r="A73" s="290">
        <v>104</v>
      </c>
      <c r="B73" s="354" t="s">
        <v>505</v>
      </c>
      <c r="C73" s="161" t="s">
        <v>79</v>
      </c>
      <c r="D73" s="323">
        <v>1319.9749999999999</v>
      </c>
      <c r="E73" s="60"/>
      <c r="F73" s="324">
        <v>510</v>
      </c>
      <c r="G73" s="382">
        <f t="shared" si="39"/>
        <v>0.39</v>
      </c>
      <c r="H73" s="63">
        <v>12</v>
      </c>
      <c r="I73" s="62" t="e">
        <f t="shared" si="40"/>
        <v>#DIV/0!</v>
      </c>
      <c r="J73" s="63"/>
      <c r="K73" s="63"/>
      <c r="L73" s="63"/>
      <c r="M73" s="63">
        <f t="shared" si="41"/>
        <v>4</v>
      </c>
      <c r="N73" s="63">
        <v>0</v>
      </c>
      <c r="O73" s="63">
        <v>3</v>
      </c>
      <c r="P73" s="63">
        <v>1</v>
      </c>
      <c r="Q73" s="63">
        <f t="shared" si="42"/>
        <v>33</v>
      </c>
      <c r="R73" s="65">
        <f t="shared" si="35"/>
        <v>5</v>
      </c>
      <c r="S73" s="66">
        <f t="shared" si="43"/>
        <v>25</v>
      </c>
      <c r="T73" s="67">
        <f t="shared" si="44"/>
        <v>25.5</v>
      </c>
      <c r="U73" s="165">
        <f t="shared" si="45"/>
        <v>15</v>
      </c>
      <c r="V73" s="67">
        <f t="shared" si="46"/>
        <v>15.3</v>
      </c>
      <c r="W73" s="67">
        <v>3</v>
      </c>
      <c r="X73" s="66">
        <f t="shared" si="47"/>
        <v>2</v>
      </c>
      <c r="Y73" s="67">
        <f t="shared" si="48"/>
        <v>2.25</v>
      </c>
      <c r="Z73" s="66">
        <f t="shared" si="36"/>
        <v>15</v>
      </c>
      <c r="AA73" s="66">
        <f t="shared" si="49"/>
        <v>8</v>
      </c>
      <c r="AB73" s="66">
        <f t="shared" si="50"/>
        <v>5</v>
      </c>
      <c r="AC73" s="67">
        <f t="shared" si="51"/>
        <v>4.5</v>
      </c>
      <c r="AD73" s="66">
        <f t="shared" si="37"/>
        <v>30</v>
      </c>
      <c r="AE73" s="63">
        <v>15</v>
      </c>
      <c r="AF73" s="103">
        <f t="shared" si="55"/>
        <v>0</v>
      </c>
      <c r="AG73" s="51"/>
    </row>
    <row r="74" spans="1:33" s="33" customFormat="1" ht="31.5" x14ac:dyDescent="0.25">
      <c r="A74" s="290">
        <v>105</v>
      </c>
      <c r="B74" s="161" t="s">
        <v>520</v>
      </c>
      <c r="C74" s="161" t="s">
        <v>159</v>
      </c>
      <c r="D74" s="323">
        <v>62.91</v>
      </c>
      <c r="E74" s="60"/>
      <c r="F74" s="324">
        <v>221</v>
      </c>
      <c r="G74" s="382">
        <f t="shared" si="39"/>
        <v>3.51</v>
      </c>
      <c r="H74" s="63">
        <v>63</v>
      </c>
      <c r="I74" s="62" t="e">
        <f t="shared" si="40"/>
        <v>#DIV/0!</v>
      </c>
      <c r="J74" s="63"/>
      <c r="K74" s="63"/>
      <c r="L74" s="63"/>
      <c r="M74" s="63">
        <f t="shared" si="41"/>
        <v>43</v>
      </c>
      <c r="N74" s="63"/>
      <c r="O74" s="63">
        <v>27</v>
      </c>
      <c r="P74" s="63">
        <v>16</v>
      </c>
      <c r="Q74" s="63">
        <f t="shared" si="42"/>
        <v>68</v>
      </c>
      <c r="R74" s="65">
        <f t="shared" si="35"/>
        <v>12</v>
      </c>
      <c r="S74" s="66">
        <f t="shared" si="43"/>
        <v>26</v>
      </c>
      <c r="T74" s="67">
        <f t="shared" si="44"/>
        <v>26.52</v>
      </c>
      <c r="U74" s="165">
        <f t="shared" si="45"/>
        <v>26</v>
      </c>
      <c r="V74" s="67">
        <f t="shared" si="46"/>
        <v>26.52</v>
      </c>
      <c r="W74" s="67">
        <f t="shared" si="53"/>
        <v>12</v>
      </c>
      <c r="X74" s="66">
        <f t="shared" si="47"/>
        <v>3</v>
      </c>
      <c r="Y74" s="67">
        <f t="shared" si="48"/>
        <v>3.9</v>
      </c>
      <c r="Z74" s="66">
        <f t="shared" si="36"/>
        <v>15</v>
      </c>
      <c r="AA74" s="66">
        <f t="shared" si="49"/>
        <v>15</v>
      </c>
      <c r="AB74" s="66">
        <f t="shared" si="50"/>
        <v>8</v>
      </c>
      <c r="AC74" s="67">
        <f t="shared" si="51"/>
        <v>7.8</v>
      </c>
      <c r="AD74" s="66">
        <f t="shared" si="37"/>
        <v>30</v>
      </c>
      <c r="AE74" s="63"/>
      <c r="AF74" s="103"/>
    </row>
    <row r="75" spans="1:33" s="33" customFormat="1" ht="31.5" x14ac:dyDescent="0.25">
      <c r="A75" s="290">
        <v>106</v>
      </c>
      <c r="B75" s="161" t="s">
        <v>521</v>
      </c>
      <c r="C75" s="161" t="s">
        <v>159</v>
      </c>
      <c r="D75" s="323">
        <v>24.98</v>
      </c>
      <c r="E75" s="60"/>
      <c r="F75" s="324">
        <v>115</v>
      </c>
      <c r="G75" s="382">
        <f t="shared" si="39"/>
        <v>4.5999999999999996</v>
      </c>
      <c r="H75" s="63"/>
      <c r="I75" s="62" t="e">
        <f t="shared" si="40"/>
        <v>#DIV/0!</v>
      </c>
      <c r="J75" s="63"/>
      <c r="K75" s="63"/>
      <c r="L75" s="63"/>
      <c r="M75" s="63">
        <f t="shared" si="41"/>
        <v>0</v>
      </c>
      <c r="N75" s="63"/>
      <c r="O75" s="63"/>
      <c r="P75" s="63"/>
      <c r="Q75" s="63"/>
      <c r="R75" s="65">
        <f t="shared" si="35"/>
        <v>12</v>
      </c>
      <c r="S75" s="66">
        <f t="shared" si="43"/>
        <v>13</v>
      </c>
      <c r="T75" s="67">
        <f t="shared" si="44"/>
        <v>13.8</v>
      </c>
      <c r="U75" s="165">
        <f t="shared" si="45"/>
        <v>13</v>
      </c>
      <c r="V75" s="67">
        <f t="shared" si="46"/>
        <v>13.8</v>
      </c>
      <c r="W75" s="67">
        <f t="shared" si="53"/>
        <v>12</v>
      </c>
      <c r="X75" s="66">
        <f t="shared" si="47"/>
        <v>1</v>
      </c>
      <c r="Y75" s="67">
        <f t="shared" si="48"/>
        <v>1.95</v>
      </c>
      <c r="Z75" s="66">
        <f t="shared" si="36"/>
        <v>15</v>
      </c>
      <c r="AA75" s="66">
        <f t="shared" si="49"/>
        <v>8</v>
      </c>
      <c r="AB75" s="66">
        <f t="shared" si="50"/>
        <v>4</v>
      </c>
      <c r="AC75" s="67">
        <f t="shared" si="51"/>
        <v>3.9</v>
      </c>
      <c r="AD75" s="66">
        <f t="shared" si="37"/>
        <v>30</v>
      </c>
      <c r="AE75" s="63"/>
      <c r="AF75" s="103"/>
    </row>
    <row r="76" spans="1:33" s="33" customFormat="1" ht="31.5" x14ac:dyDescent="0.25">
      <c r="A76" s="290">
        <v>107</v>
      </c>
      <c r="B76" s="161" t="s">
        <v>522</v>
      </c>
      <c r="C76" s="161" t="s">
        <v>159</v>
      </c>
      <c r="D76" s="323">
        <v>18.07</v>
      </c>
      <c r="E76" s="60"/>
      <c r="F76" s="324">
        <v>87</v>
      </c>
      <c r="G76" s="382">
        <f t="shared" si="39"/>
        <v>4.8099999999999996</v>
      </c>
      <c r="H76" s="63"/>
      <c r="I76" s="62" t="e">
        <f t="shared" si="40"/>
        <v>#DIV/0!</v>
      </c>
      <c r="J76" s="63"/>
      <c r="K76" s="63"/>
      <c r="L76" s="63"/>
      <c r="M76" s="63">
        <f t="shared" si="41"/>
        <v>0</v>
      </c>
      <c r="N76" s="63"/>
      <c r="O76" s="63"/>
      <c r="P76" s="63"/>
      <c r="Q76" s="63"/>
      <c r="R76" s="65">
        <f t="shared" si="35"/>
        <v>12</v>
      </c>
      <c r="S76" s="66">
        <f t="shared" si="43"/>
        <v>10</v>
      </c>
      <c r="T76" s="67">
        <f t="shared" si="44"/>
        <v>10.44</v>
      </c>
      <c r="U76" s="165">
        <f t="shared" si="45"/>
        <v>10</v>
      </c>
      <c r="V76" s="67">
        <f t="shared" si="46"/>
        <v>10.44</v>
      </c>
      <c r="W76" s="67">
        <f t="shared" si="53"/>
        <v>12</v>
      </c>
      <c r="X76" s="66">
        <f t="shared" si="47"/>
        <v>1</v>
      </c>
      <c r="Y76" s="67">
        <f t="shared" si="48"/>
        <v>1.5</v>
      </c>
      <c r="Z76" s="66">
        <f t="shared" si="36"/>
        <v>15</v>
      </c>
      <c r="AA76" s="66">
        <f t="shared" si="49"/>
        <v>6</v>
      </c>
      <c r="AB76" s="66">
        <f t="shared" si="50"/>
        <v>3</v>
      </c>
      <c r="AC76" s="67">
        <f t="shared" si="51"/>
        <v>3</v>
      </c>
      <c r="AD76" s="66">
        <f t="shared" si="37"/>
        <v>30</v>
      </c>
      <c r="AE76" s="63"/>
      <c r="AF76" s="103"/>
    </row>
    <row r="77" spans="1:33" s="33" customFormat="1" ht="31.5" x14ac:dyDescent="0.25">
      <c r="A77" s="290">
        <v>108</v>
      </c>
      <c r="B77" s="161" t="s">
        <v>523</v>
      </c>
      <c r="C77" s="161" t="s">
        <v>159</v>
      </c>
      <c r="D77" s="323">
        <v>15.55</v>
      </c>
      <c r="E77" s="60"/>
      <c r="F77" s="324">
        <v>74</v>
      </c>
      <c r="G77" s="382">
        <f t="shared" si="39"/>
        <v>4.76</v>
      </c>
      <c r="H77" s="63"/>
      <c r="I77" s="62" t="e">
        <f t="shared" si="40"/>
        <v>#DIV/0!</v>
      </c>
      <c r="J77" s="63"/>
      <c r="K77" s="63"/>
      <c r="L77" s="63"/>
      <c r="M77" s="63">
        <f t="shared" si="41"/>
        <v>0</v>
      </c>
      <c r="N77" s="63"/>
      <c r="O77" s="63"/>
      <c r="P77" s="63"/>
      <c r="Q77" s="63"/>
      <c r="R77" s="65">
        <f t="shared" ref="R77:R109" si="56">IF(F77&lt;VLOOKUP(G77,$M$275:$Q$282,2),0,VLOOKUP(G77,$M$275:$Q$282,3))</f>
        <v>12</v>
      </c>
      <c r="S77" s="66">
        <f t="shared" si="43"/>
        <v>8</v>
      </c>
      <c r="T77" s="67">
        <f t="shared" si="44"/>
        <v>8.8800000000000008</v>
      </c>
      <c r="U77" s="165">
        <f t="shared" si="45"/>
        <v>8</v>
      </c>
      <c r="V77" s="67">
        <f t="shared" si="46"/>
        <v>8.8800000000000008</v>
      </c>
      <c r="W77" s="67">
        <f t="shared" si="53"/>
        <v>12</v>
      </c>
      <c r="X77" s="66">
        <f t="shared" si="47"/>
        <v>1</v>
      </c>
      <c r="Y77" s="67">
        <f t="shared" si="48"/>
        <v>1.2</v>
      </c>
      <c r="Z77" s="66">
        <f t="shared" ref="Z77:Z109" si="57">IF(F77&lt;VLOOKUP(G77,$M$275:$Q$282,2),0,VLOOKUP(G77,$M$275:$Q$282,4))</f>
        <v>15</v>
      </c>
      <c r="AA77" s="66">
        <f t="shared" si="49"/>
        <v>4</v>
      </c>
      <c r="AB77" s="66">
        <f t="shared" si="50"/>
        <v>3</v>
      </c>
      <c r="AC77" s="67">
        <f t="shared" si="51"/>
        <v>2.4</v>
      </c>
      <c r="AD77" s="66">
        <f t="shared" ref="AD77:AD109" si="58">IF(F77&lt;VLOOKUP(G77,$M$275:$Q$282,2),0,VLOOKUP(G77,$M$275:$Q$282,5))</f>
        <v>30</v>
      </c>
      <c r="AE77" s="63"/>
      <c r="AF77" s="103"/>
    </row>
    <row r="78" spans="1:33" s="33" customFormat="1" ht="31.5" x14ac:dyDescent="0.25">
      <c r="A78" s="290">
        <v>109</v>
      </c>
      <c r="B78" s="161" t="s">
        <v>524</v>
      </c>
      <c r="C78" s="161" t="s">
        <v>159</v>
      </c>
      <c r="D78" s="323">
        <v>42.7</v>
      </c>
      <c r="E78" s="60"/>
      <c r="F78" s="324">
        <v>207</v>
      </c>
      <c r="G78" s="382">
        <f t="shared" si="39"/>
        <v>4.8499999999999996</v>
      </c>
      <c r="H78" s="63"/>
      <c r="I78" s="62" t="e">
        <f t="shared" si="40"/>
        <v>#DIV/0!</v>
      </c>
      <c r="J78" s="63"/>
      <c r="K78" s="63"/>
      <c r="L78" s="63"/>
      <c r="M78" s="63">
        <f t="shared" si="41"/>
        <v>0</v>
      </c>
      <c r="N78" s="63"/>
      <c r="O78" s="63"/>
      <c r="P78" s="63"/>
      <c r="Q78" s="63"/>
      <c r="R78" s="65">
        <f t="shared" si="56"/>
        <v>12</v>
      </c>
      <c r="S78" s="66">
        <f t="shared" si="43"/>
        <v>24</v>
      </c>
      <c r="T78" s="67">
        <f t="shared" si="44"/>
        <v>24.84</v>
      </c>
      <c r="U78" s="165">
        <f t="shared" si="45"/>
        <v>24</v>
      </c>
      <c r="V78" s="67">
        <f t="shared" si="46"/>
        <v>24.84</v>
      </c>
      <c r="W78" s="67">
        <f t="shared" si="53"/>
        <v>12</v>
      </c>
      <c r="X78" s="66">
        <f t="shared" si="47"/>
        <v>3</v>
      </c>
      <c r="Y78" s="67">
        <f t="shared" si="48"/>
        <v>3.6</v>
      </c>
      <c r="Z78" s="66">
        <f t="shared" si="57"/>
        <v>15</v>
      </c>
      <c r="AA78" s="66">
        <f t="shared" si="49"/>
        <v>13</v>
      </c>
      <c r="AB78" s="66">
        <f t="shared" si="50"/>
        <v>8</v>
      </c>
      <c r="AC78" s="67">
        <f t="shared" si="51"/>
        <v>7.2</v>
      </c>
      <c r="AD78" s="66">
        <f t="shared" si="58"/>
        <v>30</v>
      </c>
      <c r="AE78" s="63"/>
      <c r="AF78" s="103"/>
    </row>
    <row r="79" spans="1:33" s="33" customFormat="1" ht="31.5" x14ac:dyDescent="0.25">
      <c r="A79" s="290">
        <v>110</v>
      </c>
      <c r="B79" s="161" t="s">
        <v>525</v>
      </c>
      <c r="C79" s="161" t="s">
        <v>159</v>
      </c>
      <c r="D79" s="323">
        <v>28.73</v>
      </c>
      <c r="E79" s="60"/>
      <c r="F79" s="324">
        <v>171</v>
      </c>
      <c r="G79" s="382">
        <f t="shared" si="39"/>
        <v>5.95</v>
      </c>
      <c r="H79" s="63"/>
      <c r="I79" s="62" t="e">
        <f t="shared" si="40"/>
        <v>#DIV/0!</v>
      </c>
      <c r="J79" s="63"/>
      <c r="K79" s="63"/>
      <c r="L79" s="63"/>
      <c r="M79" s="63">
        <f t="shared" si="41"/>
        <v>0</v>
      </c>
      <c r="N79" s="63"/>
      <c r="O79" s="63"/>
      <c r="P79" s="63"/>
      <c r="Q79" s="63"/>
      <c r="R79" s="65">
        <f t="shared" si="56"/>
        <v>12</v>
      </c>
      <c r="S79" s="66">
        <f t="shared" si="43"/>
        <v>20</v>
      </c>
      <c r="T79" s="67">
        <f t="shared" si="44"/>
        <v>20.52</v>
      </c>
      <c r="U79" s="165">
        <f t="shared" si="45"/>
        <v>20</v>
      </c>
      <c r="V79" s="67">
        <f t="shared" si="46"/>
        <v>20.52</v>
      </c>
      <c r="W79" s="67">
        <f t="shared" si="53"/>
        <v>12</v>
      </c>
      <c r="X79" s="66">
        <f t="shared" si="47"/>
        <v>3</v>
      </c>
      <c r="Y79" s="67">
        <f t="shared" si="48"/>
        <v>3</v>
      </c>
      <c r="Z79" s="66">
        <f t="shared" si="57"/>
        <v>15</v>
      </c>
      <c r="AA79" s="66">
        <f t="shared" si="49"/>
        <v>11</v>
      </c>
      <c r="AB79" s="66">
        <f t="shared" si="50"/>
        <v>6</v>
      </c>
      <c r="AC79" s="67">
        <f t="shared" si="51"/>
        <v>6</v>
      </c>
      <c r="AD79" s="66">
        <f t="shared" si="58"/>
        <v>30</v>
      </c>
      <c r="AE79" s="63"/>
      <c r="AF79" s="103"/>
    </row>
    <row r="80" spans="1:33" s="33" customFormat="1" ht="31.5" x14ac:dyDescent="0.25">
      <c r="A80" s="290">
        <v>111</v>
      </c>
      <c r="B80" s="161" t="s">
        <v>783</v>
      </c>
      <c r="C80" s="161" t="s">
        <v>159</v>
      </c>
      <c r="D80" s="323">
        <v>9.4</v>
      </c>
      <c r="E80" s="60"/>
      <c r="F80" s="324">
        <v>114</v>
      </c>
      <c r="G80" s="382">
        <f t="shared" si="39"/>
        <v>12.13</v>
      </c>
      <c r="H80" s="63"/>
      <c r="I80" s="62" t="e">
        <f t="shared" si="40"/>
        <v>#DIV/0!</v>
      </c>
      <c r="J80" s="63"/>
      <c r="K80" s="63"/>
      <c r="L80" s="63"/>
      <c r="M80" s="63">
        <f t="shared" si="41"/>
        <v>0</v>
      </c>
      <c r="N80" s="63"/>
      <c r="O80" s="63"/>
      <c r="P80" s="63"/>
      <c r="Q80" s="63"/>
      <c r="R80" s="65">
        <f t="shared" si="56"/>
        <v>25</v>
      </c>
      <c r="S80" s="66">
        <f t="shared" si="43"/>
        <v>28</v>
      </c>
      <c r="T80" s="67">
        <f t="shared" si="44"/>
        <v>28.5</v>
      </c>
      <c r="U80" s="165">
        <f t="shared" si="45"/>
        <v>28</v>
      </c>
      <c r="V80" s="67">
        <f t="shared" si="46"/>
        <v>28.5</v>
      </c>
      <c r="W80" s="67">
        <f t="shared" si="53"/>
        <v>25</v>
      </c>
      <c r="X80" s="66">
        <f t="shared" si="47"/>
        <v>4</v>
      </c>
      <c r="Y80" s="67">
        <f t="shared" si="48"/>
        <v>4.2</v>
      </c>
      <c r="Z80" s="66">
        <f t="shared" si="57"/>
        <v>15</v>
      </c>
      <c r="AA80" s="66">
        <f t="shared" si="49"/>
        <v>15</v>
      </c>
      <c r="AB80" s="66">
        <f t="shared" si="50"/>
        <v>9</v>
      </c>
      <c r="AC80" s="67">
        <f t="shared" si="51"/>
        <v>8.4</v>
      </c>
      <c r="AD80" s="66">
        <f t="shared" si="58"/>
        <v>30</v>
      </c>
      <c r="AE80" s="63"/>
      <c r="AF80" s="103"/>
    </row>
    <row r="81" spans="1:33" s="33" customFormat="1" ht="47.25" x14ac:dyDescent="0.25">
      <c r="A81" s="290">
        <v>112</v>
      </c>
      <c r="B81" s="161" t="s">
        <v>526</v>
      </c>
      <c r="C81" s="161" t="s">
        <v>159</v>
      </c>
      <c r="D81" s="323">
        <v>18.329999999999998</v>
      </c>
      <c r="E81" s="60"/>
      <c r="F81" s="324">
        <v>168</v>
      </c>
      <c r="G81" s="382">
        <f t="shared" si="39"/>
        <v>9.17</v>
      </c>
      <c r="H81" s="63">
        <v>30</v>
      </c>
      <c r="I81" s="62" t="e">
        <f t="shared" si="40"/>
        <v>#DIV/0!</v>
      </c>
      <c r="J81" s="63"/>
      <c r="K81" s="63"/>
      <c r="L81" s="63"/>
      <c r="M81" s="63">
        <f t="shared" si="41"/>
        <v>30</v>
      </c>
      <c r="N81" s="63">
        <v>0</v>
      </c>
      <c r="O81" s="63">
        <v>16</v>
      </c>
      <c r="P81" s="63">
        <v>14</v>
      </c>
      <c r="Q81" s="63">
        <f t="shared" si="42"/>
        <v>100</v>
      </c>
      <c r="R81" s="65">
        <f t="shared" si="56"/>
        <v>18</v>
      </c>
      <c r="S81" s="66">
        <f t="shared" si="43"/>
        <v>30</v>
      </c>
      <c r="T81" s="67">
        <f t="shared" si="44"/>
        <v>30.24</v>
      </c>
      <c r="U81" s="165">
        <f t="shared" si="45"/>
        <v>30</v>
      </c>
      <c r="V81" s="67">
        <f t="shared" si="46"/>
        <v>30.24</v>
      </c>
      <c r="W81" s="67">
        <f t="shared" si="53"/>
        <v>18</v>
      </c>
      <c r="X81" s="66">
        <f t="shared" si="47"/>
        <v>4</v>
      </c>
      <c r="Y81" s="67">
        <f t="shared" si="48"/>
        <v>4.5</v>
      </c>
      <c r="Z81" s="66">
        <f t="shared" si="57"/>
        <v>15</v>
      </c>
      <c r="AA81" s="66">
        <f t="shared" si="49"/>
        <v>17</v>
      </c>
      <c r="AB81" s="66">
        <f t="shared" si="50"/>
        <v>9</v>
      </c>
      <c r="AC81" s="67">
        <f t="shared" si="51"/>
        <v>9</v>
      </c>
      <c r="AD81" s="66">
        <f t="shared" si="58"/>
        <v>30</v>
      </c>
      <c r="AE81" s="63">
        <v>30</v>
      </c>
      <c r="AF81" s="103">
        <f t="shared" ref="AF81:AF91" si="59">U81-AE81</f>
        <v>0</v>
      </c>
      <c r="AG81" s="51"/>
    </row>
    <row r="82" spans="1:33" s="33" customFormat="1" ht="47.25" x14ac:dyDescent="0.25">
      <c r="A82" s="290">
        <v>113</v>
      </c>
      <c r="B82" s="161" t="s">
        <v>763</v>
      </c>
      <c r="C82" s="161" t="s">
        <v>159</v>
      </c>
      <c r="D82" s="323">
        <v>74.75</v>
      </c>
      <c r="E82" s="60"/>
      <c r="F82" s="324">
        <v>70</v>
      </c>
      <c r="G82" s="382">
        <f t="shared" si="39"/>
        <v>0.94</v>
      </c>
      <c r="H82" s="63">
        <v>3</v>
      </c>
      <c r="I82" s="62" t="e">
        <f t="shared" si="40"/>
        <v>#DIV/0!</v>
      </c>
      <c r="J82" s="63"/>
      <c r="K82" s="63"/>
      <c r="L82" s="63"/>
      <c r="M82" s="63">
        <f t="shared" si="41"/>
        <v>2</v>
      </c>
      <c r="N82" s="63">
        <v>0</v>
      </c>
      <c r="O82" s="63">
        <v>2</v>
      </c>
      <c r="P82" s="63">
        <v>0</v>
      </c>
      <c r="Q82" s="63">
        <f t="shared" si="42"/>
        <v>67</v>
      </c>
      <c r="R82" s="65">
        <f t="shared" si="56"/>
        <v>5</v>
      </c>
      <c r="S82" s="66">
        <f t="shared" si="43"/>
        <v>3</v>
      </c>
      <c r="T82" s="67">
        <f t="shared" si="44"/>
        <v>3.5</v>
      </c>
      <c r="U82" s="165">
        <f t="shared" si="45"/>
        <v>3</v>
      </c>
      <c r="V82" s="67">
        <f t="shared" si="46"/>
        <v>3.5</v>
      </c>
      <c r="W82" s="67">
        <f t="shared" si="53"/>
        <v>5</v>
      </c>
      <c r="X82" s="66">
        <f t="shared" si="47"/>
        <v>0</v>
      </c>
      <c r="Y82" s="67">
        <f t="shared" si="48"/>
        <v>0.45</v>
      </c>
      <c r="Z82" s="66">
        <f t="shared" si="57"/>
        <v>15</v>
      </c>
      <c r="AA82" s="66">
        <f t="shared" si="49"/>
        <v>2</v>
      </c>
      <c r="AB82" s="66">
        <f t="shared" si="50"/>
        <v>1</v>
      </c>
      <c r="AC82" s="67">
        <f t="shared" si="51"/>
        <v>0.9</v>
      </c>
      <c r="AD82" s="66">
        <f t="shared" si="58"/>
        <v>30</v>
      </c>
      <c r="AE82" s="63">
        <v>3</v>
      </c>
      <c r="AF82" s="103">
        <f t="shared" si="59"/>
        <v>0</v>
      </c>
    </row>
    <row r="83" spans="1:33" s="33" customFormat="1" ht="47.25" x14ac:dyDescent="0.25">
      <c r="A83" s="290">
        <v>114</v>
      </c>
      <c r="B83" s="161" t="s">
        <v>889</v>
      </c>
      <c r="C83" s="161" t="s">
        <v>159</v>
      </c>
      <c r="D83" s="323">
        <v>244.21</v>
      </c>
      <c r="E83" s="60"/>
      <c r="F83" s="324">
        <v>850</v>
      </c>
      <c r="G83" s="382">
        <f t="shared" si="39"/>
        <v>3.48</v>
      </c>
      <c r="H83" s="63">
        <v>98</v>
      </c>
      <c r="I83" s="62" t="e">
        <f t="shared" si="40"/>
        <v>#DIV/0!</v>
      </c>
      <c r="J83" s="63"/>
      <c r="K83" s="63"/>
      <c r="L83" s="63"/>
      <c r="M83" s="63">
        <f t="shared" si="41"/>
        <v>45</v>
      </c>
      <c r="N83" s="63">
        <v>6</v>
      </c>
      <c r="O83" s="63">
        <v>36</v>
      </c>
      <c r="P83" s="63">
        <v>3</v>
      </c>
      <c r="Q83" s="63">
        <f t="shared" si="42"/>
        <v>46</v>
      </c>
      <c r="R83" s="65">
        <f t="shared" si="56"/>
        <v>12</v>
      </c>
      <c r="S83" s="66">
        <f t="shared" si="43"/>
        <v>102</v>
      </c>
      <c r="T83" s="67">
        <f t="shared" si="44"/>
        <v>102</v>
      </c>
      <c r="U83" s="165">
        <f t="shared" si="45"/>
        <v>102</v>
      </c>
      <c r="V83" s="67">
        <f t="shared" si="46"/>
        <v>102</v>
      </c>
      <c r="W83" s="67">
        <f t="shared" si="53"/>
        <v>12</v>
      </c>
      <c r="X83" s="66">
        <f t="shared" si="47"/>
        <v>15</v>
      </c>
      <c r="Y83" s="67">
        <f t="shared" si="48"/>
        <v>15.3</v>
      </c>
      <c r="Z83" s="66">
        <f t="shared" si="57"/>
        <v>15</v>
      </c>
      <c r="AA83" s="66">
        <f t="shared" si="49"/>
        <v>56</v>
      </c>
      <c r="AB83" s="66">
        <f t="shared" si="50"/>
        <v>31</v>
      </c>
      <c r="AC83" s="67">
        <f t="shared" si="51"/>
        <v>30.6</v>
      </c>
      <c r="AD83" s="66">
        <f t="shared" si="58"/>
        <v>30</v>
      </c>
      <c r="AE83" s="63">
        <v>102</v>
      </c>
      <c r="AF83" s="103">
        <f t="shared" si="59"/>
        <v>0</v>
      </c>
      <c r="AG83" s="51"/>
    </row>
    <row r="84" spans="1:33" s="33" customFormat="1" ht="47.25" x14ac:dyDescent="0.25">
      <c r="A84" s="290">
        <v>118</v>
      </c>
      <c r="B84" s="161" t="s">
        <v>528</v>
      </c>
      <c r="C84" s="161" t="s">
        <v>159</v>
      </c>
      <c r="D84" s="323">
        <v>125.65</v>
      </c>
      <c r="E84" s="60"/>
      <c r="F84" s="324">
        <v>1437</v>
      </c>
      <c r="G84" s="382">
        <f t="shared" si="39"/>
        <v>11.44</v>
      </c>
      <c r="H84" s="63">
        <v>175</v>
      </c>
      <c r="I84" s="62" t="e">
        <f t="shared" si="40"/>
        <v>#DIV/0!</v>
      </c>
      <c r="J84" s="63"/>
      <c r="K84" s="63"/>
      <c r="L84" s="63"/>
      <c r="M84" s="63">
        <f t="shared" si="41"/>
        <v>149</v>
      </c>
      <c r="N84" s="63">
        <v>21</v>
      </c>
      <c r="O84" s="63">
        <v>83</v>
      </c>
      <c r="P84" s="63">
        <v>45</v>
      </c>
      <c r="Q84" s="63">
        <f t="shared" si="42"/>
        <v>85</v>
      </c>
      <c r="R84" s="65">
        <f t="shared" si="56"/>
        <v>18</v>
      </c>
      <c r="S84" s="66">
        <f t="shared" si="43"/>
        <v>258</v>
      </c>
      <c r="T84" s="67">
        <f t="shared" si="44"/>
        <v>258.66000000000003</v>
      </c>
      <c r="U84" s="165">
        <f t="shared" si="45"/>
        <v>186</v>
      </c>
      <c r="V84" s="67">
        <f t="shared" si="46"/>
        <v>186.81</v>
      </c>
      <c r="W84" s="67">
        <v>13</v>
      </c>
      <c r="X84" s="66">
        <f t="shared" si="47"/>
        <v>27</v>
      </c>
      <c r="Y84" s="67">
        <f t="shared" si="48"/>
        <v>27.9</v>
      </c>
      <c r="Z84" s="66">
        <f t="shared" si="57"/>
        <v>15</v>
      </c>
      <c r="AA84" s="66">
        <f t="shared" si="49"/>
        <v>103</v>
      </c>
      <c r="AB84" s="66">
        <f t="shared" si="50"/>
        <v>56</v>
      </c>
      <c r="AC84" s="67">
        <f t="shared" si="51"/>
        <v>55.8</v>
      </c>
      <c r="AD84" s="66">
        <f t="shared" si="58"/>
        <v>30</v>
      </c>
      <c r="AE84" s="63">
        <v>186</v>
      </c>
      <c r="AF84" s="103">
        <f t="shared" si="59"/>
        <v>0</v>
      </c>
    </row>
    <row r="85" spans="1:33" s="33" customFormat="1" ht="47.25" x14ac:dyDescent="0.25">
      <c r="A85" s="290">
        <v>120</v>
      </c>
      <c r="B85" s="161" t="s">
        <v>529</v>
      </c>
      <c r="C85" s="161" t="s">
        <v>159</v>
      </c>
      <c r="D85" s="323">
        <v>10.849</v>
      </c>
      <c r="E85" s="60"/>
      <c r="F85" s="324">
        <v>84</v>
      </c>
      <c r="G85" s="382">
        <f t="shared" si="39"/>
        <v>7.74</v>
      </c>
      <c r="H85" s="63">
        <v>12</v>
      </c>
      <c r="I85" s="62" t="e">
        <f t="shared" si="40"/>
        <v>#DIV/0!</v>
      </c>
      <c r="J85" s="63"/>
      <c r="K85" s="63"/>
      <c r="L85" s="63"/>
      <c r="M85" s="63">
        <f t="shared" si="41"/>
        <v>12</v>
      </c>
      <c r="N85" s="63">
        <v>1</v>
      </c>
      <c r="O85" s="63">
        <v>3</v>
      </c>
      <c r="P85" s="63">
        <v>8</v>
      </c>
      <c r="Q85" s="63">
        <f t="shared" si="42"/>
        <v>100</v>
      </c>
      <c r="R85" s="65">
        <f t="shared" si="56"/>
        <v>15</v>
      </c>
      <c r="S85" s="66">
        <f t="shared" si="43"/>
        <v>12</v>
      </c>
      <c r="T85" s="67">
        <f t="shared" si="44"/>
        <v>12.6</v>
      </c>
      <c r="U85" s="165">
        <f t="shared" si="45"/>
        <v>12</v>
      </c>
      <c r="V85" s="67">
        <f t="shared" si="46"/>
        <v>12.6</v>
      </c>
      <c r="W85" s="67">
        <f t="shared" si="53"/>
        <v>15</v>
      </c>
      <c r="X85" s="66">
        <f t="shared" si="47"/>
        <v>1</v>
      </c>
      <c r="Y85" s="67">
        <f t="shared" si="48"/>
        <v>1.8</v>
      </c>
      <c r="Z85" s="66">
        <f t="shared" si="57"/>
        <v>15</v>
      </c>
      <c r="AA85" s="66">
        <f t="shared" si="49"/>
        <v>7</v>
      </c>
      <c r="AB85" s="66">
        <f t="shared" si="50"/>
        <v>4</v>
      </c>
      <c r="AC85" s="67">
        <f t="shared" si="51"/>
        <v>3.6</v>
      </c>
      <c r="AD85" s="66">
        <f t="shared" si="58"/>
        <v>30</v>
      </c>
      <c r="AE85" s="63">
        <v>12</v>
      </c>
      <c r="AF85" s="103">
        <f t="shared" si="59"/>
        <v>0</v>
      </c>
    </row>
    <row r="86" spans="1:33" s="33" customFormat="1" ht="47.25" x14ac:dyDescent="0.25">
      <c r="A86" s="290">
        <v>121</v>
      </c>
      <c r="B86" s="161" t="s">
        <v>530</v>
      </c>
      <c r="C86" s="161" t="s">
        <v>159</v>
      </c>
      <c r="D86" s="323">
        <v>4.5810000000000004</v>
      </c>
      <c r="E86" s="60"/>
      <c r="F86" s="324">
        <v>36</v>
      </c>
      <c r="G86" s="382">
        <f t="shared" si="39"/>
        <v>7.86</v>
      </c>
      <c r="H86" s="63">
        <v>5</v>
      </c>
      <c r="I86" s="62" t="e">
        <f t="shared" si="40"/>
        <v>#DIV/0!</v>
      </c>
      <c r="J86" s="63"/>
      <c r="K86" s="63"/>
      <c r="L86" s="63"/>
      <c r="M86" s="63">
        <f t="shared" si="41"/>
        <v>5</v>
      </c>
      <c r="N86" s="63">
        <v>0</v>
      </c>
      <c r="O86" s="63">
        <v>2</v>
      </c>
      <c r="P86" s="63">
        <v>3</v>
      </c>
      <c r="Q86" s="63">
        <f t="shared" si="42"/>
        <v>100</v>
      </c>
      <c r="R86" s="65">
        <f t="shared" si="56"/>
        <v>15</v>
      </c>
      <c r="S86" s="66">
        <f t="shared" si="43"/>
        <v>5</v>
      </c>
      <c r="T86" s="67">
        <f t="shared" si="44"/>
        <v>5.4</v>
      </c>
      <c r="U86" s="165">
        <f t="shared" si="45"/>
        <v>4</v>
      </c>
      <c r="V86" s="67">
        <f t="shared" si="46"/>
        <v>4.32</v>
      </c>
      <c r="W86" s="67">
        <v>12</v>
      </c>
      <c r="X86" s="66">
        <f t="shared" si="47"/>
        <v>0</v>
      </c>
      <c r="Y86" s="67">
        <f t="shared" si="48"/>
        <v>0.6</v>
      </c>
      <c r="Z86" s="66">
        <f t="shared" si="57"/>
        <v>15</v>
      </c>
      <c r="AA86" s="66">
        <f t="shared" si="49"/>
        <v>2</v>
      </c>
      <c r="AB86" s="66">
        <f t="shared" si="50"/>
        <v>2</v>
      </c>
      <c r="AC86" s="67">
        <f t="shared" si="51"/>
        <v>1.2</v>
      </c>
      <c r="AD86" s="66">
        <f t="shared" si="58"/>
        <v>30</v>
      </c>
      <c r="AE86" s="63">
        <v>4</v>
      </c>
      <c r="AF86" s="103">
        <f t="shared" si="59"/>
        <v>0</v>
      </c>
    </row>
    <row r="87" spans="1:33" s="33" customFormat="1" ht="47.25" x14ac:dyDescent="0.25">
      <c r="A87" s="290">
        <v>123</v>
      </c>
      <c r="B87" s="161" t="s">
        <v>532</v>
      </c>
      <c r="C87" s="161" t="s">
        <v>159</v>
      </c>
      <c r="D87" s="323">
        <v>15.803000000000001</v>
      </c>
      <c r="E87" s="60"/>
      <c r="F87" s="324">
        <v>104</v>
      </c>
      <c r="G87" s="382">
        <f t="shared" si="39"/>
        <v>6.58</v>
      </c>
      <c r="H87" s="63">
        <v>21</v>
      </c>
      <c r="I87" s="62" t="e">
        <f t="shared" si="40"/>
        <v>#DIV/0!</v>
      </c>
      <c r="J87" s="63"/>
      <c r="K87" s="63"/>
      <c r="L87" s="63"/>
      <c r="M87" s="63">
        <f t="shared" si="41"/>
        <v>21</v>
      </c>
      <c r="N87" s="63">
        <v>1</v>
      </c>
      <c r="O87" s="63">
        <v>6</v>
      </c>
      <c r="P87" s="63">
        <v>14</v>
      </c>
      <c r="Q87" s="63">
        <f t="shared" si="42"/>
        <v>100</v>
      </c>
      <c r="R87" s="65">
        <f t="shared" si="56"/>
        <v>15</v>
      </c>
      <c r="S87" s="66">
        <f t="shared" si="43"/>
        <v>15</v>
      </c>
      <c r="T87" s="67">
        <f t="shared" si="44"/>
        <v>15.6</v>
      </c>
      <c r="U87" s="165">
        <f t="shared" si="45"/>
        <v>15</v>
      </c>
      <c r="V87" s="67">
        <f t="shared" si="46"/>
        <v>15.6</v>
      </c>
      <c r="W87" s="67">
        <f t="shared" si="53"/>
        <v>15</v>
      </c>
      <c r="X87" s="66">
        <f t="shared" si="47"/>
        <v>2</v>
      </c>
      <c r="Y87" s="67">
        <f t="shared" si="48"/>
        <v>2.25</v>
      </c>
      <c r="Z87" s="66">
        <f t="shared" si="57"/>
        <v>15</v>
      </c>
      <c r="AA87" s="66">
        <f t="shared" si="49"/>
        <v>8</v>
      </c>
      <c r="AB87" s="66">
        <f t="shared" si="50"/>
        <v>5</v>
      </c>
      <c r="AC87" s="67">
        <f t="shared" si="51"/>
        <v>4.5</v>
      </c>
      <c r="AD87" s="66">
        <f t="shared" si="58"/>
        <v>30</v>
      </c>
      <c r="AE87" s="63">
        <v>15</v>
      </c>
      <c r="AF87" s="103">
        <f t="shared" si="59"/>
        <v>0</v>
      </c>
    </row>
    <row r="88" spans="1:33" s="33" customFormat="1" ht="47.25" x14ac:dyDescent="0.25">
      <c r="A88" s="290">
        <v>124</v>
      </c>
      <c r="B88" s="161" t="s">
        <v>765</v>
      </c>
      <c r="C88" s="161" t="s">
        <v>159</v>
      </c>
      <c r="D88" s="323">
        <v>197.6</v>
      </c>
      <c r="E88" s="60"/>
      <c r="F88" s="324">
        <v>393</v>
      </c>
      <c r="G88" s="382">
        <f t="shared" si="39"/>
        <v>1.99</v>
      </c>
      <c r="H88" s="63">
        <v>23</v>
      </c>
      <c r="I88" s="62" t="e">
        <f t="shared" si="40"/>
        <v>#DIV/0!</v>
      </c>
      <c r="J88" s="63"/>
      <c r="K88" s="63"/>
      <c r="L88" s="63"/>
      <c r="M88" s="63">
        <f t="shared" si="41"/>
        <v>14</v>
      </c>
      <c r="N88" s="63">
        <v>2</v>
      </c>
      <c r="O88" s="63">
        <v>12</v>
      </c>
      <c r="P88" s="63">
        <v>0</v>
      </c>
      <c r="Q88" s="63">
        <f t="shared" si="42"/>
        <v>61</v>
      </c>
      <c r="R88" s="65">
        <f t="shared" si="56"/>
        <v>8</v>
      </c>
      <c r="S88" s="66">
        <f t="shared" si="43"/>
        <v>31</v>
      </c>
      <c r="T88" s="67">
        <f t="shared" si="44"/>
        <v>31.44</v>
      </c>
      <c r="U88" s="165">
        <f t="shared" si="45"/>
        <v>19</v>
      </c>
      <c r="V88" s="67">
        <f t="shared" si="46"/>
        <v>19.649999999999999</v>
      </c>
      <c r="W88" s="67">
        <v>5</v>
      </c>
      <c r="X88" s="66">
        <f t="shared" si="47"/>
        <v>2</v>
      </c>
      <c r="Y88" s="67">
        <f t="shared" si="48"/>
        <v>2.85</v>
      </c>
      <c r="Z88" s="66">
        <f t="shared" si="57"/>
        <v>15</v>
      </c>
      <c r="AA88" s="66">
        <f t="shared" si="49"/>
        <v>11</v>
      </c>
      <c r="AB88" s="66">
        <f t="shared" si="50"/>
        <v>6</v>
      </c>
      <c r="AC88" s="67">
        <f t="shared" si="51"/>
        <v>5.7</v>
      </c>
      <c r="AD88" s="66">
        <f t="shared" si="58"/>
        <v>30</v>
      </c>
      <c r="AE88" s="63">
        <v>19</v>
      </c>
      <c r="AF88" s="103">
        <f t="shared" si="59"/>
        <v>0</v>
      </c>
    </row>
    <row r="89" spans="1:33" s="33" customFormat="1" ht="47.25" x14ac:dyDescent="0.25">
      <c r="A89" s="290">
        <v>125</v>
      </c>
      <c r="B89" s="161" t="s">
        <v>766</v>
      </c>
      <c r="C89" s="161" t="s">
        <v>159</v>
      </c>
      <c r="D89" s="323">
        <v>13.315</v>
      </c>
      <c r="E89" s="60"/>
      <c r="F89" s="324">
        <v>39</v>
      </c>
      <c r="G89" s="382">
        <f t="shared" si="39"/>
        <v>2.93</v>
      </c>
      <c r="H89" s="63">
        <v>2</v>
      </c>
      <c r="I89" s="62" t="e">
        <f t="shared" si="40"/>
        <v>#DIV/0!</v>
      </c>
      <c r="J89" s="63"/>
      <c r="K89" s="63"/>
      <c r="L89" s="63"/>
      <c r="M89" s="63">
        <f t="shared" si="41"/>
        <v>0</v>
      </c>
      <c r="N89" s="63">
        <v>0</v>
      </c>
      <c r="O89" s="63">
        <v>0</v>
      </c>
      <c r="P89" s="63">
        <v>0</v>
      </c>
      <c r="Q89" s="63">
        <f t="shared" si="42"/>
        <v>0</v>
      </c>
      <c r="R89" s="65">
        <f t="shared" si="56"/>
        <v>8</v>
      </c>
      <c r="S89" s="66">
        <f t="shared" si="43"/>
        <v>3</v>
      </c>
      <c r="T89" s="67">
        <f t="shared" si="44"/>
        <v>3.12</v>
      </c>
      <c r="U89" s="165">
        <f t="shared" si="45"/>
        <v>2</v>
      </c>
      <c r="V89" s="67">
        <f t="shared" si="46"/>
        <v>2.34</v>
      </c>
      <c r="W89" s="67">
        <v>6</v>
      </c>
      <c r="X89" s="66">
        <f t="shared" si="47"/>
        <v>0</v>
      </c>
      <c r="Y89" s="67">
        <f t="shared" si="48"/>
        <v>0.3</v>
      </c>
      <c r="Z89" s="66">
        <f t="shared" si="57"/>
        <v>15</v>
      </c>
      <c r="AA89" s="66">
        <f t="shared" si="49"/>
        <v>1</v>
      </c>
      <c r="AB89" s="66">
        <f t="shared" si="50"/>
        <v>1</v>
      </c>
      <c r="AC89" s="67">
        <f t="shared" si="51"/>
        <v>0.6</v>
      </c>
      <c r="AD89" s="66">
        <f t="shared" si="58"/>
        <v>30</v>
      </c>
      <c r="AE89" s="63">
        <v>2</v>
      </c>
      <c r="AF89" s="103">
        <f t="shared" si="59"/>
        <v>0</v>
      </c>
    </row>
    <row r="90" spans="1:33" s="33" customFormat="1" ht="47.25" x14ac:dyDescent="0.25">
      <c r="A90" s="290">
        <v>126</v>
      </c>
      <c r="B90" s="161" t="s">
        <v>767</v>
      </c>
      <c r="C90" s="161" t="s">
        <v>159</v>
      </c>
      <c r="D90" s="323">
        <v>9</v>
      </c>
      <c r="E90" s="60"/>
      <c r="F90" s="324">
        <v>77</v>
      </c>
      <c r="G90" s="382">
        <f t="shared" si="39"/>
        <v>8.56</v>
      </c>
      <c r="H90" s="63">
        <v>10</v>
      </c>
      <c r="I90" s="62" t="e">
        <f t="shared" si="40"/>
        <v>#DIV/0!</v>
      </c>
      <c r="J90" s="63"/>
      <c r="K90" s="63"/>
      <c r="L90" s="63"/>
      <c r="M90" s="63">
        <f t="shared" si="41"/>
        <v>9</v>
      </c>
      <c r="N90" s="63">
        <v>0</v>
      </c>
      <c r="O90" s="63">
        <v>6</v>
      </c>
      <c r="P90" s="63">
        <v>3</v>
      </c>
      <c r="Q90" s="63">
        <f t="shared" si="42"/>
        <v>90</v>
      </c>
      <c r="R90" s="65">
        <f t="shared" si="56"/>
        <v>15</v>
      </c>
      <c r="S90" s="66">
        <f t="shared" si="43"/>
        <v>11</v>
      </c>
      <c r="T90" s="67">
        <f t="shared" si="44"/>
        <v>11.55</v>
      </c>
      <c r="U90" s="165">
        <f t="shared" si="45"/>
        <v>11</v>
      </c>
      <c r="V90" s="67">
        <f t="shared" si="46"/>
        <v>11.55</v>
      </c>
      <c r="W90" s="67">
        <f t="shared" si="53"/>
        <v>15</v>
      </c>
      <c r="X90" s="66">
        <f t="shared" si="47"/>
        <v>1</v>
      </c>
      <c r="Y90" s="67">
        <f t="shared" si="48"/>
        <v>1.65</v>
      </c>
      <c r="Z90" s="66">
        <f t="shared" si="57"/>
        <v>15</v>
      </c>
      <c r="AA90" s="66">
        <f t="shared" si="49"/>
        <v>6</v>
      </c>
      <c r="AB90" s="66">
        <f t="shared" si="50"/>
        <v>4</v>
      </c>
      <c r="AC90" s="67">
        <f t="shared" si="51"/>
        <v>3.3</v>
      </c>
      <c r="AD90" s="66">
        <f t="shared" si="58"/>
        <v>30</v>
      </c>
      <c r="AE90" s="63">
        <v>11</v>
      </c>
      <c r="AF90" s="103">
        <f t="shared" si="59"/>
        <v>0</v>
      </c>
      <c r="AG90" s="51"/>
    </row>
    <row r="91" spans="1:33" s="33" customFormat="1" ht="47.25" x14ac:dyDescent="0.25">
      <c r="A91" s="290">
        <v>127</v>
      </c>
      <c r="B91" s="161" t="s">
        <v>533</v>
      </c>
      <c r="C91" s="161" t="s">
        <v>159</v>
      </c>
      <c r="D91" s="323">
        <v>60.246000000000002</v>
      </c>
      <c r="E91" s="60"/>
      <c r="F91" s="324">
        <v>320</v>
      </c>
      <c r="G91" s="382">
        <f t="shared" si="39"/>
        <v>5.31</v>
      </c>
      <c r="H91" s="63">
        <v>36</v>
      </c>
      <c r="I91" s="62" t="e">
        <f t="shared" si="40"/>
        <v>#DIV/0!</v>
      </c>
      <c r="J91" s="63"/>
      <c r="K91" s="63"/>
      <c r="L91" s="63"/>
      <c r="M91" s="63">
        <f t="shared" si="41"/>
        <v>30</v>
      </c>
      <c r="N91" s="63">
        <v>5</v>
      </c>
      <c r="O91" s="63">
        <v>17</v>
      </c>
      <c r="P91" s="63">
        <v>8</v>
      </c>
      <c r="Q91" s="63">
        <f t="shared" si="42"/>
        <v>83</v>
      </c>
      <c r="R91" s="65">
        <f t="shared" si="56"/>
        <v>12</v>
      </c>
      <c r="S91" s="66">
        <f t="shared" si="43"/>
        <v>38</v>
      </c>
      <c r="T91" s="67">
        <f t="shared" si="44"/>
        <v>38.4</v>
      </c>
      <c r="U91" s="165">
        <f t="shared" si="45"/>
        <v>38</v>
      </c>
      <c r="V91" s="67">
        <f t="shared" si="46"/>
        <v>38.4</v>
      </c>
      <c r="W91" s="67">
        <f t="shared" si="53"/>
        <v>12</v>
      </c>
      <c r="X91" s="66">
        <f t="shared" si="47"/>
        <v>5</v>
      </c>
      <c r="Y91" s="67">
        <f t="shared" si="48"/>
        <v>5.7</v>
      </c>
      <c r="Z91" s="66">
        <f t="shared" si="57"/>
        <v>15</v>
      </c>
      <c r="AA91" s="66">
        <f t="shared" si="49"/>
        <v>21</v>
      </c>
      <c r="AB91" s="66">
        <f t="shared" si="50"/>
        <v>12</v>
      </c>
      <c r="AC91" s="67">
        <f t="shared" si="51"/>
        <v>11.4</v>
      </c>
      <c r="AD91" s="66">
        <f t="shared" si="58"/>
        <v>30</v>
      </c>
      <c r="AE91" s="63">
        <v>38</v>
      </c>
      <c r="AF91" s="103">
        <f t="shared" si="59"/>
        <v>0</v>
      </c>
      <c r="AG91" s="51"/>
    </row>
    <row r="92" spans="1:33" s="33" customFormat="1" x14ac:dyDescent="0.25">
      <c r="A92" s="290">
        <v>131</v>
      </c>
      <c r="B92" s="161" t="s">
        <v>768</v>
      </c>
      <c r="C92" s="161" t="s">
        <v>159</v>
      </c>
      <c r="D92" s="323">
        <v>115.8</v>
      </c>
      <c r="E92" s="60"/>
      <c r="F92" s="324">
        <v>131</v>
      </c>
      <c r="G92" s="382">
        <v>1.1299999999999999</v>
      </c>
      <c r="H92" s="63">
        <v>5</v>
      </c>
      <c r="I92" s="62" t="e">
        <f t="shared" si="40"/>
        <v>#DIV/0!</v>
      </c>
      <c r="J92" s="63"/>
      <c r="K92" s="63"/>
      <c r="L92" s="63"/>
      <c r="M92" s="63">
        <f t="shared" si="41"/>
        <v>3</v>
      </c>
      <c r="N92" s="63">
        <v>0</v>
      </c>
      <c r="O92" s="63">
        <v>2</v>
      </c>
      <c r="P92" s="63">
        <v>1</v>
      </c>
      <c r="Q92" s="63">
        <f t="shared" si="42"/>
        <v>60</v>
      </c>
      <c r="R92" s="65">
        <f t="shared" si="56"/>
        <v>8</v>
      </c>
      <c r="S92" s="66">
        <f t="shared" si="43"/>
        <v>10</v>
      </c>
      <c r="T92" s="67">
        <f t="shared" si="44"/>
        <v>10.48</v>
      </c>
      <c r="U92" s="165">
        <f t="shared" si="45"/>
        <v>10</v>
      </c>
      <c r="V92" s="67">
        <f t="shared" si="46"/>
        <v>10.48</v>
      </c>
      <c r="W92" s="67">
        <f t="shared" si="53"/>
        <v>8</v>
      </c>
      <c r="X92" s="66">
        <f t="shared" si="47"/>
        <v>1</v>
      </c>
      <c r="Y92" s="67">
        <f t="shared" si="48"/>
        <v>1.5</v>
      </c>
      <c r="Z92" s="66">
        <f t="shared" si="57"/>
        <v>15</v>
      </c>
      <c r="AA92" s="66">
        <f t="shared" si="49"/>
        <v>6</v>
      </c>
      <c r="AB92" s="66">
        <f t="shared" si="50"/>
        <v>3</v>
      </c>
      <c r="AC92" s="67">
        <f t="shared" si="51"/>
        <v>3</v>
      </c>
      <c r="AD92" s="66">
        <f t="shared" si="58"/>
        <v>30</v>
      </c>
      <c r="AE92" s="63">
        <v>10</v>
      </c>
      <c r="AF92" s="103"/>
    </row>
    <row r="93" spans="1:33" s="33" customFormat="1" ht="31.5" x14ac:dyDescent="0.25">
      <c r="A93" s="290">
        <v>132</v>
      </c>
      <c r="B93" s="161" t="s">
        <v>784</v>
      </c>
      <c r="C93" s="161" t="s">
        <v>160</v>
      </c>
      <c r="D93" s="323">
        <v>114.49</v>
      </c>
      <c r="E93" s="60"/>
      <c r="F93" s="324">
        <v>341</v>
      </c>
      <c r="G93" s="382">
        <f t="shared" si="39"/>
        <v>2.98</v>
      </c>
      <c r="H93" s="63">
        <v>21</v>
      </c>
      <c r="I93" s="62" t="e">
        <f t="shared" si="40"/>
        <v>#DIV/0!</v>
      </c>
      <c r="J93" s="63"/>
      <c r="K93" s="63"/>
      <c r="L93" s="63"/>
      <c r="M93" s="63">
        <f t="shared" si="41"/>
        <v>16</v>
      </c>
      <c r="N93" s="63"/>
      <c r="O93" s="63">
        <v>11</v>
      </c>
      <c r="P93" s="63">
        <v>5</v>
      </c>
      <c r="Q93" s="63">
        <f t="shared" si="42"/>
        <v>76</v>
      </c>
      <c r="R93" s="65">
        <f t="shared" si="56"/>
        <v>8</v>
      </c>
      <c r="S93" s="66">
        <f t="shared" si="43"/>
        <v>27</v>
      </c>
      <c r="T93" s="67">
        <f t="shared" si="44"/>
        <v>27.28</v>
      </c>
      <c r="U93" s="165">
        <f t="shared" si="45"/>
        <v>27</v>
      </c>
      <c r="V93" s="67">
        <f t="shared" si="46"/>
        <v>27.28</v>
      </c>
      <c r="W93" s="67">
        <f t="shared" si="53"/>
        <v>8</v>
      </c>
      <c r="X93" s="66">
        <f t="shared" si="47"/>
        <v>4</v>
      </c>
      <c r="Y93" s="67">
        <f t="shared" si="48"/>
        <v>4.05</v>
      </c>
      <c r="Z93" s="66">
        <f t="shared" si="57"/>
        <v>15</v>
      </c>
      <c r="AA93" s="66">
        <f t="shared" si="49"/>
        <v>14</v>
      </c>
      <c r="AB93" s="66">
        <f t="shared" si="50"/>
        <v>9</v>
      </c>
      <c r="AC93" s="67">
        <f t="shared" si="51"/>
        <v>8.1</v>
      </c>
      <c r="AD93" s="66">
        <f t="shared" si="58"/>
        <v>30</v>
      </c>
      <c r="AE93" s="63"/>
      <c r="AF93" s="103"/>
    </row>
    <row r="94" spans="1:33" s="33" customFormat="1" ht="31.5" x14ac:dyDescent="0.25">
      <c r="A94" s="290">
        <v>133</v>
      </c>
      <c r="B94" s="161" t="s">
        <v>785</v>
      </c>
      <c r="C94" s="161" t="s">
        <v>160</v>
      </c>
      <c r="D94" s="323">
        <v>14.987</v>
      </c>
      <c r="E94" s="60"/>
      <c r="F94" s="324">
        <v>57</v>
      </c>
      <c r="G94" s="382">
        <f t="shared" ref="G94:G134" si="60">F94/D94</f>
        <v>3.8</v>
      </c>
      <c r="H94" s="63"/>
      <c r="I94" s="62" t="e">
        <f t="shared" ref="I94:I134" si="61">H94*100/E94</f>
        <v>#DIV/0!</v>
      </c>
      <c r="J94" s="63"/>
      <c r="K94" s="63"/>
      <c r="L94" s="63"/>
      <c r="M94" s="63">
        <f t="shared" ref="M94:M134" si="62">N94+O94+P94</f>
        <v>0</v>
      </c>
      <c r="N94" s="63"/>
      <c r="O94" s="63"/>
      <c r="P94" s="63"/>
      <c r="Q94" s="63"/>
      <c r="R94" s="65">
        <f t="shared" si="56"/>
        <v>12</v>
      </c>
      <c r="S94" s="66">
        <f t="shared" ref="S94:S134" si="63">ROUNDDOWN(T94,0)</f>
        <v>6</v>
      </c>
      <c r="T94" s="67">
        <f t="shared" ref="T94:T134" si="64">F94*R94/100</f>
        <v>6.84</v>
      </c>
      <c r="U94" s="165">
        <f t="shared" ref="U94:U134" si="65">ROUNDDOWN(V94,0)</f>
        <v>6</v>
      </c>
      <c r="V94" s="67">
        <f t="shared" ref="V94:V134" si="66">F94*W94/100</f>
        <v>6.84</v>
      </c>
      <c r="W94" s="67">
        <f t="shared" ref="W94:W134" si="67">R94</f>
        <v>12</v>
      </c>
      <c r="X94" s="66">
        <f t="shared" ref="X94:X134" si="68">ROUNDDOWN(Y94,0)</f>
        <v>0</v>
      </c>
      <c r="Y94" s="67">
        <f t="shared" ref="Y94:Y134" si="69">U94*Z94/100</f>
        <v>0.9</v>
      </c>
      <c r="Z94" s="66">
        <f t="shared" si="57"/>
        <v>15</v>
      </c>
      <c r="AA94" s="66">
        <f t="shared" ref="AA94:AA134" si="70">U94-X94-AB94</f>
        <v>4</v>
      </c>
      <c r="AB94" s="66">
        <f t="shared" ref="AB94:AB134" si="71">_xlfn.CEILING.MATH(AC94,1)</f>
        <v>2</v>
      </c>
      <c r="AC94" s="67">
        <f t="shared" ref="AC94:AC134" si="72">U94*AD94/100</f>
        <v>1.8</v>
      </c>
      <c r="AD94" s="66">
        <f t="shared" si="58"/>
        <v>30</v>
      </c>
      <c r="AE94" s="63"/>
      <c r="AF94" s="103"/>
      <c r="AG94" s="51"/>
    </row>
    <row r="95" spans="1:33" s="33" customFormat="1" ht="47.25" x14ac:dyDescent="0.25">
      <c r="A95" s="290">
        <v>134</v>
      </c>
      <c r="B95" s="161" t="s">
        <v>534</v>
      </c>
      <c r="C95" s="161" t="s">
        <v>160</v>
      </c>
      <c r="D95" s="323">
        <v>349.38</v>
      </c>
      <c r="E95" s="60"/>
      <c r="F95" s="324">
        <v>2760</v>
      </c>
      <c r="G95" s="382">
        <f t="shared" si="60"/>
        <v>7.9</v>
      </c>
      <c r="H95" s="63">
        <v>175</v>
      </c>
      <c r="I95" s="62" t="e">
        <f t="shared" si="61"/>
        <v>#DIV/0!</v>
      </c>
      <c r="J95" s="63"/>
      <c r="K95" s="63"/>
      <c r="L95" s="63"/>
      <c r="M95" s="63">
        <f t="shared" si="62"/>
        <v>152</v>
      </c>
      <c r="N95" s="63">
        <v>0</v>
      </c>
      <c r="O95" s="63">
        <v>94</v>
      </c>
      <c r="P95" s="63">
        <v>58</v>
      </c>
      <c r="Q95" s="63">
        <f t="shared" ref="Q94:Q134" si="73">M95*100/H95</f>
        <v>87</v>
      </c>
      <c r="R95" s="65">
        <f t="shared" si="56"/>
        <v>15</v>
      </c>
      <c r="S95" s="66">
        <f t="shared" si="63"/>
        <v>414</v>
      </c>
      <c r="T95" s="67">
        <f t="shared" si="64"/>
        <v>414</v>
      </c>
      <c r="U95" s="165">
        <f t="shared" si="65"/>
        <v>187</v>
      </c>
      <c r="V95" s="67">
        <f t="shared" si="66"/>
        <v>187.68</v>
      </c>
      <c r="W95" s="67">
        <v>6.8</v>
      </c>
      <c r="X95" s="66">
        <f t="shared" si="68"/>
        <v>28</v>
      </c>
      <c r="Y95" s="67">
        <f t="shared" si="69"/>
        <v>28.05</v>
      </c>
      <c r="Z95" s="66">
        <f t="shared" si="57"/>
        <v>15</v>
      </c>
      <c r="AA95" s="66">
        <f t="shared" si="70"/>
        <v>102</v>
      </c>
      <c r="AB95" s="66">
        <f t="shared" si="71"/>
        <v>57</v>
      </c>
      <c r="AC95" s="67">
        <f t="shared" si="72"/>
        <v>56.1</v>
      </c>
      <c r="AD95" s="66">
        <f t="shared" si="58"/>
        <v>30</v>
      </c>
      <c r="AE95" s="63">
        <v>187</v>
      </c>
      <c r="AF95" s="103">
        <f t="shared" ref="AF95:AF97" si="74">U95-AE95</f>
        <v>0</v>
      </c>
    </row>
    <row r="96" spans="1:33" s="33" customFormat="1" ht="30" customHeight="1" x14ac:dyDescent="0.25">
      <c r="A96" s="290">
        <v>135</v>
      </c>
      <c r="B96" s="161" t="s">
        <v>873</v>
      </c>
      <c r="C96" s="161" t="s">
        <v>160</v>
      </c>
      <c r="D96" s="323">
        <v>22.375</v>
      </c>
      <c r="E96" s="60"/>
      <c r="F96" s="324">
        <v>80</v>
      </c>
      <c r="G96" s="382">
        <f t="shared" si="60"/>
        <v>3.58</v>
      </c>
      <c r="H96" s="63"/>
      <c r="I96" s="62" t="e">
        <f t="shared" si="61"/>
        <v>#DIV/0!</v>
      </c>
      <c r="J96" s="63"/>
      <c r="K96" s="63"/>
      <c r="L96" s="63"/>
      <c r="M96" s="63">
        <f t="shared" si="62"/>
        <v>0</v>
      </c>
      <c r="N96" s="63"/>
      <c r="O96" s="63"/>
      <c r="P96" s="63"/>
      <c r="Q96" s="63"/>
      <c r="R96" s="65">
        <f t="shared" si="56"/>
        <v>12</v>
      </c>
      <c r="S96" s="66">
        <f t="shared" si="63"/>
        <v>9</v>
      </c>
      <c r="T96" s="67">
        <f t="shared" si="64"/>
        <v>9.6</v>
      </c>
      <c r="U96" s="165">
        <f t="shared" si="65"/>
        <v>0</v>
      </c>
      <c r="V96" s="67">
        <f t="shared" si="66"/>
        <v>0</v>
      </c>
      <c r="W96" s="67">
        <v>0</v>
      </c>
      <c r="X96" s="66">
        <f t="shared" si="68"/>
        <v>0</v>
      </c>
      <c r="Y96" s="67">
        <f t="shared" si="69"/>
        <v>0</v>
      </c>
      <c r="Z96" s="66">
        <f t="shared" si="57"/>
        <v>15</v>
      </c>
      <c r="AA96" s="66">
        <f t="shared" si="70"/>
        <v>0</v>
      </c>
      <c r="AB96" s="66">
        <f t="shared" si="71"/>
        <v>0</v>
      </c>
      <c r="AC96" s="67">
        <f t="shared" si="72"/>
        <v>0</v>
      </c>
      <c r="AD96" s="66">
        <f t="shared" si="58"/>
        <v>30</v>
      </c>
      <c r="AE96" s="396" t="s">
        <v>866</v>
      </c>
      <c r="AF96" s="103"/>
    </row>
    <row r="97" spans="1:33" s="33" customFormat="1" ht="47.25" x14ac:dyDescent="0.25">
      <c r="A97" s="290">
        <v>136</v>
      </c>
      <c r="B97" s="161" t="s">
        <v>536</v>
      </c>
      <c r="C97" s="161" t="s">
        <v>160</v>
      </c>
      <c r="D97" s="323">
        <v>31.161999999999999</v>
      </c>
      <c r="E97" s="60"/>
      <c r="F97" s="324">
        <v>90</v>
      </c>
      <c r="G97" s="382">
        <f t="shared" si="60"/>
        <v>2.89</v>
      </c>
      <c r="H97" s="63">
        <v>7</v>
      </c>
      <c r="I97" s="62" t="e">
        <f t="shared" si="61"/>
        <v>#DIV/0!</v>
      </c>
      <c r="J97" s="63"/>
      <c r="K97" s="63"/>
      <c r="L97" s="63"/>
      <c r="M97" s="63">
        <f t="shared" si="62"/>
        <v>7</v>
      </c>
      <c r="N97" s="63">
        <v>1</v>
      </c>
      <c r="O97" s="63">
        <v>3</v>
      </c>
      <c r="P97" s="63">
        <v>3</v>
      </c>
      <c r="Q97" s="63">
        <f t="shared" si="73"/>
        <v>100</v>
      </c>
      <c r="R97" s="65">
        <f t="shared" si="56"/>
        <v>8</v>
      </c>
      <c r="S97" s="66">
        <f t="shared" si="63"/>
        <v>7</v>
      </c>
      <c r="T97" s="67">
        <f t="shared" si="64"/>
        <v>7.2</v>
      </c>
      <c r="U97" s="165">
        <f t="shared" si="65"/>
        <v>7</v>
      </c>
      <c r="V97" s="67">
        <f t="shared" si="66"/>
        <v>7.2</v>
      </c>
      <c r="W97" s="67">
        <f t="shared" si="67"/>
        <v>8</v>
      </c>
      <c r="X97" s="66">
        <f t="shared" si="68"/>
        <v>1</v>
      </c>
      <c r="Y97" s="67">
        <f t="shared" si="69"/>
        <v>1.05</v>
      </c>
      <c r="Z97" s="66">
        <f t="shared" si="57"/>
        <v>15</v>
      </c>
      <c r="AA97" s="66">
        <f t="shared" si="70"/>
        <v>3</v>
      </c>
      <c r="AB97" s="66">
        <f t="shared" si="71"/>
        <v>3</v>
      </c>
      <c r="AC97" s="67">
        <f t="shared" si="72"/>
        <v>2.1</v>
      </c>
      <c r="AD97" s="66">
        <f t="shared" si="58"/>
        <v>30</v>
      </c>
      <c r="AE97" s="63">
        <v>7</v>
      </c>
      <c r="AF97" s="103">
        <f t="shared" si="74"/>
        <v>0</v>
      </c>
    </row>
    <row r="98" spans="1:33" s="33" customFormat="1" ht="31.5" x14ac:dyDescent="0.25">
      <c r="A98" s="290">
        <v>138</v>
      </c>
      <c r="B98" s="161" t="s">
        <v>895</v>
      </c>
      <c r="C98" s="161" t="s">
        <v>161</v>
      </c>
      <c r="D98" s="323">
        <v>98.44</v>
      </c>
      <c r="E98" s="60"/>
      <c r="F98" s="324">
        <v>189</v>
      </c>
      <c r="G98" s="382">
        <f t="shared" si="60"/>
        <v>1.92</v>
      </c>
      <c r="H98" s="63">
        <v>21</v>
      </c>
      <c r="I98" s="62" t="e">
        <f t="shared" si="61"/>
        <v>#DIV/0!</v>
      </c>
      <c r="J98" s="63"/>
      <c r="K98" s="63"/>
      <c r="L98" s="63"/>
      <c r="M98" s="63">
        <f t="shared" si="62"/>
        <v>13</v>
      </c>
      <c r="N98" s="63"/>
      <c r="O98" s="63">
        <v>9</v>
      </c>
      <c r="P98" s="63">
        <v>4</v>
      </c>
      <c r="Q98" s="63">
        <f t="shared" si="73"/>
        <v>62</v>
      </c>
      <c r="R98" s="65">
        <f t="shared" si="56"/>
        <v>8</v>
      </c>
      <c r="S98" s="66">
        <f t="shared" si="63"/>
        <v>15</v>
      </c>
      <c r="T98" s="67">
        <f t="shared" si="64"/>
        <v>15.12</v>
      </c>
      <c r="U98" s="165">
        <f t="shared" si="65"/>
        <v>15</v>
      </c>
      <c r="V98" s="67">
        <f t="shared" si="66"/>
        <v>15.12</v>
      </c>
      <c r="W98" s="67">
        <f t="shared" si="67"/>
        <v>8</v>
      </c>
      <c r="X98" s="66">
        <f t="shared" si="68"/>
        <v>2</v>
      </c>
      <c r="Y98" s="67">
        <f t="shared" si="69"/>
        <v>2.25</v>
      </c>
      <c r="Z98" s="66">
        <f t="shared" si="57"/>
        <v>15</v>
      </c>
      <c r="AA98" s="66">
        <f t="shared" si="70"/>
        <v>8</v>
      </c>
      <c r="AB98" s="66">
        <f t="shared" si="71"/>
        <v>5</v>
      </c>
      <c r="AC98" s="67">
        <f t="shared" si="72"/>
        <v>4.5</v>
      </c>
      <c r="AD98" s="66">
        <f t="shared" si="58"/>
        <v>30</v>
      </c>
      <c r="AE98" s="63"/>
      <c r="AF98" s="103"/>
    </row>
    <row r="99" spans="1:33" s="33" customFormat="1" ht="47.25" x14ac:dyDescent="0.25">
      <c r="A99" s="290">
        <v>139</v>
      </c>
      <c r="B99" s="161" t="s">
        <v>537</v>
      </c>
      <c r="C99" s="161" t="s">
        <v>161</v>
      </c>
      <c r="D99" s="323">
        <v>165.233</v>
      </c>
      <c r="E99" s="60"/>
      <c r="F99" s="324">
        <v>661</v>
      </c>
      <c r="G99" s="382">
        <f t="shared" si="60"/>
        <v>4</v>
      </c>
      <c r="H99" s="63">
        <v>73</v>
      </c>
      <c r="I99" s="62" t="e">
        <f t="shared" si="61"/>
        <v>#DIV/0!</v>
      </c>
      <c r="J99" s="63"/>
      <c r="K99" s="63"/>
      <c r="L99" s="63"/>
      <c r="M99" s="63">
        <f t="shared" si="62"/>
        <v>65</v>
      </c>
      <c r="N99" s="63">
        <v>0</v>
      </c>
      <c r="O99" s="63">
        <v>44</v>
      </c>
      <c r="P99" s="63">
        <v>21</v>
      </c>
      <c r="Q99" s="63">
        <f t="shared" si="73"/>
        <v>89</v>
      </c>
      <c r="R99" s="65">
        <f t="shared" si="56"/>
        <v>12</v>
      </c>
      <c r="S99" s="66">
        <f t="shared" si="63"/>
        <v>79</v>
      </c>
      <c r="T99" s="67">
        <f t="shared" si="64"/>
        <v>79.319999999999993</v>
      </c>
      <c r="U99" s="165">
        <f t="shared" si="65"/>
        <v>79</v>
      </c>
      <c r="V99" s="67">
        <f t="shared" si="66"/>
        <v>79.319999999999993</v>
      </c>
      <c r="W99" s="67">
        <f t="shared" si="67"/>
        <v>12</v>
      </c>
      <c r="X99" s="66">
        <f t="shared" si="68"/>
        <v>11</v>
      </c>
      <c r="Y99" s="67">
        <f t="shared" si="69"/>
        <v>11.85</v>
      </c>
      <c r="Z99" s="66">
        <f t="shared" si="57"/>
        <v>15</v>
      </c>
      <c r="AA99" s="66">
        <f t="shared" si="70"/>
        <v>44</v>
      </c>
      <c r="AB99" s="66">
        <f t="shared" si="71"/>
        <v>24</v>
      </c>
      <c r="AC99" s="67">
        <f t="shared" si="72"/>
        <v>23.7</v>
      </c>
      <c r="AD99" s="66">
        <f t="shared" si="58"/>
        <v>30</v>
      </c>
      <c r="AE99" s="63">
        <v>79</v>
      </c>
      <c r="AF99" s="103">
        <f t="shared" ref="AF99" si="75">U99-AE99</f>
        <v>0</v>
      </c>
    </row>
    <row r="100" spans="1:33" s="33" customFormat="1" ht="31.5" x14ac:dyDescent="0.25">
      <c r="A100" s="290">
        <v>140</v>
      </c>
      <c r="B100" s="161" t="s">
        <v>538</v>
      </c>
      <c r="C100" s="161" t="s">
        <v>162</v>
      </c>
      <c r="D100" s="323">
        <v>270.54000000000002</v>
      </c>
      <c r="E100" s="60"/>
      <c r="F100" s="324">
        <v>409</v>
      </c>
      <c r="G100" s="382">
        <f t="shared" si="60"/>
        <v>1.51</v>
      </c>
      <c r="H100" s="63">
        <v>11</v>
      </c>
      <c r="I100" s="62" t="e">
        <f t="shared" si="61"/>
        <v>#DIV/0!</v>
      </c>
      <c r="J100" s="63"/>
      <c r="K100" s="63"/>
      <c r="L100" s="63"/>
      <c r="M100" s="63">
        <f t="shared" si="62"/>
        <v>10</v>
      </c>
      <c r="N100" s="63"/>
      <c r="O100" s="63">
        <v>7</v>
      </c>
      <c r="P100" s="63">
        <v>3</v>
      </c>
      <c r="Q100" s="63">
        <f t="shared" si="73"/>
        <v>91</v>
      </c>
      <c r="R100" s="65">
        <f t="shared" si="56"/>
        <v>8</v>
      </c>
      <c r="S100" s="66">
        <f t="shared" si="63"/>
        <v>32</v>
      </c>
      <c r="T100" s="67">
        <f t="shared" si="64"/>
        <v>32.72</v>
      </c>
      <c r="U100" s="165">
        <f t="shared" si="65"/>
        <v>32</v>
      </c>
      <c r="V100" s="67">
        <f t="shared" si="66"/>
        <v>32.72</v>
      </c>
      <c r="W100" s="67">
        <f t="shared" si="67"/>
        <v>8</v>
      </c>
      <c r="X100" s="66">
        <f t="shared" si="68"/>
        <v>4</v>
      </c>
      <c r="Y100" s="67">
        <f t="shared" si="69"/>
        <v>4.8</v>
      </c>
      <c r="Z100" s="66">
        <f t="shared" si="57"/>
        <v>15</v>
      </c>
      <c r="AA100" s="66">
        <f t="shared" si="70"/>
        <v>18</v>
      </c>
      <c r="AB100" s="66">
        <f t="shared" si="71"/>
        <v>10</v>
      </c>
      <c r="AC100" s="67">
        <f t="shared" si="72"/>
        <v>9.6</v>
      </c>
      <c r="AD100" s="66">
        <f t="shared" si="58"/>
        <v>30</v>
      </c>
      <c r="AE100" s="63"/>
      <c r="AF100" s="103"/>
    </row>
    <row r="101" spans="1:33" s="33" customFormat="1" ht="47.25" x14ac:dyDescent="0.25">
      <c r="A101" s="290">
        <v>141</v>
      </c>
      <c r="B101" s="161" t="s">
        <v>539</v>
      </c>
      <c r="C101" s="161" t="s">
        <v>162</v>
      </c>
      <c r="D101" s="323">
        <v>205.96799999999999</v>
      </c>
      <c r="E101" s="60"/>
      <c r="F101" s="324">
        <v>514</v>
      </c>
      <c r="G101" s="382">
        <f t="shared" si="60"/>
        <v>2.5</v>
      </c>
      <c r="H101" s="63">
        <v>42</v>
      </c>
      <c r="I101" s="62" t="e">
        <f t="shared" si="61"/>
        <v>#DIV/0!</v>
      </c>
      <c r="J101" s="63"/>
      <c r="K101" s="63"/>
      <c r="L101" s="63"/>
      <c r="M101" s="63">
        <f t="shared" si="62"/>
        <v>18</v>
      </c>
      <c r="N101" s="63">
        <v>0</v>
      </c>
      <c r="O101" s="63">
        <v>11</v>
      </c>
      <c r="P101" s="63">
        <v>7</v>
      </c>
      <c r="Q101" s="63">
        <f t="shared" si="73"/>
        <v>43</v>
      </c>
      <c r="R101" s="65">
        <f t="shared" si="56"/>
        <v>8</v>
      </c>
      <c r="S101" s="66">
        <f t="shared" si="63"/>
        <v>41</v>
      </c>
      <c r="T101" s="67">
        <f t="shared" si="64"/>
        <v>41.12</v>
      </c>
      <c r="U101" s="165">
        <f t="shared" si="65"/>
        <v>40</v>
      </c>
      <c r="V101" s="67">
        <f t="shared" si="66"/>
        <v>40.61</v>
      </c>
      <c r="W101" s="67">
        <v>7.9</v>
      </c>
      <c r="X101" s="66">
        <f t="shared" si="68"/>
        <v>6</v>
      </c>
      <c r="Y101" s="67">
        <f t="shared" si="69"/>
        <v>6</v>
      </c>
      <c r="Z101" s="66">
        <f t="shared" si="57"/>
        <v>15</v>
      </c>
      <c r="AA101" s="66">
        <f t="shared" si="70"/>
        <v>22</v>
      </c>
      <c r="AB101" s="66">
        <f t="shared" si="71"/>
        <v>12</v>
      </c>
      <c r="AC101" s="67">
        <f t="shared" si="72"/>
        <v>12</v>
      </c>
      <c r="AD101" s="66">
        <f t="shared" si="58"/>
        <v>30</v>
      </c>
      <c r="AE101" s="63">
        <v>40</v>
      </c>
      <c r="AF101" s="103">
        <f t="shared" ref="AF101:AF111" si="76">U101-AE101</f>
        <v>0</v>
      </c>
    </row>
    <row r="102" spans="1:33" s="33" customFormat="1" ht="47.25" x14ac:dyDescent="0.25">
      <c r="A102" s="290">
        <v>142</v>
      </c>
      <c r="B102" s="161" t="s">
        <v>541</v>
      </c>
      <c r="C102" s="161" t="s">
        <v>162</v>
      </c>
      <c r="D102" s="323">
        <v>69.263999999999996</v>
      </c>
      <c r="E102" s="60"/>
      <c r="F102" s="324">
        <v>144</v>
      </c>
      <c r="G102" s="382">
        <f t="shared" si="60"/>
        <v>2.08</v>
      </c>
      <c r="H102" s="63">
        <v>12</v>
      </c>
      <c r="I102" s="62" t="e">
        <f t="shared" si="61"/>
        <v>#DIV/0!</v>
      </c>
      <c r="J102" s="63"/>
      <c r="K102" s="63"/>
      <c r="L102" s="63"/>
      <c r="M102" s="63">
        <f t="shared" si="62"/>
        <v>6</v>
      </c>
      <c r="N102" s="63">
        <v>0</v>
      </c>
      <c r="O102" s="63">
        <v>6</v>
      </c>
      <c r="P102" s="63">
        <v>0</v>
      </c>
      <c r="Q102" s="63">
        <f t="shared" si="73"/>
        <v>50</v>
      </c>
      <c r="R102" s="65">
        <f t="shared" si="56"/>
        <v>8</v>
      </c>
      <c r="S102" s="66">
        <f t="shared" si="63"/>
        <v>11</v>
      </c>
      <c r="T102" s="67">
        <f t="shared" si="64"/>
        <v>11.52</v>
      </c>
      <c r="U102" s="165">
        <f t="shared" si="65"/>
        <v>11</v>
      </c>
      <c r="V102" s="67">
        <f t="shared" si="66"/>
        <v>11.52</v>
      </c>
      <c r="W102" s="67">
        <f t="shared" si="67"/>
        <v>8</v>
      </c>
      <c r="X102" s="66">
        <f t="shared" si="68"/>
        <v>1</v>
      </c>
      <c r="Y102" s="67">
        <f t="shared" si="69"/>
        <v>1.65</v>
      </c>
      <c r="Z102" s="66">
        <f t="shared" si="57"/>
        <v>15</v>
      </c>
      <c r="AA102" s="66">
        <f t="shared" si="70"/>
        <v>6</v>
      </c>
      <c r="AB102" s="66">
        <f t="shared" si="71"/>
        <v>4</v>
      </c>
      <c r="AC102" s="67">
        <f t="shared" si="72"/>
        <v>3.3</v>
      </c>
      <c r="AD102" s="66">
        <f t="shared" si="58"/>
        <v>30</v>
      </c>
      <c r="AE102" s="63">
        <v>11</v>
      </c>
      <c r="AF102" s="103">
        <f t="shared" si="76"/>
        <v>0</v>
      </c>
    </row>
    <row r="103" spans="1:33" s="33" customFormat="1" ht="47.25" x14ac:dyDescent="0.25">
      <c r="A103" s="290">
        <v>143</v>
      </c>
      <c r="B103" s="161" t="s">
        <v>542</v>
      </c>
      <c r="C103" s="161" t="s">
        <v>162</v>
      </c>
      <c r="D103" s="323">
        <v>73.512</v>
      </c>
      <c r="E103" s="60"/>
      <c r="F103" s="324">
        <v>253</v>
      </c>
      <c r="G103" s="382">
        <f t="shared" si="60"/>
        <v>3.44</v>
      </c>
      <c r="H103" s="63">
        <v>30</v>
      </c>
      <c r="I103" s="62" t="e">
        <f t="shared" si="61"/>
        <v>#DIV/0!</v>
      </c>
      <c r="J103" s="63"/>
      <c r="K103" s="63"/>
      <c r="L103" s="63"/>
      <c r="M103" s="63">
        <f t="shared" si="62"/>
        <v>11</v>
      </c>
      <c r="N103" s="63">
        <v>1</v>
      </c>
      <c r="O103" s="63">
        <v>7</v>
      </c>
      <c r="P103" s="63">
        <v>3</v>
      </c>
      <c r="Q103" s="63">
        <f t="shared" si="73"/>
        <v>37</v>
      </c>
      <c r="R103" s="65">
        <f t="shared" si="56"/>
        <v>12</v>
      </c>
      <c r="S103" s="66">
        <f t="shared" si="63"/>
        <v>30</v>
      </c>
      <c r="T103" s="67">
        <f t="shared" si="64"/>
        <v>30.36</v>
      </c>
      <c r="U103" s="165">
        <f t="shared" si="65"/>
        <v>30</v>
      </c>
      <c r="V103" s="67">
        <f t="shared" si="66"/>
        <v>30.36</v>
      </c>
      <c r="W103" s="67">
        <f t="shared" si="67"/>
        <v>12</v>
      </c>
      <c r="X103" s="66">
        <f t="shared" si="68"/>
        <v>4</v>
      </c>
      <c r="Y103" s="67">
        <f t="shared" si="69"/>
        <v>4.5</v>
      </c>
      <c r="Z103" s="66">
        <f t="shared" si="57"/>
        <v>15</v>
      </c>
      <c r="AA103" s="66">
        <f t="shared" si="70"/>
        <v>17</v>
      </c>
      <c r="AB103" s="66">
        <f t="shared" si="71"/>
        <v>9</v>
      </c>
      <c r="AC103" s="67">
        <f t="shared" si="72"/>
        <v>9</v>
      </c>
      <c r="AD103" s="66">
        <f t="shared" si="58"/>
        <v>30</v>
      </c>
      <c r="AE103" s="63">
        <v>30</v>
      </c>
      <c r="AF103" s="103">
        <f t="shared" si="76"/>
        <v>0</v>
      </c>
      <c r="AG103" s="51"/>
    </row>
    <row r="104" spans="1:33" s="33" customFormat="1" ht="47.25" x14ac:dyDescent="0.25">
      <c r="A104" s="290">
        <v>144</v>
      </c>
      <c r="B104" s="161" t="s">
        <v>543</v>
      </c>
      <c r="C104" s="161" t="s">
        <v>162</v>
      </c>
      <c r="D104" s="323">
        <v>56.061</v>
      </c>
      <c r="E104" s="60"/>
      <c r="F104" s="324">
        <v>111</v>
      </c>
      <c r="G104" s="382">
        <f t="shared" si="60"/>
        <v>1.98</v>
      </c>
      <c r="H104" s="63">
        <v>8</v>
      </c>
      <c r="I104" s="62" t="e">
        <f t="shared" si="61"/>
        <v>#DIV/0!</v>
      </c>
      <c r="J104" s="63"/>
      <c r="K104" s="63"/>
      <c r="L104" s="63"/>
      <c r="M104" s="63">
        <f t="shared" si="62"/>
        <v>8</v>
      </c>
      <c r="N104" s="63">
        <v>1</v>
      </c>
      <c r="O104" s="63">
        <v>4</v>
      </c>
      <c r="P104" s="63">
        <v>3</v>
      </c>
      <c r="Q104" s="63">
        <f t="shared" si="73"/>
        <v>100</v>
      </c>
      <c r="R104" s="65">
        <f t="shared" si="56"/>
        <v>8</v>
      </c>
      <c r="S104" s="66">
        <f t="shared" si="63"/>
        <v>8</v>
      </c>
      <c r="T104" s="67">
        <f t="shared" si="64"/>
        <v>8.8800000000000008</v>
      </c>
      <c r="U104" s="165">
        <f t="shared" si="65"/>
        <v>8</v>
      </c>
      <c r="V104" s="67">
        <f t="shared" si="66"/>
        <v>8.8800000000000008</v>
      </c>
      <c r="W104" s="67">
        <f t="shared" si="67"/>
        <v>8</v>
      </c>
      <c r="X104" s="66">
        <f t="shared" si="68"/>
        <v>1</v>
      </c>
      <c r="Y104" s="67">
        <f t="shared" si="69"/>
        <v>1.2</v>
      </c>
      <c r="Z104" s="66">
        <f t="shared" si="57"/>
        <v>15</v>
      </c>
      <c r="AA104" s="66">
        <f t="shared" si="70"/>
        <v>4</v>
      </c>
      <c r="AB104" s="66">
        <f t="shared" si="71"/>
        <v>3</v>
      </c>
      <c r="AC104" s="67">
        <f t="shared" si="72"/>
        <v>2.4</v>
      </c>
      <c r="AD104" s="66">
        <f t="shared" si="58"/>
        <v>30</v>
      </c>
      <c r="AE104" s="63">
        <v>8</v>
      </c>
      <c r="AF104" s="103">
        <f t="shared" si="76"/>
        <v>0</v>
      </c>
    </row>
    <row r="105" spans="1:33" s="33" customFormat="1" ht="47.25" x14ac:dyDescent="0.25">
      <c r="A105" s="290">
        <v>145</v>
      </c>
      <c r="B105" s="161" t="s">
        <v>544</v>
      </c>
      <c r="C105" s="161" t="s">
        <v>162</v>
      </c>
      <c r="D105" s="323">
        <v>76.882999999999996</v>
      </c>
      <c r="E105" s="60"/>
      <c r="F105" s="324">
        <v>163</v>
      </c>
      <c r="G105" s="382">
        <f t="shared" si="60"/>
        <v>2.12</v>
      </c>
      <c r="H105" s="63">
        <v>12</v>
      </c>
      <c r="I105" s="62" t="e">
        <f t="shared" si="61"/>
        <v>#DIV/0!</v>
      </c>
      <c r="J105" s="63"/>
      <c r="K105" s="63"/>
      <c r="L105" s="63"/>
      <c r="M105" s="63">
        <f t="shared" si="62"/>
        <v>11</v>
      </c>
      <c r="N105" s="63">
        <v>0</v>
      </c>
      <c r="O105" s="63">
        <v>7</v>
      </c>
      <c r="P105" s="63">
        <v>4</v>
      </c>
      <c r="Q105" s="63">
        <f t="shared" si="73"/>
        <v>92</v>
      </c>
      <c r="R105" s="65">
        <f t="shared" si="56"/>
        <v>8</v>
      </c>
      <c r="S105" s="66">
        <f t="shared" si="63"/>
        <v>13</v>
      </c>
      <c r="T105" s="67">
        <f t="shared" si="64"/>
        <v>13.04</v>
      </c>
      <c r="U105" s="165">
        <f t="shared" si="65"/>
        <v>13</v>
      </c>
      <c r="V105" s="67">
        <f t="shared" si="66"/>
        <v>13.04</v>
      </c>
      <c r="W105" s="67">
        <f t="shared" si="67"/>
        <v>8</v>
      </c>
      <c r="X105" s="66">
        <f t="shared" si="68"/>
        <v>1</v>
      </c>
      <c r="Y105" s="67">
        <f t="shared" si="69"/>
        <v>1.95</v>
      </c>
      <c r="Z105" s="66">
        <f t="shared" si="57"/>
        <v>15</v>
      </c>
      <c r="AA105" s="66">
        <f t="shared" si="70"/>
        <v>8</v>
      </c>
      <c r="AB105" s="66">
        <f t="shared" si="71"/>
        <v>4</v>
      </c>
      <c r="AC105" s="67">
        <f t="shared" si="72"/>
        <v>3.9</v>
      </c>
      <c r="AD105" s="66">
        <f t="shared" si="58"/>
        <v>30</v>
      </c>
      <c r="AE105" s="63">
        <v>13</v>
      </c>
      <c r="AF105" s="103">
        <f t="shared" si="76"/>
        <v>0</v>
      </c>
    </row>
    <row r="106" spans="1:33" s="33" customFormat="1" ht="47.25" x14ac:dyDescent="0.25">
      <c r="A106" s="290">
        <v>146</v>
      </c>
      <c r="B106" s="161" t="s">
        <v>545</v>
      </c>
      <c r="C106" s="161" t="s">
        <v>162</v>
      </c>
      <c r="D106" s="323">
        <v>68.709999999999994</v>
      </c>
      <c r="E106" s="60"/>
      <c r="F106" s="324">
        <v>220</v>
      </c>
      <c r="G106" s="382">
        <f t="shared" si="60"/>
        <v>3.2</v>
      </c>
      <c r="H106" s="63">
        <v>25</v>
      </c>
      <c r="I106" s="62" t="e">
        <f t="shared" si="61"/>
        <v>#DIV/0!</v>
      </c>
      <c r="J106" s="63"/>
      <c r="K106" s="63"/>
      <c r="L106" s="63"/>
      <c r="M106" s="63">
        <f t="shared" si="62"/>
        <v>19</v>
      </c>
      <c r="N106" s="63">
        <v>1</v>
      </c>
      <c r="O106" s="63">
        <v>11</v>
      </c>
      <c r="P106" s="63">
        <v>7</v>
      </c>
      <c r="Q106" s="63">
        <f t="shared" si="73"/>
        <v>76</v>
      </c>
      <c r="R106" s="65">
        <f t="shared" si="56"/>
        <v>12</v>
      </c>
      <c r="S106" s="66">
        <f t="shared" si="63"/>
        <v>26</v>
      </c>
      <c r="T106" s="67">
        <f t="shared" si="64"/>
        <v>26.4</v>
      </c>
      <c r="U106" s="165">
        <f t="shared" si="65"/>
        <v>26</v>
      </c>
      <c r="V106" s="67">
        <f t="shared" si="66"/>
        <v>26.4</v>
      </c>
      <c r="W106" s="67">
        <f t="shared" si="67"/>
        <v>12</v>
      </c>
      <c r="X106" s="66">
        <f t="shared" si="68"/>
        <v>3</v>
      </c>
      <c r="Y106" s="67">
        <f t="shared" si="69"/>
        <v>3.9</v>
      </c>
      <c r="Z106" s="66">
        <f t="shared" si="57"/>
        <v>15</v>
      </c>
      <c r="AA106" s="66">
        <f t="shared" si="70"/>
        <v>15</v>
      </c>
      <c r="AB106" s="66">
        <f t="shared" si="71"/>
        <v>8</v>
      </c>
      <c r="AC106" s="67">
        <f t="shared" si="72"/>
        <v>7.8</v>
      </c>
      <c r="AD106" s="66">
        <f t="shared" si="58"/>
        <v>30</v>
      </c>
      <c r="AE106" s="63">
        <v>26</v>
      </c>
      <c r="AF106" s="103">
        <f t="shared" si="76"/>
        <v>0</v>
      </c>
    </row>
    <row r="107" spans="1:33" s="33" customFormat="1" ht="47.25" x14ac:dyDescent="0.25">
      <c r="A107" s="290">
        <v>147</v>
      </c>
      <c r="B107" s="161" t="s">
        <v>546</v>
      </c>
      <c r="C107" s="161" t="s">
        <v>162</v>
      </c>
      <c r="D107" s="323">
        <v>66.501000000000005</v>
      </c>
      <c r="E107" s="60"/>
      <c r="F107" s="324">
        <v>250</v>
      </c>
      <c r="G107" s="382">
        <f t="shared" si="60"/>
        <v>3.76</v>
      </c>
      <c r="H107" s="63">
        <v>29</v>
      </c>
      <c r="I107" s="62" t="e">
        <f t="shared" si="61"/>
        <v>#DIV/0!</v>
      </c>
      <c r="J107" s="63"/>
      <c r="K107" s="63"/>
      <c r="L107" s="63"/>
      <c r="M107" s="63">
        <f t="shared" si="62"/>
        <v>24</v>
      </c>
      <c r="N107" s="63">
        <v>0</v>
      </c>
      <c r="O107" s="63">
        <v>16</v>
      </c>
      <c r="P107" s="63">
        <v>8</v>
      </c>
      <c r="Q107" s="63">
        <f t="shared" si="73"/>
        <v>83</v>
      </c>
      <c r="R107" s="65">
        <f t="shared" si="56"/>
        <v>12</v>
      </c>
      <c r="S107" s="66">
        <f t="shared" si="63"/>
        <v>30</v>
      </c>
      <c r="T107" s="67">
        <f t="shared" si="64"/>
        <v>30</v>
      </c>
      <c r="U107" s="165">
        <f t="shared" si="65"/>
        <v>30</v>
      </c>
      <c r="V107" s="67">
        <f t="shared" si="66"/>
        <v>30</v>
      </c>
      <c r="W107" s="67">
        <f t="shared" si="67"/>
        <v>12</v>
      </c>
      <c r="X107" s="66">
        <f t="shared" si="68"/>
        <v>4</v>
      </c>
      <c r="Y107" s="67">
        <f t="shared" si="69"/>
        <v>4.5</v>
      </c>
      <c r="Z107" s="66">
        <f t="shared" si="57"/>
        <v>15</v>
      </c>
      <c r="AA107" s="66">
        <f t="shared" si="70"/>
        <v>17</v>
      </c>
      <c r="AB107" s="66">
        <f t="shared" si="71"/>
        <v>9</v>
      </c>
      <c r="AC107" s="67">
        <f t="shared" si="72"/>
        <v>9</v>
      </c>
      <c r="AD107" s="66">
        <f t="shared" si="58"/>
        <v>30</v>
      </c>
      <c r="AE107" s="63">
        <v>30</v>
      </c>
      <c r="AF107" s="103">
        <f t="shared" si="76"/>
        <v>0</v>
      </c>
    </row>
    <row r="108" spans="1:33" s="33" customFormat="1" ht="47.25" x14ac:dyDescent="0.25">
      <c r="A108" s="290">
        <v>148</v>
      </c>
      <c r="B108" s="161" t="s">
        <v>547</v>
      </c>
      <c r="C108" s="161" t="s">
        <v>162</v>
      </c>
      <c r="D108" s="323">
        <v>73.858999999999995</v>
      </c>
      <c r="E108" s="60"/>
      <c r="F108" s="324">
        <v>112</v>
      </c>
      <c r="G108" s="382">
        <f t="shared" si="60"/>
        <v>1.52</v>
      </c>
      <c r="H108" s="63">
        <v>10</v>
      </c>
      <c r="I108" s="62" t="e">
        <f t="shared" si="61"/>
        <v>#DIV/0!</v>
      </c>
      <c r="J108" s="63"/>
      <c r="K108" s="63"/>
      <c r="L108" s="63"/>
      <c r="M108" s="63">
        <f t="shared" si="62"/>
        <v>6</v>
      </c>
      <c r="N108" s="63">
        <v>0</v>
      </c>
      <c r="O108" s="63">
        <v>3</v>
      </c>
      <c r="P108" s="63">
        <v>3</v>
      </c>
      <c r="Q108" s="63">
        <f t="shared" si="73"/>
        <v>60</v>
      </c>
      <c r="R108" s="65">
        <f t="shared" si="56"/>
        <v>8</v>
      </c>
      <c r="S108" s="66">
        <f t="shared" si="63"/>
        <v>8</v>
      </c>
      <c r="T108" s="67">
        <f t="shared" si="64"/>
        <v>8.9600000000000009</v>
      </c>
      <c r="U108" s="165">
        <f t="shared" si="65"/>
        <v>8</v>
      </c>
      <c r="V108" s="67">
        <f t="shared" si="66"/>
        <v>8.9600000000000009</v>
      </c>
      <c r="W108" s="67">
        <f t="shared" si="67"/>
        <v>8</v>
      </c>
      <c r="X108" s="66">
        <f t="shared" si="68"/>
        <v>1</v>
      </c>
      <c r="Y108" s="67">
        <f t="shared" si="69"/>
        <v>1.2</v>
      </c>
      <c r="Z108" s="66">
        <f t="shared" si="57"/>
        <v>15</v>
      </c>
      <c r="AA108" s="66">
        <f t="shared" si="70"/>
        <v>4</v>
      </c>
      <c r="AB108" s="66">
        <f t="shared" si="71"/>
        <v>3</v>
      </c>
      <c r="AC108" s="67">
        <f t="shared" si="72"/>
        <v>2.4</v>
      </c>
      <c r="AD108" s="66">
        <f t="shared" si="58"/>
        <v>30</v>
      </c>
      <c r="AE108" s="63">
        <v>8</v>
      </c>
      <c r="AF108" s="103">
        <f t="shared" si="76"/>
        <v>0</v>
      </c>
    </row>
    <row r="109" spans="1:33" s="33" customFormat="1" ht="63" x14ac:dyDescent="0.25">
      <c r="A109" s="290">
        <v>149</v>
      </c>
      <c r="B109" s="354" t="s">
        <v>843</v>
      </c>
      <c r="C109" s="161" t="s">
        <v>163</v>
      </c>
      <c r="D109" s="323">
        <v>55.276000000000003</v>
      </c>
      <c r="E109" s="60"/>
      <c r="F109" s="324">
        <v>64</v>
      </c>
      <c r="G109" s="382">
        <f t="shared" si="60"/>
        <v>1.1599999999999999</v>
      </c>
      <c r="H109" s="63">
        <v>0</v>
      </c>
      <c r="I109" s="62" t="e">
        <f t="shared" si="61"/>
        <v>#DIV/0!</v>
      </c>
      <c r="J109" s="63"/>
      <c r="K109" s="63"/>
      <c r="L109" s="63"/>
      <c r="M109" s="63">
        <f t="shared" si="62"/>
        <v>0</v>
      </c>
      <c r="N109" s="63">
        <v>0</v>
      </c>
      <c r="O109" s="63">
        <v>0</v>
      </c>
      <c r="P109" s="63">
        <v>0</v>
      </c>
      <c r="Q109" s="63"/>
      <c r="R109" s="65">
        <f t="shared" si="56"/>
        <v>8</v>
      </c>
      <c r="S109" s="66">
        <f t="shared" si="63"/>
        <v>5</v>
      </c>
      <c r="T109" s="67">
        <f t="shared" si="64"/>
        <v>5.12</v>
      </c>
      <c r="U109" s="165">
        <f t="shared" si="65"/>
        <v>3</v>
      </c>
      <c r="V109" s="67">
        <f t="shared" si="66"/>
        <v>3.2</v>
      </c>
      <c r="W109" s="67">
        <v>5</v>
      </c>
      <c r="X109" s="66">
        <f t="shared" si="68"/>
        <v>0</v>
      </c>
      <c r="Y109" s="67">
        <f t="shared" si="69"/>
        <v>0.45</v>
      </c>
      <c r="Z109" s="66">
        <f t="shared" si="57"/>
        <v>15</v>
      </c>
      <c r="AA109" s="66">
        <f t="shared" si="70"/>
        <v>2</v>
      </c>
      <c r="AB109" s="66">
        <f t="shared" si="71"/>
        <v>1</v>
      </c>
      <c r="AC109" s="67">
        <f t="shared" si="72"/>
        <v>0.9</v>
      </c>
      <c r="AD109" s="66">
        <f t="shared" si="58"/>
        <v>30</v>
      </c>
      <c r="AE109" s="63">
        <v>3</v>
      </c>
      <c r="AF109" s="103">
        <f t="shared" si="76"/>
        <v>0</v>
      </c>
    </row>
    <row r="110" spans="1:33" s="33" customFormat="1" ht="47.25" x14ac:dyDescent="0.25">
      <c r="A110" s="302"/>
      <c r="B110" s="354" t="s">
        <v>554</v>
      </c>
      <c r="C110" s="161" t="s">
        <v>163</v>
      </c>
      <c r="D110" s="323">
        <v>56.82</v>
      </c>
      <c r="E110" s="60"/>
      <c r="F110" s="390">
        <v>110</v>
      </c>
      <c r="G110" s="391">
        <v>1.93</v>
      </c>
      <c r="H110" s="373">
        <v>0</v>
      </c>
      <c r="I110" s="62"/>
      <c r="J110" s="63"/>
      <c r="K110" s="63"/>
      <c r="L110" s="63"/>
      <c r="M110" s="63">
        <v>0</v>
      </c>
      <c r="N110" s="63">
        <v>0</v>
      </c>
      <c r="O110" s="63">
        <v>0</v>
      </c>
      <c r="P110" s="63">
        <v>0</v>
      </c>
      <c r="Q110" s="63"/>
      <c r="R110" s="392"/>
      <c r="S110" s="393"/>
      <c r="T110" s="67"/>
      <c r="U110" s="165"/>
      <c r="V110" s="67"/>
      <c r="W110" s="67">
        <v>5</v>
      </c>
      <c r="X110" s="66"/>
      <c r="Y110" s="67"/>
      <c r="Z110" s="66"/>
      <c r="AA110" s="66"/>
      <c r="AB110" s="66"/>
      <c r="AC110" s="67"/>
      <c r="AD110" s="66"/>
      <c r="AE110" s="373">
        <v>5</v>
      </c>
      <c r="AF110" s="103">
        <f t="shared" si="76"/>
        <v>-5</v>
      </c>
    </row>
    <row r="111" spans="1:33" s="33" customFormat="1" ht="63" x14ac:dyDescent="0.25">
      <c r="A111" s="290">
        <v>150</v>
      </c>
      <c r="B111" s="354" t="s">
        <v>844</v>
      </c>
      <c r="C111" s="161" t="s">
        <v>163</v>
      </c>
      <c r="D111" s="323">
        <v>251.715</v>
      </c>
      <c r="E111" s="60"/>
      <c r="F111" s="324">
        <v>130</v>
      </c>
      <c r="G111" s="382">
        <f t="shared" si="60"/>
        <v>0.52</v>
      </c>
      <c r="H111" s="63">
        <v>3</v>
      </c>
      <c r="I111" s="62" t="e">
        <f t="shared" si="61"/>
        <v>#DIV/0!</v>
      </c>
      <c r="J111" s="63"/>
      <c r="K111" s="63"/>
      <c r="L111" s="63"/>
      <c r="M111" s="63">
        <f t="shared" si="62"/>
        <v>1</v>
      </c>
      <c r="N111" s="63">
        <v>0</v>
      </c>
      <c r="O111" s="63">
        <v>1</v>
      </c>
      <c r="P111" s="63">
        <v>0</v>
      </c>
      <c r="Q111" s="63">
        <f t="shared" si="73"/>
        <v>33</v>
      </c>
      <c r="R111" s="65">
        <f t="shared" ref="R111:R142" si="77">IF(F111&lt;VLOOKUP(G111,$M$275:$Q$282,2),0,VLOOKUP(G111,$M$275:$Q$282,3))</f>
        <v>5</v>
      </c>
      <c r="S111" s="66">
        <f t="shared" si="63"/>
        <v>6</v>
      </c>
      <c r="T111" s="67">
        <f t="shared" si="64"/>
        <v>6.5</v>
      </c>
      <c r="U111" s="165">
        <f t="shared" si="65"/>
        <v>6</v>
      </c>
      <c r="V111" s="67">
        <f t="shared" si="66"/>
        <v>6.5</v>
      </c>
      <c r="W111" s="67">
        <f t="shared" si="67"/>
        <v>5</v>
      </c>
      <c r="X111" s="66">
        <f t="shared" si="68"/>
        <v>0</v>
      </c>
      <c r="Y111" s="67">
        <f t="shared" si="69"/>
        <v>0.9</v>
      </c>
      <c r="Z111" s="66">
        <f t="shared" ref="Z111:Z142" si="78">IF(F111&lt;VLOOKUP(G111,$M$275:$Q$282,2),0,VLOOKUP(G111,$M$275:$Q$282,4))</f>
        <v>15</v>
      </c>
      <c r="AA111" s="66">
        <f t="shared" si="70"/>
        <v>4</v>
      </c>
      <c r="AB111" s="66">
        <f t="shared" si="71"/>
        <v>2</v>
      </c>
      <c r="AC111" s="67">
        <f t="shared" si="72"/>
        <v>1.8</v>
      </c>
      <c r="AD111" s="66">
        <f t="shared" ref="AD111:AD142" si="79">IF(F111&lt;VLOOKUP(G111,$M$275:$Q$282,2),0,VLOOKUP(G111,$M$275:$Q$282,5))</f>
        <v>30</v>
      </c>
      <c r="AE111" s="63">
        <v>6</v>
      </c>
      <c r="AF111" s="103">
        <f t="shared" si="76"/>
        <v>0</v>
      </c>
    </row>
    <row r="112" spans="1:33" s="33" customFormat="1" ht="31.5" x14ac:dyDescent="0.25">
      <c r="A112" s="290">
        <v>151</v>
      </c>
      <c r="B112" s="161" t="s">
        <v>786</v>
      </c>
      <c r="C112" s="161" t="s">
        <v>164</v>
      </c>
      <c r="D112" s="323">
        <v>95.504000000000005</v>
      </c>
      <c r="E112" s="60"/>
      <c r="F112" s="324">
        <v>39</v>
      </c>
      <c r="G112" s="382">
        <f t="shared" si="60"/>
        <v>0.41</v>
      </c>
      <c r="H112" s="63">
        <v>1</v>
      </c>
      <c r="I112" s="62" t="e">
        <f t="shared" si="61"/>
        <v>#DIV/0!</v>
      </c>
      <c r="J112" s="63"/>
      <c r="K112" s="63"/>
      <c r="L112" s="63"/>
      <c r="M112" s="63">
        <f t="shared" si="62"/>
        <v>0</v>
      </c>
      <c r="N112" s="63"/>
      <c r="O112" s="63">
        <v>0</v>
      </c>
      <c r="P112" s="63">
        <v>0</v>
      </c>
      <c r="Q112" s="63">
        <f t="shared" si="73"/>
        <v>0</v>
      </c>
      <c r="R112" s="65">
        <f t="shared" si="77"/>
        <v>5</v>
      </c>
      <c r="S112" s="66">
        <f t="shared" si="63"/>
        <v>1</v>
      </c>
      <c r="T112" s="67">
        <f t="shared" si="64"/>
        <v>1.95</v>
      </c>
      <c r="U112" s="165">
        <f t="shared" si="65"/>
        <v>1</v>
      </c>
      <c r="V112" s="67">
        <f t="shared" si="66"/>
        <v>1.95</v>
      </c>
      <c r="W112" s="67">
        <f t="shared" si="67"/>
        <v>5</v>
      </c>
      <c r="X112" s="66">
        <f t="shared" si="68"/>
        <v>0</v>
      </c>
      <c r="Y112" s="67">
        <f t="shared" si="69"/>
        <v>0.15</v>
      </c>
      <c r="Z112" s="66">
        <f t="shared" si="78"/>
        <v>15</v>
      </c>
      <c r="AA112" s="66">
        <f t="shared" si="70"/>
        <v>0</v>
      </c>
      <c r="AB112" s="66">
        <f t="shared" si="71"/>
        <v>1</v>
      </c>
      <c r="AC112" s="67">
        <f t="shared" si="72"/>
        <v>0.3</v>
      </c>
      <c r="AD112" s="66">
        <f t="shared" si="79"/>
        <v>30</v>
      </c>
      <c r="AE112" s="63"/>
      <c r="AF112" s="103"/>
    </row>
    <row r="113" spans="1:33" s="33" customFormat="1" ht="47.25" x14ac:dyDescent="0.25">
      <c r="A113" s="290">
        <v>152</v>
      </c>
      <c r="B113" s="161" t="s">
        <v>555</v>
      </c>
      <c r="C113" s="161" t="s">
        <v>164</v>
      </c>
      <c r="D113" s="323">
        <v>152.07</v>
      </c>
      <c r="E113" s="60">
        <v>505</v>
      </c>
      <c r="F113" s="324">
        <v>619</v>
      </c>
      <c r="G113" s="382">
        <f t="shared" si="60"/>
        <v>4.07</v>
      </c>
      <c r="H113" s="63">
        <v>26</v>
      </c>
      <c r="I113" s="62">
        <f t="shared" si="61"/>
        <v>5.15</v>
      </c>
      <c r="J113" s="63"/>
      <c r="K113" s="63"/>
      <c r="L113" s="63"/>
      <c r="M113" s="63">
        <f t="shared" si="62"/>
        <v>18</v>
      </c>
      <c r="N113" s="63">
        <v>3</v>
      </c>
      <c r="O113" s="63">
        <v>7</v>
      </c>
      <c r="P113" s="63">
        <v>8</v>
      </c>
      <c r="Q113" s="63">
        <f t="shared" si="73"/>
        <v>69</v>
      </c>
      <c r="R113" s="65">
        <f t="shared" si="77"/>
        <v>12</v>
      </c>
      <c r="S113" s="66">
        <f t="shared" si="63"/>
        <v>74</v>
      </c>
      <c r="T113" s="67">
        <f t="shared" si="64"/>
        <v>74.28</v>
      </c>
      <c r="U113" s="165">
        <f t="shared" si="65"/>
        <v>32</v>
      </c>
      <c r="V113" s="67">
        <f t="shared" si="66"/>
        <v>32.81</v>
      </c>
      <c r="W113" s="67">
        <v>5.3</v>
      </c>
      <c r="X113" s="66">
        <f t="shared" si="68"/>
        <v>4</v>
      </c>
      <c r="Y113" s="67">
        <f t="shared" si="69"/>
        <v>4.8</v>
      </c>
      <c r="Z113" s="66">
        <f t="shared" si="78"/>
        <v>15</v>
      </c>
      <c r="AA113" s="66">
        <f t="shared" si="70"/>
        <v>18</v>
      </c>
      <c r="AB113" s="66">
        <f t="shared" si="71"/>
        <v>10</v>
      </c>
      <c r="AC113" s="67">
        <f t="shared" si="72"/>
        <v>9.6</v>
      </c>
      <c r="AD113" s="66">
        <f t="shared" si="79"/>
        <v>30</v>
      </c>
      <c r="AE113" s="63">
        <v>32</v>
      </c>
      <c r="AF113" s="103">
        <f t="shared" ref="AF113:AF114" si="80">U113-AE113</f>
        <v>0</v>
      </c>
    </row>
    <row r="114" spans="1:33" s="33" customFormat="1" ht="47.25" x14ac:dyDescent="0.25">
      <c r="A114" s="290">
        <v>154</v>
      </c>
      <c r="B114" s="161" t="s">
        <v>819</v>
      </c>
      <c r="C114" s="161" t="s">
        <v>164</v>
      </c>
      <c r="D114" s="323">
        <v>164.98</v>
      </c>
      <c r="E114" s="60"/>
      <c r="F114" s="324">
        <v>305</v>
      </c>
      <c r="G114" s="382">
        <f t="shared" si="60"/>
        <v>1.85</v>
      </c>
      <c r="H114" s="63">
        <v>9</v>
      </c>
      <c r="I114" s="62" t="e">
        <f t="shared" si="61"/>
        <v>#DIV/0!</v>
      </c>
      <c r="J114" s="63"/>
      <c r="K114" s="63"/>
      <c r="L114" s="63"/>
      <c r="M114" s="63">
        <f t="shared" si="62"/>
        <v>9</v>
      </c>
      <c r="N114" s="63">
        <v>0</v>
      </c>
      <c r="O114" s="63">
        <v>6</v>
      </c>
      <c r="P114" s="63">
        <v>3</v>
      </c>
      <c r="Q114" s="63">
        <f t="shared" si="73"/>
        <v>100</v>
      </c>
      <c r="R114" s="65">
        <f t="shared" si="77"/>
        <v>8</v>
      </c>
      <c r="S114" s="66">
        <f t="shared" si="63"/>
        <v>24</v>
      </c>
      <c r="T114" s="67">
        <f t="shared" si="64"/>
        <v>24.4</v>
      </c>
      <c r="U114" s="165">
        <f t="shared" si="65"/>
        <v>11</v>
      </c>
      <c r="V114" s="67">
        <f t="shared" si="66"/>
        <v>11.59</v>
      </c>
      <c r="W114" s="67">
        <v>3.8</v>
      </c>
      <c r="X114" s="66">
        <f t="shared" si="68"/>
        <v>1</v>
      </c>
      <c r="Y114" s="67">
        <f t="shared" si="69"/>
        <v>1.65</v>
      </c>
      <c r="Z114" s="66">
        <f t="shared" si="78"/>
        <v>15</v>
      </c>
      <c r="AA114" s="66">
        <f t="shared" si="70"/>
        <v>6</v>
      </c>
      <c r="AB114" s="66">
        <f t="shared" si="71"/>
        <v>4</v>
      </c>
      <c r="AC114" s="67">
        <f t="shared" si="72"/>
        <v>3.3</v>
      </c>
      <c r="AD114" s="66">
        <f t="shared" si="79"/>
        <v>30</v>
      </c>
      <c r="AE114" s="63">
        <v>11</v>
      </c>
      <c r="AF114" s="103">
        <f t="shared" si="80"/>
        <v>0</v>
      </c>
    </row>
    <row r="115" spans="1:33" s="33" customFormat="1" ht="31.5" x14ac:dyDescent="0.25">
      <c r="A115" s="290">
        <v>156</v>
      </c>
      <c r="B115" s="161" t="s">
        <v>557</v>
      </c>
      <c r="C115" s="161" t="s">
        <v>165</v>
      </c>
      <c r="D115" s="323">
        <v>86.04</v>
      </c>
      <c r="E115" s="60"/>
      <c r="F115" s="324">
        <v>62</v>
      </c>
      <c r="G115" s="382">
        <f t="shared" si="60"/>
        <v>0.72</v>
      </c>
      <c r="H115" s="63">
        <v>6</v>
      </c>
      <c r="I115" s="62" t="e">
        <f t="shared" si="61"/>
        <v>#DIV/0!</v>
      </c>
      <c r="J115" s="63"/>
      <c r="K115" s="63"/>
      <c r="L115" s="63"/>
      <c r="M115" s="63">
        <f t="shared" si="62"/>
        <v>5</v>
      </c>
      <c r="N115" s="63"/>
      <c r="O115" s="63">
        <v>3</v>
      </c>
      <c r="P115" s="63">
        <v>2</v>
      </c>
      <c r="Q115" s="63">
        <f t="shared" si="73"/>
        <v>83</v>
      </c>
      <c r="R115" s="65">
        <f t="shared" si="77"/>
        <v>5</v>
      </c>
      <c r="S115" s="66">
        <f t="shared" si="63"/>
        <v>3</v>
      </c>
      <c r="T115" s="67">
        <f t="shared" si="64"/>
        <v>3.1</v>
      </c>
      <c r="U115" s="165">
        <f t="shared" si="65"/>
        <v>3</v>
      </c>
      <c r="V115" s="67">
        <f t="shared" si="66"/>
        <v>3.1</v>
      </c>
      <c r="W115" s="67">
        <f t="shared" si="67"/>
        <v>5</v>
      </c>
      <c r="X115" s="66">
        <f t="shared" si="68"/>
        <v>0</v>
      </c>
      <c r="Y115" s="67">
        <f t="shared" si="69"/>
        <v>0.45</v>
      </c>
      <c r="Z115" s="66">
        <f t="shared" si="78"/>
        <v>15</v>
      </c>
      <c r="AA115" s="66">
        <f t="shared" si="70"/>
        <v>2</v>
      </c>
      <c r="AB115" s="66">
        <f t="shared" si="71"/>
        <v>1</v>
      </c>
      <c r="AC115" s="67">
        <f t="shared" si="72"/>
        <v>0.9</v>
      </c>
      <c r="AD115" s="66">
        <f t="shared" si="79"/>
        <v>30</v>
      </c>
      <c r="AE115" s="63"/>
      <c r="AF115" s="103"/>
    </row>
    <row r="116" spans="1:33" s="33" customFormat="1" ht="31.5" x14ac:dyDescent="0.25">
      <c r="A116" s="290">
        <v>157</v>
      </c>
      <c r="B116" s="161" t="s">
        <v>558</v>
      </c>
      <c r="C116" s="161" t="s">
        <v>165</v>
      </c>
      <c r="D116" s="323">
        <v>75.61</v>
      </c>
      <c r="E116" s="60"/>
      <c r="F116" s="324">
        <v>39</v>
      </c>
      <c r="G116" s="382">
        <f t="shared" si="60"/>
        <v>0.52</v>
      </c>
      <c r="H116" s="63"/>
      <c r="I116" s="62" t="e">
        <f t="shared" si="61"/>
        <v>#DIV/0!</v>
      </c>
      <c r="J116" s="63"/>
      <c r="K116" s="63"/>
      <c r="L116" s="63"/>
      <c r="M116" s="63">
        <f t="shared" si="62"/>
        <v>0</v>
      </c>
      <c r="N116" s="63"/>
      <c r="O116" s="63"/>
      <c r="P116" s="63"/>
      <c r="Q116" s="63"/>
      <c r="R116" s="65">
        <f t="shared" si="77"/>
        <v>5</v>
      </c>
      <c r="S116" s="66">
        <f t="shared" si="63"/>
        <v>1</v>
      </c>
      <c r="T116" s="67">
        <f t="shared" si="64"/>
        <v>1.95</v>
      </c>
      <c r="U116" s="165">
        <f t="shared" si="65"/>
        <v>1</v>
      </c>
      <c r="V116" s="67">
        <f t="shared" si="66"/>
        <v>1.95</v>
      </c>
      <c r="W116" s="67">
        <f t="shared" si="67"/>
        <v>5</v>
      </c>
      <c r="X116" s="66">
        <f t="shared" si="68"/>
        <v>0</v>
      </c>
      <c r="Y116" s="67">
        <f t="shared" si="69"/>
        <v>0.15</v>
      </c>
      <c r="Z116" s="66">
        <f t="shared" si="78"/>
        <v>15</v>
      </c>
      <c r="AA116" s="66">
        <f t="shared" si="70"/>
        <v>0</v>
      </c>
      <c r="AB116" s="66">
        <f t="shared" si="71"/>
        <v>1</v>
      </c>
      <c r="AC116" s="67">
        <f t="shared" si="72"/>
        <v>0.3</v>
      </c>
      <c r="AD116" s="66">
        <f t="shared" si="79"/>
        <v>30</v>
      </c>
      <c r="AE116" s="63"/>
      <c r="AF116" s="103"/>
    </row>
    <row r="117" spans="1:33" s="33" customFormat="1" ht="47.25" x14ac:dyDescent="0.25">
      <c r="A117" s="290">
        <v>158</v>
      </c>
      <c r="B117" s="161" t="s">
        <v>559</v>
      </c>
      <c r="C117" s="161" t="s">
        <v>165</v>
      </c>
      <c r="D117" s="323">
        <v>147.81100000000001</v>
      </c>
      <c r="E117" s="60"/>
      <c r="F117" s="324">
        <v>1647</v>
      </c>
      <c r="G117" s="382">
        <f t="shared" si="60"/>
        <v>11.14</v>
      </c>
      <c r="H117" s="63">
        <v>215</v>
      </c>
      <c r="I117" s="62" t="e">
        <f t="shared" si="61"/>
        <v>#DIV/0!</v>
      </c>
      <c r="J117" s="63"/>
      <c r="K117" s="63"/>
      <c r="L117" s="63"/>
      <c r="M117" s="63">
        <f t="shared" si="62"/>
        <v>215</v>
      </c>
      <c r="N117" s="63">
        <v>32</v>
      </c>
      <c r="O117" s="63">
        <v>140</v>
      </c>
      <c r="P117" s="63">
        <v>43</v>
      </c>
      <c r="Q117" s="63">
        <f t="shared" si="73"/>
        <v>100</v>
      </c>
      <c r="R117" s="65">
        <f t="shared" si="77"/>
        <v>18</v>
      </c>
      <c r="S117" s="66">
        <f t="shared" si="63"/>
        <v>296</v>
      </c>
      <c r="T117" s="67">
        <f t="shared" si="64"/>
        <v>296.45999999999998</v>
      </c>
      <c r="U117" s="165">
        <f t="shared" si="65"/>
        <v>247</v>
      </c>
      <c r="V117" s="67">
        <f t="shared" si="66"/>
        <v>247.05</v>
      </c>
      <c r="W117" s="67">
        <v>15</v>
      </c>
      <c r="X117" s="66">
        <f t="shared" si="68"/>
        <v>37</v>
      </c>
      <c r="Y117" s="67">
        <f t="shared" si="69"/>
        <v>37.049999999999997</v>
      </c>
      <c r="Z117" s="66">
        <f t="shared" si="78"/>
        <v>15</v>
      </c>
      <c r="AA117" s="66">
        <f t="shared" si="70"/>
        <v>135</v>
      </c>
      <c r="AB117" s="66">
        <f t="shared" si="71"/>
        <v>75</v>
      </c>
      <c r="AC117" s="67">
        <f t="shared" si="72"/>
        <v>74.099999999999994</v>
      </c>
      <c r="AD117" s="66">
        <f t="shared" si="79"/>
        <v>30</v>
      </c>
      <c r="AE117" s="63">
        <v>247</v>
      </c>
      <c r="AF117" s="103">
        <f t="shared" ref="AF117:AF120" si="81">U117-AE117</f>
        <v>0</v>
      </c>
    </row>
    <row r="118" spans="1:33" s="33" customFormat="1" ht="47.25" x14ac:dyDescent="0.25">
      <c r="A118" s="290">
        <v>159</v>
      </c>
      <c r="B118" s="161" t="s">
        <v>560</v>
      </c>
      <c r="C118" s="161" t="s">
        <v>165</v>
      </c>
      <c r="D118" s="323">
        <v>337.30900000000003</v>
      </c>
      <c r="E118" s="60"/>
      <c r="F118" s="324">
        <v>47</v>
      </c>
      <c r="G118" s="382">
        <f t="shared" si="60"/>
        <v>0.14000000000000001</v>
      </c>
      <c r="H118" s="373">
        <v>0</v>
      </c>
      <c r="I118" s="62" t="e">
        <f t="shared" si="61"/>
        <v>#DIV/0!</v>
      </c>
      <c r="J118" s="63"/>
      <c r="K118" s="63"/>
      <c r="L118" s="63"/>
      <c r="M118" s="63">
        <f t="shared" si="62"/>
        <v>0</v>
      </c>
      <c r="N118" s="63">
        <v>0</v>
      </c>
      <c r="O118" s="63">
        <v>0</v>
      </c>
      <c r="P118" s="63">
        <v>0</v>
      </c>
      <c r="Q118" s="63" t="e">
        <f t="shared" si="73"/>
        <v>#DIV/0!</v>
      </c>
      <c r="R118" s="65">
        <f t="shared" si="77"/>
        <v>5</v>
      </c>
      <c r="S118" s="66">
        <f t="shared" si="63"/>
        <v>2</v>
      </c>
      <c r="T118" s="67">
        <f t="shared" si="64"/>
        <v>2.35</v>
      </c>
      <c r="U118" s="165">
        <f t="shared" si="65"/>
        <v>2</v>
      </c>
      <c r="V118" s="67">
        <f t="shared" si="66"/>
        <v>2.35</v>
      </c>
      <c r="W118" s="67">
        <f t="shared" si="67"/>
        <v>5</v>
      </c>
      <c r="X118" s="66">
        <f t="shared" si="68"/>
        <v>0</v>
      </c>
      <c r="Y118" s="67">
        <f t="shared" si="69"/>
        <v>0.3</v>
      </c>
      <c r="Z118" s="66">
        <f t="shared" si="78"/>
        <v>15</v>
      </c>
      <c r="AA118" s="66">
        <f t="shared" si="70"/>
        <v>1</v>
      </c>
      <c r="AB118" s="66">
        <f t="shared" si="71"/>
        <v>1</v>
      </c>
      <c r="AC118" s="67">
        <f t="shared" si="72"/>
        <v>0.6</v>
      </c>
      <c r="AD118" s="66">
        <f t="shared" si="79"/>
        <v>30</v>
      </c>
      <c r="AE118" s="63">
        <v>2</v>
      </c>
      <c r="AF118" s="103">
        <f t="shared" si="81"/>
        <v>0</v>
      </c>
    </row>
    <row r="119" spans="1:33" s="33" customFormat="1" ht="47.25" x14ac:dyDescent="0.25">
      <c r="A119" s="290">
        <v>160</v>
      </c>
      <c r="B119" s="161" t="s">
        <v>561</v>
      </c>
      <c r="C119" s="161" t="s">
        <v>165</v>
      </c>
      <c r="D119" s="323">
        <v>227.88</v>
      </c>
      <c r="E119" s="60"/>
      <c r="F119" s="324">
        <v>1580</v>
      </c>
      <c r="G119" s="382">
        <f t="shared" si="60"/>
        <v>6.93</v>
      </c>
      <c r="H119" s="63">
        <v>235</v>
      </c>
      <c r="I119" s="62" t="e">
        <f t="shared" si="61"/>
        <v>#DIV/0!</v>
      </c>
      <c r="J119" s="63"/>
      <c r="K119" s="63"/>
      <c r="L119" s="63"/>
      <c r="M119" s="63">
        <f t="shared" si="62"/>
        <v>235</v>
      </c>
      <c r="N119" s="63">
        <v>35</v>
      </c>
      <c r="O119" s="63">
        <v>153</v>
      </c>
      <c r="P119" s="63">
        <v>47</v>
      </c>
      <c r="Q119" s="63">
        <f t="shared" si="73"/>
        <v>100</v>
      </c>
      <c r="R119" s="65">
        <f t="shared" si="77"/>
        <v>15</v>
      </c>
      <c r="S119" s="66">
        <f t="shared" si="63"/>
        <v>237</v>
      </c>
      <c r="T119" s="67">
        <f t="shared" si="64"/>
        <v>237</v>
      </c>
      <c r="U119" s="165">
        <f t="shared" si="65"/>
        <v>237</v>
      </c>
      <c r="V119" s="67">
        <f t="shared" si="66"/>
        <v>237</v>
      </c>
      <c r="W119" s="67">
        <f t="shared" si="67"/>
        <v>15</v>
      </c>
      <c r="X119" s="66">
        <f t="shared" si="68"/>
        <v>35</v>
      </c>
      <c r="Y119" s="67">
        <f t="shared" si="69"/>
        <v>35.549999999999997</v>
      </c>
      <c r="Z119" s="66">
        <f t="shared" si="78"/>
        <v>15</v>
      </c>
      <c r="AA119" s="66">
        <f t="shared" si="70"/>
        <v>130</v>
      </c>
      <c r="AB119" s="66">
        <f t="shared" si="71"/>
        <v>72</v>
      </c>
      <c r="AC119" s="67">
        <f t="shared" si="72"/>
        <v>71.099999999999994</v>
      </c>
      <c r="AD119" s="66">
        <f t="shared" si="79"/>
        <v>30</v>
      </c>
      <c r="AE119" s="63">
        <v>237</v>
      </c>
      <c r="AF119" s="103">
        <f t="shared" si="81"/>
        <v>0</v>
      </c>
    </row>
    <row r="120" spans="1:33" s="33" customFormat="1" ht="47.25" x14ac:dyDescent="0.25">
      <c r="A120" s="290">
        <v>161</v>
      </c>
      <c r="B120" s="161" t="s">
        <v>562</v>
      </c>
      <c r="C120" s="161" t="s">
        <v>165</v>
      </c>
      <c r="D120" s="323">
        <v>61.555999999999997</v>
      </c>
      <c r="E120" s="60"/>
      <c r="F120" s="324">
        <v>563</v>
      </c>
      <c r="G120" s="382">
        <f t="shared" si="60"/>
        <v>9.15</v>
      </c>
      <c r="H120" s="63">
        <v>80</v>
      </c>
      <c r="I120" s="62" t="e">
        <f t="shared" si="61"/>
        <v>#DIV/0!</v>
      </c>
      <c r="J120" s="63"/>
      <c r="K120" s="63"/>
      <c r="L120" s="63"/>
      <c r="M120" s="63">
        <f t="shared" si="62"/>
        <v>60</v>
      </c>
      <c r="N120" s="63">
        <v>7</v>
      </c>
      <c r="O120" s="63">
        <v>34</v>
      </c>
      <c r="P120" s="63">
        <v>19</v>
      </c>
      <c r="Q120" s="63">
        <f t="shared" si="73"/>
        <v>75</v>
      </c>
      <c r="R120" s="65">
        <f t="shared" si="77"/>
        <v>18</v>
      </c>
      <c r="S120" s="66">
        <f t="shared" si="63"/>
        <v>101</v>
      </c>
      <c r="T120" s="67">
        <f t="shared" si="64"/>
        <v>101.34</v>
      </c>
      <c r="U120" s="165">
        <f t="shared" si="65"/>
        <v>101</v>
      </c>
      <c r="V120" s="67">
        <f t="shared" si="66"/>
        <v>101.34</v>
      </c>
      <c r="W120" s="67">
        <f t="shared" si="67"/>
        <v>18</v>
      </c>
      <c r="X120" s="66">
        <f t="shared" si="68"/>
        <v>15</v>
      </c>
      <c r="Y120" s="67">
        <f t="shared" si="69"/>
        <v>15.15</v>
      </c>
      <c r="Z120" s="66">
        <f t="shared" si="78"/>
        <v>15</v>
      </c>
      <c r="AA120" s="66">
        <f t="shared" si="70"/>
        <v>55</v>
      </c>
      <c r="AB120" s="66">
        <f t="shared" si="71"/>
        <v>31</v>
      </c>
      <c r="AC120" s="67">
        <f t="shared" si="72"/>
        <v>30.3</v>
      </c>
      <c r="AD120" s="66">
        <f t="shared" si="79"/>
        <v>30</v>
      </c>
      <c r="AE120" s="63">
        <v>101</v>
      </c>
      <c r="AF120" s="103">
        <f t="shared" si="81"/>
        <v>0</v>
      </c>
      <c r="AG120" s="51"/>
    </row>
    <row r="121" spans="1:33" s="33" customFormat="1" ht="31.5" x14ac:dyDescent="0.25">
      <c r="A121" s="290">
        <v>162</v>
      </c>
      <c r="B121" s="161" t="s">
        <v>564</v>
      </c>
      <c r="C121" s="161" t="s">
        <v>563</v>
      </c>
      <c r="D121" s="323">
        <v>338.8</v>
      </c>
      <c r="E121" s="60"/>
      <c r="F121" s="324">
        <v>47</v>
      </c>
      <c r="G121" s="382">
        <f t="shared" si="60"/>
        <v>0.14000000000000001</v>
      </c>
      <c r="H121" s="63">
        <v>3</v>
      </c>
      <c r="I121" s="62" t="e">
        <f t="shared" si="61"/>
        <v>#DIV/0!</v>
      </c>
      <c r="J121" s="63"/>
      <c r="K121" s="63"/>
      <c r="L121" s="63"/>
      <c r="M121" s="63">
        <f t="shared" si="62"/>
        <v>0</v>
      </c>
      <c r="N121" s="63"/>
      <c r="O121" s="63">
        <v>0</v>
      </c>
      <c r="P121" s="63">
        <v>0</v>
      </c>
      <c r="Q121" s="63">
        <f t="shared" si="73"/>
        <v>0</v>
      </c>
      <c r="R121" s="65">
        <f t="shared" si="77"/>
        <v>5</v>
      </c>
      <c r="S121" s="66">
        <f t="shared" si="63"/>
        <v>2</v>
      </c>
      <c r="T121" s="67">
        <f t="shared" si="64"/>
        <v>2.35</v>
      </c>
      <c r="U121" s="165">
        <f t="shared" si="65"/>
        <v>2</v>
      </c>
      <c r="V121" s="67">
        <f t="shared" si="66"/>
        <v>2.35</v>
      </c>
      <c r="W121" s="67">
        <f t="shared" si="67"/>
        <v>5</v>
      </c>
      <c r="X121" s="66">
        <f t="shared" si="68"/>
        <v>0</v>
      </c>
      <c r="Y121" s="67">
        <f t="shared" si="69"/>
        <v>0.3</v>
      </c>
      <c r="Z121" s="66">
        <f t="shared" si="78"/>
        <v>15</v>
      </c>
      <c r="AA121" s="66">
        <f t="shared" si="70"/>
        <v>1</v>
      </c>
      <c r="AB121" s="66">
        <f t="shared" si="71"/>
        <v>1</v>
      </c>
      <c r="AC121" s="67">
        <f t="shared" si="72"/>
        <v>0.6</v>
      </c>
      <c r="AD121" s="66">
        <f t="shared" si="79"/>
        <v>30</v>
      </c>
      <c r="AE121" s="63"/>
      <c r="AF121" s="103"/>
    </row>
    <row r="122" spans="1:33" s="33" customFormat="1" ht="47.25" x14ac:dyDescent="0.25">
      <c r="A122" s="290">
        <v>167</v>
      </c>
      <c r="B122" s="161" t="s">
        <v>570</v>
      </c>
      <c r="C122" s="161" t="s">
        <v>166</v>
      </c>
      <c r="D122" s="323">
        <v>297.57</v>
      </c>
      <c r="E122" s="60"/>
      <c r="F122" s="324">
        <v>681</v>
      </c>
      <c r="G122" s="382">
        <f t="shared" si="60"/>
        <v>2.29</v>
      </c>
      <c r="H122" s="63">
        <v>36</v>
      </c>
      <c r="I122" s="62" t="e">
        <f t="shared" si="61"/>
        <v>#DIV/0!</v>
      </c>
      <c r="J122" s="63"/>
      <c r="K122" s="63"/>
      <c r="L122" s="63"/>
      <c r="M122" s="63">
        <f t="shared" si="62"/>
        <v>25</v>
      </c>
      <c r="N122" s="63">
        <v>0</v>
      </c>
      <c r="O122" s="63">
        <v>20</v>
      </c>
      <c r="P122" s="63">
        <v>5</v>
      </c>
      <c r="Q122" s="63">
        <f t="shared" si="73"/>
        <v>69</v>
      </c>
      <c r="R122" s="65">
        <f t="shared" si="77"/>
        <v>8</v>
      </c>
      <c r="S122" s="66">
        <f t="shared" si="63"/>
        <v>54</v>
      </c>
      <c r="T122" s="67">
        <f t="shared" si="64"/>
        <v>54.48</v>
      </c>
      <c r="U122" s="165">
        <f t="shared" si="65"/>
        <v>54</v>
      </c>
      <c r="V122" s="67">
        <f t="shared" si="66"/>
        <v>54.48</v>
      </c>
      <c r="W122" s="67">
        <f t="shared" si="67"/>
        <v>8</v>
      </c>
      <c r="X122" s="66">
        <f t="shared" si="68"/>
        <v>8</v>
      </c>
      <c r="Y122" s="67">
        <f t="shared" si="69"/>
        <v>8.1</v>
      </c>
      <c r="Z122" s="66">
        <f t="shared" si="78"/>
        <v>15</v>
      </c>
      <c r="AA122" s="66">
        <f t="shared" si="70"/>
        <v>29</v>
      </c>
      <c r="AB122" s="66">
        <f t="shared" si="71"/>
        <v>17</v>
      </c>
      <c r="AC122" s="67">
        <f t="shared" si="72"/>
        <v>16.2</v>
      </c>
      <c r="AD122" s="66">
        <f t="shared" si="79"/>
        <v>30</v>
      </c>
      <c r="AE122" s="63">
        <v>54</v>
      </c>
      <c r="AF122" s="103">
        <f t="shared" ref="AF122:AF123" si="82">U122-AE122</f>
        <v>0</v>
      </c>
    </row>
    <row r="123" spans="1:33" s="33" customFormat="1" ht="47.25" x14ac:dyDescent="0.25">
      <c r="A123" s="290">
        <v>169</v>
      </c>
      <c r="B123" s="161" t="s">
        <v>572</v>
      </c>
      <c r="C123" s="161" t="s">
        <v>166</v>
      </c>
      <c r="D123" s="323">
        <v>17.855</v>
      </c>
      <c r="E123" s="60"/>
      <c r="F123" s="324">
        <v>116</v>
      </c>
      <c r="G123" s="382">
        <f t="shared" si="60"/>
        <v>6.5</v>
      </c>
      <c r="H123" s="63">
        <v>12</v>
      </c>
      <c r="I123" s="62" t="e">
        <f t="shared" si="61"/>
        <v>#DIV/0!</v>
      </c>
      <c r="J123" s="63"/>
      <c r="K123" s="63"/>
      <c r="L123" s="63"/>
      <c r="M123" s="63">
        <f t="shared" si="62"/>
        <v>3</v>
      </c>
      <c r="N123" s="63">
        <v>0</v>
      </c>
      <c r="O123" s="63">
        <v>3</v>
      </c>
      <c r="P123" s="63">
        <v>0</v>
      </c>
      <c r="Q123" s="63">
        <f t="shared" si="73"/>
        <v>25</v>
      </c>
      <c r="R123" s="65">
        <f t="shared" si="77"/>
        <v>15</v>
      </c>
      <c r="S123" s="66">
        <f t="shared" si="63"/>
        <v>17</v>
      </c>
      <c r="T123" s="67">
        <f t="shared" si="64"/>
        <v>17.399999999999999</v>
      </c>
      <c r="U123" s="165">
        <f t="shared" si="65"/>
        <v>17</v>
      </c>
      <c r="V123" s="67">
        <f t="shared" si="66"/>
        <v>17.399999999999999</v>
      </c>
      <c r="W123" s="67">
        <f t="shared" si="67"/>
        <v>15</v>
      </c>
      <c r="X123" s="66">
        <f t="shared" si="68"/>
        <v>2</v>
      </c>
      <c r="Y123" s="67">
        <f t="shared" si="69"/>
        <v>2.5499999999999998</v>
      </c>
      <c r="Z123" s="66">
        <f t="shared" si="78"/>
        <v>15</v>
      </c>
      <c r="AA123" s="66">
        <f t="shared" si="70"/>
        <v>9</v>
      </c>
      <c r="AB123" s="66">
        <f t="shared" si="71"/>
        <v>6</v>
      </c>
      <c r="AC123" s="67">
        <f t="shared" si="72"/>
        <v>5.0999999999999996</v>
      </c>
      <c r="AD123" s="66">
        <f t="shared" si="79"/>
        <v>30</v>
      </c>
      <c r="AE123" s="63">
        <v>17</v>
      </c>
      <c r="AF123" s="103">
        <f t="shared" si="82"/>
        <v>0</v>
      </c>
    </row>
    <row r="124" spans="1:33" s="33" customFormat="1" ht="31.5" x14ac:dyDescent="0.25">
      <c r="A124" s="290">
        <v>171</v>
      </c>
      <c r="B124" s="161" t="s">
        <v>901</v>
      </c>
      <c r="C124" s="161" t="s">
        <v>167</v>
      </c>
      <c r="D124" s="323">
        <v>125.008</v>
      </c>
      <c r="E124" s="60"/>
      <c r="F124" s="324">
        <v>286</v>
      </c>
      <c r="G124" s="382">
        <f t="shared" si="60"/>
        <v>2.29</v>
      </c>
      <c r="H124" s="63">
        <v>15</v>
      </c>
      <c r="I124" s="62" t="e">
        <f t="shared" si="61"/>
        <v>#DIV/0!</v>
      </c>
      <c r="J124" s="63"/>
      <c r="K124" s="63"/>
      <c r="L124" s="63"/>
      <c r="M124" s="63">
        <f t="shared" si="62"/>
        <v>13</v>
      </c>
      <c r="N124" s="63"/>
      <c r="O124" s="63">
        <v>9</v>
      </c>
      <c r="P124" s="63">
        <v>4</v>
      </c>
      <c r="Q124" s="63">
        <f t="shared" si="73"/>
        <v>87</v>
      </c>
      <c r="R124" s="65">
        <f t="shared" si="77"/>
        <v>8</v>
      </c>
      <c r="S124" s="66">
        <f t="shared" si="63"/>
        <v>22</v>
      </c>
      <c r="T124" s="67">
        <f t="shared" si="64"/>
        <v>22.88</v>
      </c>
      <c r="U124" s="165">
        <f t="shared" si="65"/>
        <v>22</v>
      </c>
      <c r="V124" s="67">
        <f t="shared" si="66"/>
        <v>22.88</v>
      </c>
      <c r="W124" s="67">
        <f t="shared" si="67"/>
        <v>8</v>
      </c>
      <c r="X124" s="66">
        <f t="shared" si="68"/>
        <v>3</v>
      </c>
      <c r="Y124" s="67">
        <f t="shared" si="69"/>
        <v>3.3</v>
      </c>
      <c r="Z124" s="66">
        <f t="shared" si="78"/>
        <v>15</v>
      </c>
      <c r="AA124" s="66">
        <f t="shared" si="70"/>
        <v>12</v>
      </c>
      <c r="AB124" s="66">
        <f t="shared" si="71"/>
        <v>7</v>
      </c>
      <c r="AC124" s="67">
        <f t="shared" si="72"/>
        <v>6.6</v>
      </c>
      <c r="AD124" s="66">
        <f t="shared" si="79"/>
        <v>30</v>
      </c>
      <c r="AE124" s="63"/>
      <c r="AF124" s="103"/>
    </row>
    <row r="125" spans="1:33" s="33" customFormat="1" ht="47.25" x14ac:dyDescent="0.25">
      <c r="A125" s="290">
        <v>172</v>
      </c>
      <c r="B125" s="161" t="s">
        <v>573</v>
      </c>
      <c r="C125" s="161" t="s">
        <v>167</v>
      </c>
      <c r="D125" s="323">
        <v>18.38</v>
      </c>
      <c r="E125" s="60"/>
      <c r="F125" s="324">
        <v>181</v>
      </c>
      <c r="G125" s="382">
        <f t="shared" si="60"/>
        <v>9.85</v>
      </c>
      <c r="H125" s="63">
        <v>21</v>
      </c>
      <c r="I125" s="62" t="e">
        <f t="shared" si="61"/>
        <v>#DIV/0!</v>
      </c>
      <c r="J125" s="63"/>
      <c r="K125" s="63"/>
      <c r="L125" s="63"/>
      <c r="M125" s="63">
        <f t="shared" si="62"/>
        <v>4</v>
      </c>
      <c r="N125" s="63">
        <v>0</v>
      </c>
      <c r="O125" s="63">
        <v>4</v>
      </c>
      <c r="P125" s="63">
        <v>0</v>
      </c>
      <c r="Q125" s="63">
        <f t="shared" si="73"/>
        <v>19</v>
      </c>
      <c r="R125" s="65">
        <f t="shared" si="77"/>
        <v>18</v>
      </c>
      <c r="S125" s="66">
        <f t="shared" si="63"/>
        <v>32</v>
      </c>
      <c r="T125" s="67">
        <f t="shared" si="64"/>
        <v>32.58</v>
      </c>
      <c r="U125" s="165">
        <f t="shared" si="65"/>
        <v>25</v>
      </c>
      <c r="V125" s="67">
        <f t="shared" si="66"/>
        <v>25.34</v>
      </c>
      <c r="W125" s="67">
        <v>14</v>
      </c>
      <c r="X125" s="66">
        <f t="shared" si="68"/>
        <v>3</v>
      </c>
      <c r="Y125" s="67">
        <f t="shared" si="69"/>
        <v>3.75</v>
      </c>
      <c r="Z125" s="66">
        <f t="shared" si="78"/>
        <v>15</v>
      </c>
      <c r="AA125" s="66">
        <f t="shared" si="70"/>
        <v>14</v>
      </c>
      <c r="AB125" s="66">
        <f t="shared" si="71"/>
        <v>8</v>
      </c>
      <c r="AC125" s="67">
        <f t="shared" si="72"/>
        <v>7.5</v>
      </c>
      <c r="AD125" s="66">
        <f t="shared" si="79"/>
        <v>30</v>
      </c>
      <c r="AE125" s="63">
        <v>25</v>
      </c>
      <c r="AF125" s="103">
        <f t="shared" ref="AF125:AF129" si="83">U125-AE125</f>
        <v>0</v>
      </c>
    </row>
    <row r="126" spans="1:33" s="33" customFormat="1" ht="47.25" x14ac:dyDescent="0.25">
      <c r="A126" s="290">
        <v>173</v>
      </c>
      <c r="B126" s="161" t="s">
        <v>865</v>
      </c>
      <c r="C126" s="161" t="s">
        <v>167</v>
      </c>
      <c r="D126" s="323">
        <v>91.06</v>
      </c>
      <c r="E126" s="60">
        <v>653</v>
      </c>
      <c r="F126" s="324">
        <v>671</v>
      </c>
      <c r="G126" s="382">
        <f t="shared" si="60"/>
        <v>7.37</v>
      </c>
      <c r="H126" s="63">
        <v>71</v>
      </c>
      <c r="I126" s="62">
        <f t="shared" si="61"/>
        <v>10.87</v>
      </c>
      <c r="J126" s="63"/>
      <c r="K126" s="63"/>
      <c r="L126" s="63"/>
      <c r="M126" s="63">
        <f t="shared" si="62"/>
        <v>64</v>
      </c>
      <c r="N126" s="63">
        <v>0</v>
      </c>
      <c r="O126" s="63">
        <v>39</v>
      </c>
      <c r="P126" s="63">
        <v>25</v>
      </c>
      <c r="Q126" s="63">
        <f t="shared" si="73"/>
        <v>90</v>
      </c>
      <c r="R126" s="65">
        <f t="shared" si="77"/>
        <v>15</v>
      </c>
      <c r="S126" s="66">
        <f t="shared" si="63"/>
        <v>100</v>
      </c>
      <c r="T126" s="67">
        <f t="shared" si="64"/>
        <v>100.65</v>
      </c>
      <c r="U126" s="165">
        <f t="shared" si="65"/>
        <v>100</v>
      </c>
      <c r="V126" s="67">
        <f t="shared" si="66"/>
        <v>100.65</v>
      </c>
      <c r="W126" s="67">
        <f t="shared" si="67"/>
        <v>15</v>
      </c>
      <c r="X126" s="66">
        <f t="shared" si="68"/>
        <v>15</v>
      </c>
      <c r="Y126" s="67">
        <f t="shared" si="69"/>
        <v>15</v>
      </c>
      <c r="Z126" s="66">
        <f t="shared" si="78"/>
        <v>15</v>
      </c>
      <c r="AA126" s="66">
        <f t="shared" si="70"/>
        <v>55</v>
      </c>
      <c r="AB126" s="66">
        <f t="shared" si="71"/>
        <v>30</v>
      </c>
      <c r="AC126" s="67">
        <f t="shared" si="72"/>
        <v>30</v>
      </c>
      <c r="AD126" s="66">
        <f t="shared" si="79"/>
        <v>30</v>
      </c>
      <c r="AE126" s="63">
        <v>100</v>
      </c>
      <c r="AF126" s="103">
        <f t="shared" si="83"/>
        <v>0</v>
      </c>
    </row>
    <row r="127" spans="1:33" s="33" customFormat="1" ht="47.25" x14ac:dyDescent="0.25">
      <c r="A127" s="290">
        <v>174</v>
      </c>
      <c r="B127" s="161" t="s">
        <v>574</v>
      </c>
      <c r="C127" s="161" t="s">
        <v>167</v>
      </c>
      <c r="D127" s="323">
        <v>20.38</v>
      </c>
      <c r="E127" s="60"/>
      <c r="F127" s="324">
        <v>148</v>
      </c>
      <c r="G127" s="382">
        <f t="shared" si="60"/>
        <v>7.26</v>
      </c>
      <c r="H127" s="63">
        <v>23</v>
      </c>
      <c r="I127" s="62" t="e">
        <f t="shared" si="61"/>
        <v>#DIV/0!</v>
      </c>
      <c r="J127" s="63"/>
      <c r="K127" s="63"/>
      <c r="L127" s="63"/>
      <c r="M127" s="63">
        <f t="shared" si="62"/>
        <v>22</v>
      </c>
      <c r="N127" s="63">
        <v>3</v>
      </c>
      <c r="O127" s="63">
        <v>12</v>
      </c>
      <c r="P127" s="63">
        <v>7</v>
      </c>
      <c r="Q127" s="63">
        <f t="shared" si="73"/>
        <v>96</v>
      </c>
      <c r="R127" s="65">
        <f t="shared" si="77"/>
        <v>15</v>
      </c>
      <c r="S127" s="66">
        <f t="shared" si="63"/>
        <v>22</v>
      </c>
      <c r="T127" s="67">
        <f t="shared" si="64"/>
        <v>22.2</v>
      </c>
      <c r="U127" s="165">
        <f t="shared" si="65"/>
        <v>22</v>
      </c>
      <c r="V127" s="67">
        <f t="shared" si="66"/>
        <v>22.2</v>
      </c>
      <c r="W127" s="67">
        <f t="shared" si="67"/>
        <v>15</v>
      </c>
      <c r="X127" s="66">
        <f t="shared" si="68"/>
        <v>3</v>
      </c>
      <c r="Y127" s="67">
        <f t="shared" si="69"/>
        <v>3.3</v>
      </c>
      <c r="Z127" s="66">
        <f t="shared" si="78"/>
        <v>15</v>
      </c>
      <c r="AA127" s="66">
        <f t="shared" si="70"/>
        <v>12</v>
      </c>
      <c r="AB127" s="66">
        <f t="shared" si="71"/>
        <v>7</v>
      </c>
      <c r="AC127" s="67">
        <f t="shared" si="72"/>
        <v>6.6</v>
      </c>
      <c r="AD127" s="66">
        <f t="shared" si="79"/>
        <v>30</v>
      </c>
      <c r="AE127" s="63">
        <v>22</v>
      </c>
      <c r="AF127" s="103">
        <f t="shared" si="83"/>
        <v>0</v>
      </c>
    </row>
    <row r="128" spans="1:33" s="33" customFormat="1" ht="50.25" customHeight="1" x14ac:dyDescent="0.25">
      <c r="A128" s="290">
        <v>176</v>
      </c>
      <c r="B128" s="161" t="s">
        <v>580</v>
      </c>
      <c r="C128" s="161" t="s">
        <v>168</v>
      </c>
      <c r="D128" s="323">
        <v>1322.47</v>
      </c>
      <c r="E128" s="60"/>
      <c r="F128" s="324">
        <v>1614</v>
      </c>
      <c r="G128" s="382">
        <f t="shared" si="60"/>
        <v>1.22</v>
      </c>
      <c r="H128" s="63">
        <v>118</v>
      </c>
      <c r="I128" s="62" t="e">
        <f t="shared" si="61"/>
        <v>#DIV/0!</v>
      </c>
      <c r="J128" s="63"/>
      <c r="K128" s="63"/>
      <c r="L128" s="63"/>
      <c r="M128" s="63">
        <f t="shared" si="62"/>
        <v>104</v>
      </c>
      <c r="N128" s="63">
        <v>0</v>
      </c>
      <c r="O128" s="63">
        <v>74</v>
      </c>
      <c r="P128" s="63">
        <v>30</v>
      </c>
      <c r="Q128" s="63">
        <f t="shared" si="73"/>
        <v>88</v>
      </c>
      <c r="R128" s="65">
        <f t="shared" si="77"/>
        <v>8</v>
      </c>
      <c r="S128" s="66">
        <f t="shared" si="63"/>
        <v>129</v>
      </c>
      <c r="T128" s="67">
        <f t="shared" si="64"/>
        <v>129.12</v>
      </c>
      <c r="U128" s="165">
        <f t="shared" si="65"/>
        <v>129</v>
      </c>
      <c r="V128" s="67">
        <f t="shared" si="66"/>
        <v>129.12</v>
      </c>
      <c r="W128" s="67">
        <f t="shared" si="67"/>
        <v>8</v>
      </c>
      <c r="X128" s="66">
        <f t="shared" si="68"/>
        <v>19</v>
      </c>
      <c r="Y128" s="67">
        <f t="shared" si="69"/>
        <v>19.350000000000001</v>
      </c>
      <c r="Z128" s="66">
        <f t="shared" si="78"/>
        <v>15</v>
      </c>
      <c r="AA128" s="66">
        <f t="shared" si="70"/>
        <v>71</v>
      </c>
      <c r="AB128" s="66">
        <f t="shared" si="71"/>
        <v>39</v>
      </c>
      <c r="AC128" s="67">
        <f t="shared" si="72"/>
        <v>38.700000000000003</v>
      </c>
      <c r="AD128" s="66">
        <f t="shared" si="79"/>
        <v>30</v>
      </c>
      <c r="AE128" s="63">
        <v>129</v>
      </c>
      <c r="AF128" s="103">
        <f t="shared" si="83"/>
        <v>0</v>
      </c>
    </row>
    <row r="129" spans="1:33" s="33" customFormat="1" ht="48.75" customHeight="1" x14ac:dyDescent="0.25">
      <c r="A129" s="290">
        <v>177</v>
      </c>
      <c r="B129" s="161" t="s">
        <v>581</v>
      </c>
      <c r="C129" s="161" t="s">
        <v>168</v>
      </c>
      <c r="D129" s="323">
        <v>499.32799999999997</v>
      </c>
      <c r="E129" s="60"/>
      <c r="F129" s="324">
        <v>958</v>
      </c>
      <c r="G129" s="382">
        <f t="shared" si="60"/>
        <v>1.92</v>
      </c>
      <c r="H129" s="63">
        <v>59</v>
      </c>
      <c r="I129" s="62" t="e">
        <f t="shared" si="61"/>
        <v>#DIV/0!</v>
      </c>
      <c r="J129" s="63"/>
      <c r="K129" s="63"/>
      <c r="L129" s="63"/>
      <c r="M129" s="63">
        <f t="shared" si="62"/>
        <v>53</v>
      </c>
      <c r="N129" s="63">
        <v>0</v>
      </c>
      <c r="O129" s="63">
        <v>38</v>
      </c>
      <c r="P129" s="63">
        <v>15</v>
      </c>
      <c r="Q129" s="63">
        <f t="shared" si="73"/>
        <v>90</v>
      </c>
      <c r="R129" s="65">
        <f t="shared" si="77"/>
        <v>8</v>
      </c>
      <c r="S129" s="66">
        <f t="shared" si="63"/>
        <v>76</v>
      </c>
      <c r="T129" s="67">
        <f t="shared" si="64"/>
        <v>76.64</v>
      </c>
      <c r="U129" s="165">
        <f t="shared" si="65"/>
        <v>76</v>
      </c>
      <c r="V129" s="67">
        <f t="shared" si="66"/>
        <v>76.64</v>
      </c>
      <c r="W129" s="67">
        <f t="shared" si="67"/>
        <v>8</v>
      </c>
      <c r="X129" s="66">
        <f t="shared" si="68"/>
        <v>11</v>
      </c>
      <c r="Y129" s="67">
        <f t="shared" si="69"/>
        <v>11.4</v>
      </c>
      <c r="Z129" s="66">
        <f t="shared" si="78"/>
        <v>15</v>
      </c>
      <c r="AA129" s="66">
        <f t="shared" si="70"/>
        <v>42</v>
      </c>
      <c r="AB129" s="66">
        <f t="shared" si="71"/>
        <v>23</v>
      </c>
      <c r="AC129" s="67">
        <f t="shared" si="72"/>
        <v>22.8</v>
      </c>
      <c r="AD129" s="66">
        <f t="shared" si="79"/>
        <v>30</v>
      </c>
      <c r="AE129" s="63">
        <v>76</v>
      </c>
      <c r="AF129" s="103">
        <f t="shared" si="83"/>
        <v>0</v>
      </c>
    </row>
    <row r="130" spans="1:33" s="33" customFormat="1" ht="31.5" x14ac:dyDescent="0.25">
      <c r="A130" s="290">
        <v>179</v>
      </c>
      <c r="B130" s="161" t="s">
        <v>582</v>
      </c>
      <c r="C130" s="161" t="s">
        <v>169</v>
      </c>
      <c r="D130" s="323">
        <v>144.89500000000001</v>
      </c>
      <c r="E130" s="60"/>
      <c r="F130" s="324">
        <v>439</v>
      </c>
      <c r="G130" s="382">
        <f t="shared" si="60"/>
        <v>3.03</v>
      </c>
      <c r="H130" s="63">
        <v>33</v>
      </c>
      <c r="I130" s="62" t="e">
        <f t="shared" si="61"/>
        <v>#DIV/0!</v>
      </c>
      <c r="J130" s="63"/>
      <c r="K130" s="63"/>
      <c r="L130" s="63"/>
      <c r="M130" s="63">
        <f t="shared" si="62"/>
        <v>19</v>
      </c>
      <c r="N130" s="63"/>
      <c r="O130" s="63">
        <v>12</v>
      </c>
      <c r="P130" s="63">
        <v>7</v>
      </c>
      <c r="Q130" s="63">
        <f t="shared" si="73"/>
        <v>58</v>
      </c>
      <c r="R130" s="65">
        <f t="shared" si="77"/>
        <v>12</v>
      </c>
      <c r="S130" s="66">
        <f t="shared" si="63"/>
        <v>52</v>
      </c>
      <c r="T130" s="67">
        <f t="shared" si="64"/>
        <v>52.68</v>
      </c>
      <c r="U130" s="165">
        <f t="shared" si="65"/>
        <v>52</v>
      </c>
      <c r="V130" s="67">
        <f t="shared" si="66"/>
        <v>52.68</v>
      </c>
      <c r="W130" s="67">
        <f t="shared" si="67"/>
        <v>12</v>
      </c>
      <c r="X130" s="66">
        <f t="shared" si="68"/>
        <v>7</v>
      </c>
      <c r="Y130" s="67">
        <f t="shared" si="69"/>
        <v>7.8</v>
      </c>
      <c r="Z130" s="66">
        <f t="shared" si="78"/>
        <v>15</v>
      </c>
      <c r="AA130" s="66">
        <f t="shared" si="70"/>
        <v>29</v>
      </c>
      <c r="AB130" s="66">
        <f t="shared" si="71"/>
        <v>16</v>
      </c>
      <c r="AC130" s="67">
        <f t="shared" si="72"/>
        <v>15.6</v>
      </c>
      <c r="AD130" s="66">
        <f t="shared" si="79"/>
        <v>30</v>
      </c>
      <c r="AE130" s="63"/>
      <c r="AF130" s="103"/>
    </row>
    <row r="131" spans="1:33" s="33" customFormat="1" ht="47.25" x14ac:dyDescent="0.25">
      <c r="A131" s="290">
        <v>180</v>
      </c>
      <c r="B131" s="161" t="s">
        <v>583</v>
      </c>
      <c r="C131" s="161" t="s">
        <v>169</v>
      </c>
      <c r="D131" s="323">
        <v>19.318999999999999</v>
      </c>
      <c r="E131" s="60"/>
      <c r="F131" s="324">
        <v>272</v>
      </c>
      <c r="G131" s="382">
        <f t="shared" si="60"/>
        <v>14.08</v>
      </c>
      <c r="H131" s="63">
        <v>66</v>
      </c>
      <c r="I131" s="62" t="e">
        <f t="shared" si="61"/>
        <v>#DIV/0!</v>
      </c>
      <c r="J131" s="63"/>
      <c r="K131" s="63"/>
      <c r="L131" s="63"/>
      <c r="M131" s="63">
        <f t="shared" si="62"/>
        <v>55</v>
      </c>
      <c r="N131" s="63">
        <v>6</v>
      </c>
      <c r="O131" s="63">
        <v>35</v>
      </c>
      <c r="P131" s="63">
        <v>14</v>
      </c>
      <c r="Q131" s="63">
        <f t="shared" si="73"/>
        <v>83</v>
      </c>
      <c r="R131" s="65">
        <f t="shared" si="77"/>
        <v>25</v>
      </c>
      <c r="S131" s="66">
        <f t="shared" si="63"/>
        <v>68</v>
      </c>
      <c r="T131" s="67">
        <f t="shared" si="64"/>
        <v>68</v>
      </c>
      <c r="U131" s="165">
        <f t="shared" si="65"/>
        <v>68</v>
      </c>
      <c r="V131" s="67">
        <f t="shared" si="66"/>
        <v>68</v>
      </c>
      <c r="W131" s="67">
        <f t="shared" si="67"/>
        <v>25</v>
      </c>
      <c r="X131" s="66">
        <f t="shared" si="68"/>
        <v>10</v>
      </c>
      <c r="Y131" s="67">
        <f t="shared" si="69"/>
        <v>10.199999999999999</v>
      </c>
      <c r="Z131" s="66">
        <f t="shared" si="78"/>
        <v>15</v>
      </c>
      <c r="AA131" s="66">
        <f t="shared" si="70"/>
        <v>37</v>
      </c>
      <c r="AB131" s="66">
        <f t="shared" si="71"/>
        <v>21</v>
      </c>
      <c r="AC131" s="67">
        <f t="shared" si="72"/>
        <v>20.399999999999999</v>
      </c>
      <c r="AD131" s="66">
        <f t="shared" si="79"/>
        <v>30</v>
      </c>
      <c r="AE131" s="63">
        <v>68</v>
      </c>
      <c r="AF131" s="103">
        <f t="shared" ref="AF131:AF134" si="84">U131-AE131</f>
        <v>0</v>
      </c>
    </row>
    <row r="132" spans="1:33" s="33" customFormat="1" ht="47.25" x14ac:dyDescent="0.25">
      <c r="A132" s="290">
        <v>181</v>
      </c>
      <c r="B132" s="161" t="s">
        <v>584</v>
      </c>
      <c r="C132" s="161" t="s">
        <v>169</v>
      </c>
      <c r="D132" s="323">
        <v>245.29</v>
      </c>
      <c r="E132" s="60"/>
      <c r="F132" s="324">
        <v>1600</v>
      </c>
      <c r="G132" s="382">
        <f t="shared" si="60"/>
        <v>6.52</v>
      </c>
      <c r="H132" s="63">
        <v>225</v>
      </c>
      <c r="I132" s="62" t="e">
        <f t="shared" si="61"/>
        <v>#DIV/0!</v>
      </c>
      <c r="J132" s="63"/>
      <c r="K132" s="63"/>
      <c r="L132" s="63"/>
      <c r="M132" s="63">
        <f t="shared" si="62"/>
        <v>199</v>
      </c>
      <c r="N132" s="63">
        <v>0</v>
      </c>
      <c r="O132" s="63">
        <v>137</v>
      </c>
      <c r="P132" s="63">
        <v>62</v>
      </c>
      <c r="Q132" s="63">
        <f t="shared" si="73"/>
        <v>88</v>
      </c>
      <c r="R132" s="65">
        <f t="shared" si="77"/>
        <v>15</v>
      </c>
      <c r="S132" s="66">
        <f t="shared" si="63"/>
        <v>240</v>
      </c>
      <c r="T132" s="67">
        <f t="shared" si="64"/>
        <v>240</v>
      </c>
      <c r="U132" s="165">
        <f t="shared" si="65"/>
        <v>240</v>
      </c>
      <c r="V132" s="67">
        <f t="shared" si="66"/>
        <v>240</v>
      </c>
      <c r="W132" s="67">
        <f t="shared" si="67"/>
        <v>15</v>
      </c>
      <c r="X132" s="66">
        <f t="shared" si="68"/>
        <v>36</v>
      </c>
      <c r="Y132" s="67">
        <f t="shared" si="69"/>
        <v>36</v>
      </c>
      <c r="Z132" s="66">
        <f t="shared" si="78"/>
        <v>15</v>
      </c>
      <c r="AA132" s="66">
        <f t="shared" si="70"/>
        <v>132</v>
      </c>
      <c r="AB132" s="66">
        <f t="shared" si="71"/>
        <v>72</v>
      </c>
      <c r="AC132" s="67">
        <f t="shared" si="72"/>
        <v>72</v>
      </c>
      <c r="AD132" s="66">
        <f t="shared" si="79"/>
        <v>30</v>
      </c>
      <c r="AE132" s="63">
        <v>240</v>
      </c>
      <c r="AF132" s="103">
        <f t="shared" si="84"/>
        <v>0</v>
      </c>
    </row>
    <row r="133" spans="1:33" s="33" customFormat="1" ht="47.25" x14ac:dyDescent="0.25">
      <c r="A133" s="290">
        <v>182</v>
      </c>
      <c r="B133" s="161" t="s">
        <v>868</v>
      </c>
      <c r="C133" s="161" t="s">
        <v>169</v>
      </c>
      <c r="D133" s="323">
        <v>139.08699999999999</v>
      </c>
      <c r="E133" s="60"/>
      <c r="F133" s="324">
        <v>1337</v>
      </c>
      <c r="G133" s="382">
        <f t="shared" si="60"/>
        <v>9.61</v>
      </c>
      <c r="H133" s="63">
        <v>162</v>
      </c>
      <c r="I133" s="62" t="e">
        <f t="shared" si="61"/>
        <v>#DIV/0!</v>
      </c>
      <c r="J133" s="63"/>
      <c r="K133" s="63"/>
      <c r="L133" s="63"/>
      <c r="M133" s="63">
        <f t="shared" si="62"/>
        <v>144</v>
      </c>
      <c r="N133" s="63">
        <v>4</v>
      </c>
      <c r="O133" s="63">
        <v>81</v>
      </c>
      <c r="P133" s="63">
        <v>59</v>
      </c>
      <c r="Q133" s="63">
        <f t="shared" si="73"/>
        <v>89</v>
      </c>
      <c r="R133" s="65">
        <f t="shared" si="77"/>
        <v>18</v>
      </c>
      <c r="S133" s="66">
        <f t="shared" si="63"/>
        <v>240</v>
      </c>
      <c r="T133" s="67">
        <f t="shared" si="64"/>
        <v>240.66</v>
      </c>
      <c r="U133" s="165">
        <f t="shared" si="65"/>
        <v>173</v>
      </c>
      <c r="V133" s="67">
        <f t="shared" si="66"/>
        <v>173.81</v>
      </c>
      <c r="W133" s="67">
        <v>13</v>
      </c>
      <c r="X133" s="66">
        <f t="shared" si="68"/>
        <v>25</v>
      </c>
      <c r="Y133" s="67">
        <f t="shared" si="69"/>
        <v>25.95</v>
      </c>
      <c r="Z133" s="66">
        <f t="shared" si="78"/>
        <v>15</v>
      </c>
      <c r="AA133" s="66">
        <f t="shared" si="70"/>
        <v>96</v>
      </c>
      <c r="AB133" s="66">
        <f t="shared" si="71"/>
        <v>52</v>
      </c>
      <c r="AC133" s="67">
        <f t="shared" si="72"/>
        <v>51.9</v>
      </c>
      <c r="AD133" s="66">
        <f t="shared" si="79"/>
        <v>30</v>
      </c>
      <c r="AE133" s="63">
        <v>173</v>
      </c>
      <c r="AF133" s="103">
        <f t="shared" si="84"/>
        <v>0</v>
      </c>
    </row>
    <row r="134" spans="1:33" s="33" customFormat="1" ht="47.25" x14ac:dyDescent="0.25">
      <c r="A134" s="290">
        <v>184</v>
      </c>
      <c r="B134" s="161" t="s">
        <v>788</v>
      </c>
      <c r="C134" s="161" t="s">
        <v>169</v>
      </c>
      <c r="D134" s="323">
        <v>1.0629999999999999</v>
      </c>
      <c r="E134" s="60"/>
      <c r="F134" s="324">
        <v>32</v>
      </c>
      <c r="G134" s="382">
        <f t="shared" si="60"/>
        <v>30.1</v>
      </c>
      <c r="H134" s="63">
        <v>8</v>
      </c>
      <c r="I134" s="62" t="e">
        <f t="shared" si="61"/>
        <v>#DIV/0!</v>
      </c>
      <c r="J134" s="63"/>
      <c r="K134" s="63"/>
      <c r="L134" s="63"/>
      <c r="M134" s="63">
        <f t="shared" si="62"/>
        <v>4</v>
      </c>
      <c r="N134" s="63">
        <v>0</v>
      </c>
      <c r="O134" s="63">
        <v>2</v>
      </c>
      <c r="P134" s="63">
        <v>2</v>
      </c>
      <c r="Q134" s="63">
        <f t="shared" si="73"/>
        <v>50</v>
      </c>
      <c r="R134" s="65">
        <f t="shared" si="77"/>
        <v>30</v>
      </c>
      <c r="S134" s="66">
        <f t="shared" si="63"/>
        <v>9</v>
      </c>
      <c r="T134" s="67">
        <f t="shared" si="64"/>
        <v>9.6</v>
      </c>
      <c r="U134" s="165">
        <f t="shared" si="65"/>
        <v>9</v>
      </c>
      <c r="V134" s="67">
        <f t="shared" si="66"/>
        <v>9.6</v>
      </c>
      <c r="W134" s="67">
        <f t="shared" si="67"/>
        <v>30</v>
      </c>
      <c r="X134" s="66">
        <f t="shared" si="68"/>
        <v>1</v>
      </c>
      <c r="Y134" s="67">
        <f t="shared" si="69"/>
        <v>1.35</v>
      </c>
      <c r="Z134" s="66">
        <f t="shared" si="78"/>
        <v>15</v>
      </c>
      <c r="AA134" s="66">
        <f t="shared" si="70"/>
        <v>5</v>
      </c>
      <c r="AB134" s="66">
        <f t="shared" si="71"/>
        <v>3</v>
      </c>
      <c r="AC134" s="67">
        <f t="shared" si="72"/>
        <v>2.7</v>
      </c>
      <c r="AD134" s="66">
        <f t="shared" si="79"/>
        <v>30</v>
      </c>
      <c r="AE134" s="63">
        <v>9</v>
      </c>
      <c r="AF134" s="103">
        <f t="shared" si="84"/>
        <v>0</v>
      </c>
      <c r="AG134" s="51"/>
    </row>
    <row r="135" spans="1:33" ht="31.5" x14ac:dyDescent="0.25">
      <c r="A135" s="302">
        <v>185</v>
      </c>
      <c r="B135" s="161" t="s">
        <v>789</v>
      </c>
      <c r="C135" s="161" t="s">
        <v>184</v>
      </c>
      <c r="D135" s="323">
        <v>109.8</v>
      </c>
      <c r="E135" s="60"/>
      <c r="F135" s="324">
        <v>433</v>
      </c>
      <c r="G135" s="382">
        <f t="shared" ref="G135:G163" si="85">F135/D135</f>
        <v>3.94</v>
      </c>
      <c r="H135" s="63">
        <v>46</v>
      </c>
      <c r="I135" s="62" t="e">
        <f t="shared" ref="I135:I163" si="86">H135*100/E135</f>
        <v>#DIV/0!</v>
      </c>
      <c r="J135" s="63"/>
      <c r="K135" s="63"/>
      <c r="L135" s="63"/>
      <c r="M135" s="63">
        <f t="shared" ref="M135:M163" si="87">N135+O135+P135</f>
        <v>35</v>
      </c>
      <c r="N135" s="63"/>
      <c r="O135" s="63">
        <v>22</v>
      </c>
      <c r="P135" s="63">
        <v>13</v>
      </c>
      <c r="Q135" s="63">
        <f t="shared" ref="Q135:Q163" si="88">M135*100/H135</f>
        <v>76</v>
      </c>
      <c r="R135" s="65">
        <f t="shared" si="77"/>
        <v>12</v>
      </c>
      <c r="S135" s="66">
        <f t="shared" ref="S135:S163" si="89">ROUNDDOWN(T135,0)</f>
        <v>51</v>
      </c>
      <c r="T135" s="67">
        <f t="shared" ref="T135:T163" si="90">F135*R135/100</f>
        <v>51.96</v>
      </c>
      <c r="U135" s="165">
        <f t="shared" ref="U135:U163" si="91">ROUNDDOWN(V135,0)</f>
        <v>51</v>
      </c>
      <c r="V135" s="67">
        <f t="shared" ref="V135:V163" si="92">F135*W135/100</f>
        <v>51.96</v>
      </c>
      <c r="W135" s="67">
        <f t="shared" ref="W135:W163" si="93">R135</f>
        <v>12</v>
      </c>
      <c r="X135" s="66">
        <f t="shared" ref="X135:X163" si="94">ROUNDDOWN(Y135,0)</f>
        <v>7</v>
      </c>
      <c r="Y135" s="67">
        <f t="shared" ref="Y135:Y163" si="95">U135*Z135/100</f>
        <v>7.65</v>
      </c>
      <c r="Z135" s="66">
        <f t="shared" si="78"/>
        <v>15</v>
      </c>
      <c r="AA135" s="66">
        <f t="shared" ref="AA135:AA163" si="96">U135-X135-AB135</f>
        <v>28</v>
      </c>
      <c r="AB135" s="66">
        <f t="shared" ref="AB135:AB163" si="97">_xlfn.CEILING.MATH(AC135,1)</f>
        <v>16</v>
      </c>
      <c r="AC135" s="67">
        <f t="shared" ref="AC135:AC163" si="98">U135*AD135/100</f>
        <v>15.3</v>
      </c>
      <c r="AD135" s="66">
        <f t="shared" si="79"/>
        <v>30</v>
      </c>
      <c r="AE135" s="63"/>
    </row>
    <row r="136" spans="1:33" ht="47.25" x14ac:dyDescent="0.25">
      <c r="A136" s="302">
        <v>186</v>
      </c>
      <c r="B136" s="161" t="s">
        <v>790</v>
      </c>
      <c r="C136" s="161" t="s">
        <v>184</v>
      </c>
      <c r="D136" s="323">
        <v>37.049999999999997</v>
      </c>
      <c r="E136" s="60"/>
      <c r="F136" s="324">
        <v>341</v>
      </c>
      <c r="G136" s="382">
        <f t="shared" si="85"/>
        <v>9.1999999999999993</v>
      </c>
      <c r="H136" s="63">
        <v>31</v>
      </c>
      <c r="I136" s="62" t="e">
        <f t="shared" si="86"/>
        <v>#DIV/0!</v>
      </c>
      <c r="J136" s="63"/>
      <c r="K136" s="63"/>
      <c r="L136" s="63"/>
      <c r="M136" s="63">
        <f t="shared" si="87"/>
        <v>27</v>
      </c>
      <c r="N136" s="63">
        <v>0</v>
      </c>
      <c r="O136" s="63">
        <v>17</v>
      </c>
      <c r="P136" s="63">
        <v>10</v>
      </c>
      <c r="Q136" s="63">
        <f t="shared" si="88"/>
        <v>87</v>
      </c>
      <c r="R136" s="65">
        <f t="shared" si="77"/>
        <v>18</v>
      </c>
      <c r="S136" s="66">
        <f t="shared" si="89"/>
        <v>61</v>
      </c>
      <c r="T136" s="67">
        <f t="shared" si="90"/>
        <v>61.38</v>
      </c>
      <c r="U136" s="165">
        <f t="shared" si="91"/>
        <v>34</v>
      </c>
      <c r="V136" s="67">
        <f t="shared" si="92"/>
        <v>34.1</v>
      </c>
      <c r="W136" s="67">
        <v>10</v>
      </c>
      <c r="X136" s="66">
        <f t="shared" si="94"/>
        <v>5</v>
      </c>
      <c r="Y136" s="67">
        <f t="shared" si="95"/>
        <v>5.0999999999999996</v>
      </c>
      <c r="Z136" s="66">
        <f t="shared" si="78"/>
        <v>15</v>
      </c>
      <c r="AA136" s="66">
        <f t="shared" si="96"/>
        <v>18</v>
      </c>
      <c r="AB136" s="66">
        <f t="shared" si="97"/>
        <v>11</v>
      </c>
      <c r="AC136" s="67">
        <f t="shared" si="98"/>
        <v>10.199999999999999</v>
      </c>
      <c r="AD136" s="66">
        <f t="shared" si="79"/>
        <v>30</v>
      </c>
      <c r="AE136" s="63">
        <v>34</v>
      </c>
      <c r="AF136" s="103">
        <f t="shared" ref="AF136:AF137" si="99">U136-AE136</f>
        <v>0</v>
      </c>
    </row>
    <row r="137" spans="1:33" ht="47.25" x14ac:dyDescent="0.25">
      <c r="A137" s="302">
        <v>187</v>
      </c>
      <c r="B137" s="161" t="s">
        <v>791</v>
      </c>
      <c r="C137" s="161" t="s">
        <v>184</v>
      </c>
      <c r="D137" s="323">
        <v>147.16999999999999</v>
      </c>
      <c r="E137" s="60"/>
      <c r="F137" s="324">
        <v>1378</v>
      </c>
      <c r="G137" s="382">
        <f t="shared" si="85"/>
        <v>9.36</v>
      </c>
      <c r="H137" s="63">
        <v>142</v>
      </c>
      <c r="I137" s="62" t="e">
        <f t="shared" si="86"/>
        <v>#DIV/0!</v>
      </c>
      <c r="J137" s="63"/>
      <c r="K137" s="63"/>
      <c r="L137" s="63"/>
      <c r="M137" s="63">
        <f t="shared" si="87"/>
        <v>132</v>
      </c>
      <c r="N137" s="63">
        <v>0</v>
      </c>
      <c r="O137" s="63">
        <v>89</v>
      </c>
      <c r="P137" s="63">
        <v>43</v>
      </c>
      <c r="Q137" s="63">
        <f t="shared" si="88"/>
        <v>93</v>
      </c>
      <c r="R137" s="65">
        <f t="shared" si="77"/>
        <v>18</v>
      </c>
      <c r="S137" s="66">
        <f t="shared" si="89"/>
        <v>248</v>
      </c>
      <c r="T137" s="67">
        <f t="shared" si="90"/>
        <v>248.04</v>
      </c>
      <c r="U137" s="165">
        <f t="shared" si="91"/>
        <v>165</v>
      </c>
      <c r="V137" s="67">
        <f t="shared" si="92"/>
        <v>165.36</v>
      </c>
      <c r="W137" s="67">
        <v>12</v>
      </c>
      <c r="X137" s="66">
        <f t="shared" si="94"/>
        <v>24</v>
      </c>
      <c r="Y137" s="67">
        <f t="shared" si="95"/>
        <v>24.75</v>
      </c>
      <c r="Z137" s="66">
        <f t="shared" si="78"/>
        <v>15</v>
      </c>
      <c r="AA137" s="66">
        <f t="shared" si="96"/>
        <v>91</v>
      </c>
      <c r="AB137" s="66">
        <f t="shared" si="97"/>
        <v>50</v>
      </c>
      <c r="AC137" s="67">
        <f t="shared" si="98"/>
        <v>49.5</v>
      </c>
      <c r="AD137" s="66">
        <f t="shared" si="79"/>
        <v>30</v>
      </c>
      <c r="AE137" s="63">
        <v>165</v>
      </c>
      <c r="AF137" s="103">
        <f t="shared" si="99"/>
        <v>0</v>
      </c>
    </row>
    <row r="138" spans="1:33" ht="31.5" x14ac:dyDescent="0.25">
      <c r="A138" s="302">
        <v>190</v>
      </c>
      <c r="B138" s="161" t="s">
        <v>792</v>
      </c>
      <c r="C138" s="161" t="s">
        <v>182</v>
      </c>
      <c r="D138" s="323">
        <v>20.152999999999999</v>
      </c>
      <c r="E138" s="60"/>
      <c r="F138" s="324">
        <v>32</v>
      </c>
      <c r="G138" s="382">
        <f t="shared" si="85"/>
        <v>1.59</v>
      </c>
      <c r="H138" s="63">
        <v>3</v>
      </c>
      <c r="I138" s="62" t="e">
        <f t="shared" si="86"/>
        <v>#DIV/0!</v>
      </c>
      <c r="J138" s="63"/>
      <c r="K138" s="63"/>
      <c r="L138" s="63"/>
      <c r="M138" s="63">
        <f t="shared" si="87"/>
        <v>2</v>
      </c>
      <c r="N138" s="63"/>
      <c r="O138" s="63">
        <v>2</v>
      </c>
      <c r="P138" s="63">
        <v>0</v>
      </c>
      <c r="Q138" s="63">
        <f t="shared" si="88"/>
        <v>67</v>
      </c>
      <c r="R138" s="65">
        <f t="shared" si="77"/>
        <v>8</v>
      </c>
      <c r="S138" s="66">
        <f t="shared" si="89"/>
        <v>2</v>
      </c>
      <c r="T138" s="67">
        <f t="shared" si="90"/>
        <v>2.56</v>
      </c>
      <c r="U138" s="165">
        <f t="shared" si="91"/>
        <v>2</v>
      </c>
      <c r="V138" s="67">
        <f t="shared" si="92"/>
        <v>2.56</v>
      </c>
      <c r="W138" s="67">
        <f t="shared" si="93"/>
        <v>8</v>
      </c>
      <c r="X138" s="66">
        <f t="shared" si="94"/>
        <v>0</v>
      </c>
      <c r="Y138" s="67">
        <f t="shared" si="95"/>
        <v>0.3</v>
      </c>
      <c r="Z138" s="66">
        <f t="shared" si="78"/>
        <v>15</v>
      </c>
      <c r="AA138" s="66">
        <f t="shared" si="96"/>
        <v>1</v>
      </c>
      <c r="AB138" s="66">
        <f t="shared" si="97"/>
        <v>1</v>
      </c>
      <c r="AC138" s="67">
        <f t="shared" si="98"/>
        <v>0.6</v>
      </c>
      <c r="AD138" s="66">
        <f t="shared" si="79"/>
        <v>30</v>
      </c>
      <c r="AE138" s="63"/>
    </row>
    <row r="139" spans="1:33" ht="31.5" x14ac:dyDescent="0.25">
      <c r="A139" s="302">
        <v>191</v>
      </c>
      <c r="B139" s="161" t="s">
        <v>793</v>
      </c>
      <c r="C139" s="161" t="s">
        <v>182</v>
      </c>
      <c r="D139" s="323">
        <v>84.198999999999998</v>
      </c>
      <c r="E139" s="60"/>
      <c r="F139" s="324">
        <v>57</v>
      </c>
      <c r="G139" s="382">
        <f t="shared" si="85"/>
        <v>0.68</v>
      </c>
      <c r="H139" s="63">
        <v>0</v>
      </c>
      <c r="I139" s="62" t="e">
        <f t="shared" si="86"/>
        <v>#DIV/0!</v>
      </c>
      <c r="J139" s="63"/>
      <c r="K139" s="63"/>
      <c r="L139" s="63"/>
      <c r="M139" s="63">
        <f t="shared" si="87"/>
        <v>0</v>
      </c>
      <c r="N139" s="63"/>
      <c r="O139" s="63">
        <v>0</v>
      </c>
      <c r="P139" s="63">
        <v>0</v>
      </c>
      <c r="Q139" s="63"/>
      <c r="R139" s="65">
        <f t="shared" si="77"/>
        <v>5</v>
      </c>
      <c r="S139" s="66">
        <f t="shared" si="89"/>
        <v>2</v>
      </c>
      <c r="T139" s="67">
        <f t="shared" si="90"/>
        <v>2.85</v>
      </c>
      <c r="U139" s="165">
        <f t="shared" si="91"/>
        <v>2</v>
      </c>
      <c r="V139" s="67">
        <f t="shared" si="92"/>
        <v>2.85</v>
      </c>
      <c r="W139" s="67">
        <f t="shared" si="93"/>
        <v>5</v>
      </c>
      <c r="X139" s="66">
        <f t="shared" si="94"/>
        <v>0</v>
      </c>
      <c r="Y139" s="67">
        <f t="shared" si="95"/>
        <v>0.3</v>
      </c>
      <c r="Z139" s="66">
        <f t="shared" si="78"/>
        <v>15</v>
      </c>
      <c r="AA139" s="66">
        <f t="shared" si="96"/>
        <v>1</v>
      </c>
      <c r="AB139" s="66">
        <f t="shared" si="97"/>
        <v>1</v>
      </c>
      <c r="AC139" s="67">
        <f t="shared" si="98"/>
        <v>0.6</v>
      </c>
      <c r="AD139" s="66">
        <f t="shared" si="79"/>
        <v>30</v>
      </c>
      <c r="AE139" s="63"/>
    </row>
    <row r="140" spans="1:33" ht="63" x14ac:dyDescent="0.25">
      <c r="A140" s="302">
        <v>192</v>
      </c>
      <c r="B140" s="277" t="s">
        <v>599</v>
      </c>
      <c r="C140" s="161" t="s">
        <v>182</v>
      </c>
      <c r="D140" s="323">
        <v>235.49199999999999</v>
      </c>
      <c r="E140" s="60"/>
      <c r="F140" s="324">
        <v>695</v>
      </c>
      <c r="G140" s="382">
        <f t="shared" si="85"/>
        <v>2.95</v>
      </c>
      <c r="H140" s="63">
        <v>91</v>
      </c>
      <c r="I140" s="62" t="e">
        <f t="shared" si="86"/>
        <v>#DIV/0!</v>
      </c>
      <c r="J140" s="63"/>
      <c r="K140" s="63"/>
      <c r="L140" s="63"/>
      <c r="M140" s="63">
        <f t="shared" si="87"/>
        <v>91</v>
      </c>
      <c r="N140" s="63">
        <v>5</v>
      </c>
      <c r="O140" s="63">
        <v>58</v>
      </c>
      <c r="P140" s="63">
        <v>28</v>
      </c>
      <c r="Q140" s="63">
        <f t="shared" si="88"/>
        <v>100</v>
      </c>
      <c r="R140" s="65">
        <f t="shared" si="77"/>
        <v>8</v>
      </c>
      <c r="S140" s="66">
        <f t="shared" si="89"/>
        <v>55</v>
      </c>
      <c r="T140" s="67">
        <f t="shared" si="90"/>
        <v>55.6</v>
      </c>
      <c r="U140" s="165">
        <f t="shared" si="91"/>
        <v>55</v>
      </c>
      <c r="V140" s="67">
        <f t="shared" si="92"/>
        <v>55.6</v>
      </c>
      <c r="W140" s="67">
        <f t="shared" si="93"/>
        <v>8</v>
      </c>
      <c r="X140" s="66">
        <f t="shared" si="94"/>
        <v>8</v>
      </c>
      <c r="Y140" s="67">
        <f t="shared" si="95"/>
        <v>8.25</v>
      </c>
      <c r="Z140" s="66">
        <f t="shared" si="78"/>
        <v>15</v>
      </c>
      <c r="AA140" s="66">
        <f t="shared" si="96"/>
        <v>30</v>
      </c>
      <c r="AB140" s="66">
        <f t="shared" si="97"/>
        <v>17</v>
      </c>
      <c r="AC140" s="67">
        <f t="shared" si="98"/>
        <v>16.5</v>
      </c>
      <c r="AD140" s="66">
        <f t="shared" si="79"/>
        <v>30</v>
      </c>
      <c r="AE140" s="268">
        <v>55</v>
      </c>
      <c r="AF140" s="103">
        <f t="shared" ref="AF140" si="100">U140-AE140</f>
        <v>0</v>
      </c>
    </row>
    <row r="141" spans="1:33" ht="31.5" x14ac:dyDescent="0.25">
      <c r="A141" s="302">
        <v>196</v>
      </c>
      <c r="B141" s="161" t="s">
        <v>602</v>
      </c>
      <c r="C141" s="161" t="s">
        <v>170</v>
      </c>
      <c r="D141" s="323">
        <v>73.28</v>
      </c>
      <c r="E141" s="60"/>
      <c r="F141" s="324">
        <v>28</v>
      </c>
      <c r="G141" s="382">
        <f t="shared" si="85"/>
        <v>0.38</v>
      </c>
      <c r="H141" s="63">
        <v>0</v>
      </c>
      <c r="I141" s="62" t="e">
        <f t="shared" si="86"/>
        <v>#DIV/0!</v>
      </c>
      <c r="J141" s="63"/>
      <c r="K141" s="63"/>
      <c r="L141" s="63"/>
      <c r="M141" s="63">
        <f t="shared" si="87"/>
        <v>0</v>
      </c>
      <c r="N141" s="63"/>
      <c r="O141" s="63">
        <v>0</v>
      </c>
      <c r="P141" s="63">
        <v>0</v>
      </c>
      <c r="Q141" s="63"/>
      <c r="R141" s="65">
        <f t="shared" si="77"/>
        <v>5</v>
      </c>
      <c r="S141" s="66">
        <f t="shared" si="89"/>
        <v>1</v>
      </c>
      <c r="T141" s="67">
        <f t="shared" si="90"/>
        <v>1.4</v>
      </c>
      <c r="U141" s="165">
        <f t="shared" si="91"/>
        <v>1</v>
      </c>
      <c r="V141" s="67">
        <f t="shared" si="92"/>
        <v>1.4</v>
      </c>
      <c r="W141" s="67">
        <f t="shared" si="93"/>
        <v>5</v>
      </c>
      <c r="X141" s="66">
        <f t="shared" si="94"/>
        <v>0</v>
      </c>
      <c r="Y141" s="67">
        <f t="shared" si="95"/>
        <v>0.15</v>
      </c>
      <c r="Z141" s="66">
        <f t="shared" si="78"/>
        <v>15</v>
      </c>
      <c r="AA141" s="66">
        <f t="shared" si="96"/>
        <v>0</v>
      </c>
      <c r="AB141" s="66">
        <f t="shared" si="97"/>
        <v>1</v>
      </c>
      <c r="AC141" s="67">
        <f t="shared" si="98"/>
        <v>0.3</v>
      </c>
      <c r="AD141" s="66">
        <f t="shared" si="79"/>
        <v>30</v>
      </c>
      <c r="AE141" s="63"/>
    </row>
    <row r="142" spans="1:33" ht="47.25" x14ac:dyDescent="0.25">
      <c r="A142" s="302">
        <v>197</v>
      </c>
      <c r="B142" s="161" t="s">
        <v>883</v>
      </c>
      <c r="C142" s="161" t="s">
        <v>170</v>
      </c>
      <c r="D142" s="323">
        <v>48.942999999999998</v>
      </c>
      <c r="E142" s="60"/>
      <c r="F142" s="324">
        <v>151</v>
      </c>
      <c r="G142" s="382">
        <f t="shared" si="85"/>
        <v>3.09</v>
      </c>
      <c r="H142" s="63">
        <v>9</v>
      </c>
      <c r="I142" s="62" t="e">
        <f t="shared" si="86"/>
        <v>#DIV/0!</v>
      </c>
      <c r="J142" s="63"/>
      <c r="K142" s="63"/>
      <c r="L142" s="63"/>
      <c r="M142" s="63">
        <f t="shared" si="87"/>
        <v>7</v>
      </c>
      <c r="N142" s="63">
        <v>0</v>
      </c>
      <c r="O142" s="63">
        <v>4</v>
      </c>
      <c r="P142" s="63">
        <v>3</v>
      </c>
      <c r="Q142" s="63">
        <f t="shared" si="88"/>
        <v>78</v>
      </c>
      <c r="R142" s="65">
        <f t="shared" si="77"/>
        <v>12</v>
      </c>
      <c r="S142" s="66">
        <f t="shared" si="89"/>
        <v>18</v>
      </c>
      <c r="T142" s="67">
        <f t="shared" si="90"/>
        <v>18.12</v>
      </c>
      <c r="U142" s="165">
        <f t="shared" si="91"/>
        <v>12</v>
      </c>
      <c r="V142" s="67">
        <f t="shared" si="92"/>
        <v>12.08</v>
      </c>
      <c r="W142" s="67">
        <v>8</v>
      </c>
      <c r="X142" s="66">
        <f t="shared" si="94"/>
        <v>1</v>
      </c>
      <c r="Y142" s="67">
        <f t="shared" si="95"/>
        <v>1.8</v>
      </c>
      <c r="Z142" s="66">
        <f t="shared" si="78"/>
        <v>15</v>
      </c>
      <c r="AA142" s="66">
        <f t="shared" si="96"/>
        <v>7</v>
      </c>
      <c r="AB142" s="66">
        <f t="shared" si="97"/>
        <v>4</v>
      </c>
      <c r="AC142" s="67">
        <f t="shared" si="98"/>
        <v>3.6</v>
      </c>
      <c r="AD142" s="66">
        <f t="shared" si="79"/>
        <v>30</v>
      </c>
      <c r="AE142" s="63">
        <v>12</v>
      </c>
      <c r="AF142" s="103">
        <f t="shared" ref="AF142:AF148" si="101">U142-AE142</f>
        <v>0</v>
      </c>
    </row>
    <row r="143" spans="1:33" ht="47.25" x14ac:dyDescent="0.25">
      <c r="A143" s="302">
        <v>198</v>
      </c>
      <c r="B143" s="161" t="s">
        <v>604</v>
      </c>
      <c r="C143" s="161" t="s">
        <v>170</v>
      </c>
      <c r="D143" s="323">
        <v>48.158000000000001</v>
      </c>
      <c r="E143" s="60"/>
      <c r="F143" s="324">
        <v>123</v>
      </c>
      <c r="G143" s="382">
        <f t="shared" si="85"/>
        <v>2.5499999999999998</v>
      </c>
      <c r="H143" s="63">
        <v>8</v>
      </c>
      <c r="I143" s="62" t="e">
        <f t="shared" si="86"/>
        <v>#DIV/0!</v>
      </c>
      <c r="J143" s="63"/>
      <c r="K143" s="63"/>
      <c r="L143" s="63"/>
      <c r="M143" s="63">
        <f t="shared" si="87"/>
        <v>8</v>
      </c>
      <c r="N143" s="63">
        <v>0</v>
      </c>
      <c r="O143" s="63">
        <v>5</v>
      </c>
      <c r="P143" s="63">
        <v>3</v>
      </c>
      <c r="Q143" s="63">
        <f t="shared" si="88"/>
        <v>100</v>
      </c>
      <c r="R143" s="65">
        <f t="shared" ref="R143:R165" si="102">IF(F143&lt;VLOOKUP(G143,$M$275:$Q$282,2),0,VLOOKUP(G143,$M$275:$Q$282,3))</f>
        <v>8</v>
      </c>
      <c r="S143" s="66">
        <f t="shared" si="89"/>
        <v>9</v>
      </c>
      <c r="T143" s="67">
        <f t="shared" si="90"/>
        <v>9.84</v>
      </c>
      <c r="U143" s="165">
        <f t="shared" si="91"/>
        <v>9</v>
      </c>
      <c r="V143" s="67">
        <f t="shared" si="92"/>
        <v>9.84</v>
      </c>
      <c r="W143" s="67">
        <f t="shared" si="93"/>
        <v>8</v>
      </c>
      <c r="X143" s="66">
        <f t="shared" si="94"/>
        <v>1</v>
      </c>
      <c r="Y143" s="67">
        <f t="shared" si="95"/>
        <v>1.35</v>
      </c>
      <c r="Z143" s="66">
        <f t="shared" ref="Z143:Z165" si="103">IF(F143&lt;VLOOKUP(G143,$M$275:$Q$282,2),0,VLOOKUP(G143,$M$275:$Q$282,4))</f>
        <v>15</v>
      </c>
      <c r="AA143" s="66">
        <f t="shared" si="96"/>
        <v>5</v>
      </c>
      <c r="AB143" s="66">
        <f t="shared" si="97"/>
        <v>3</v>
      </c>
      <c r="AC143" s="67">
        <f t="shared" si="98"/>
        <v>2.7</v>
      </c>
      <c r="AD143" s="66">
        <f t="shared" ref="AD143:AD165" si="104">IF(F143&lt;VLOOKUP(G143,$M$275:$Q$282,2),0,VLOOKUP(G143,$M$275:$Q$282,5))</f>
        <v>30</v>
      </c>
      <c r="AE143" s="63">
        <v>9</v>
      </c>
      <c r="AF143" s="103">
        <f t="shared" si="101"/>
        <v>0</v>
      </c>
    </row>
    <row r="144" spans="1:33" ht="47.25" x14ac:dyDescent="0.25">
      <c r="A144" s="302">
        <v>199</v>
      </c>
      <c r="B144" s="161" t="s">
        <v>605</v>
      </c>
      <c r="C144" s="161" t="s">
        <v>170</v>
      </c>
      <c r="D144" s="323">
        <v>24.899000000000001</v>
      </c>
      <c r="E144" s="60"/>
      <c r="F144" s="324">
        <v>75</v>
      </c>
      <c r="G144" s="382">
        <f t="shared" si="85"/>
        <v>3.01</v>
      </c>
      <c r="H144" s="63">
        <v>4</v>
      </c>
      <c r="I144" s="62" t="e">
        <f t="shared" si="86"/>
        <v>#DIV/0!</v>
      </c>
      <c r="J144" s="63"/>
      <c r="K144" s="63"/>
      <c r="L144" s="63"/>
      <c r="M144" s="63">
        <f t="shared" si="87"/>
        <v>2</v>
      </c>
      <c r="N144" s="63">
        <v>0</v>
      </c>
      <c r="O144" s="63">
        <v>2</v>
      </c>
      <c r="P144" s="63">
        <v>0</v>
      </c>
      <c r="Q144" s="63">
        <f t="shared" si="88"/>
        <v>50</v>
      </c>
      <c r="R144" s="65">
        <f t="shared" si="102"/>
        <v>12</v>
      </c>
      <c r="S144" s="66">
        <f t="shared" si="89"/>
        <v>9</v>
      </c>
      <c r="T144" s="67">
        <f t="shared" si="90"/>
        <v>9</v>
      </c>
      <c r="U144" s="165">
        <f t="shared" si="91"/>
        <v>9</v>
      </c>
      <c r="V144" s="67">
        <f t="shared" si="92"/>
        <v>9</v>
      </c>
      <c r="W144" s="67">
        <f t="shared" si="93"/>
        <v>12</v>
      </c>
      <c r="X144" s="66">
        <f t="shared" si="94"/>
        <v>1</v>
      </c>
      <c r="Y144" s="67">
        <f t="shared" si="95"/>
        <v>1.35</v>
      </c>
      <c r="Z144" s="66">
        <f t="shared" si="103"/>
        <v>15</v>
      </c>
      <c r="AA144" s="66">
        <f t="shared" si="96"/>
        <v>5</v>
      </c>
      <c r="AB144" s="66">
        <f t="shared" si="97"/>
        <v>3</v>
      </c>
      <c r="AC144" s="67">
        <f t="shared" si="98"/>
        <v>2.7</v>
      </c>
      <c r="AD144" s="66">
        <f t="shared" si="104"/>
        <v>30</v>
      </c>
      <c r="AE144" s="63">
        <v>9</v>
      </c>
      <c r="AF144" s="103">
        <f t="shared" si="101"/>
        <v>0</v>
      </c>
    </row>
    <row r="145" spans="1:32" ht="47.25" x14ac:dyDescent="0.25">
      <c r="A145" s="302">
        <v>200</v>
      </c>
      <c r="B145" s="161" t="s">
        <v>606</v>
      </c>
      <c r="C145" s="161" t="s">
        <v>170</v>
      </c>
      <c r="D145" s="323">
        <v>196.233</v>
      </c>
      <c r="E145" s="60"/>
      <c r="F145" s="324">
        <v>629</v>
      </c>
      <c r="G145" s="382">
        <f t="shared" si="85"/>
        <v>3.21</v>
      </c>
      <c r="H145" s="63">
        <v>44</v>
      </c>
      <c r="I145" s="62" t="e">
        <f t="shared" si="86"/>
        <v>#DIV/0!</v>
      </c>
      <c r="J145" s="63"/>
      <c r="K145" s="63"/>
      <c r="L145" s="63"/>
      <c r="M145" s="63">
        <f t="shared" si="87"/>
        <v>32</v>
      </c>
      <c r="N145" s="63">
        <v>0</v>
      </c>
      <c r="O145" s="63">
        <v>22</v>
      </c>
      <c r="P145" s="63">
        <v>10</v>
      </c>
      <c r="Q145" s="63">
        <f t="shared" si="88"/>
        <v>73</v>
      </c>
      <c r="R145" s="65">
        <f t="shared" si="102"/>
        <v>12</v>
      </c>
      <c r="S145" s="66">
        <f t="shared" si="89"/>
        <v>75</v>
      </c>
      <c r="T145" s="67">
        <f t="shared" si="90"/>
        <v>75.48</v>
      </c>
      <c r="U145" s="165">
        <f t="shared" si="91"/>
        <v>50</v>
      </c>
      <c r="V145" s="67">
        <f t="shared" si="92"/>
        <v>50.32</v>
      </c>
      <c r="W145" s="67">
        <v>8</v>
      </c>
      <c r="X145" s="66">
        <f t="shared" si="94"/>
        <v>7</v>
      </c>
      <c r="Y145" s="67">
        <f t="shared" si="95"/>
        <v>7.5</v>
      </c>
      <c r="Z145" s="66">
        <f t="shared" si="103"/>
        <v>15</v>
      </c>
      <c r="AA145" s="66">
        <f t="shared" si="96"/>
        <v>28</v>
      </c>
      <c r="AB145" s="66">
        <f t="shared" si="97"/>
        <v>15</v>
      </c>
      <c r="AC145" s="67">
        <f t="shared" si="98"/>
        <v>15</v>
      </c>
      <c r="AD145" s="66">
        <f t="shared" si="104"/>
        <v>30</v>
      </c>
      <c r="AE145" s="63">
        <v>50</v>
      </c>
      <c r="AF145" s="103">
        <f t="shared" si="101"/>
        <v>0</v>
      </c>
    </row>
    <row r="146" spans="1:32" ht="47.25" x14ac:dyDescent="0.25">
      <c r="A146" s="302">
        <v>201</v>
      </c>
      <c r="B146" s="161" t="s">
        <v>608</v>
      </c>
      <c r="C146" s="161" t="s">
        <v>170</v>
      </c>
      <c r="D146" s="323">
        <v>29.260999999999999</v>
      </c>
      <c r="E146" s="60"/>
      <c r="F146" s="324">
        <v>223</v>
      </c>
      <c r="G146" s="382">
        <f t="shared" si="85"/>
        <v>7.62</v>
      </c>
      <c r="H146" s="63">
        <v>20</v>
      </c>
      <c r="I146" s="62" t="e">
        <f t="shared" si="86"/>
        <v>#DIV/0!</v>
      </c>
      <c r="J146" s="63"/>
      <c r="K146" s="63"/>
      <c r="L146" s="63"/>
      <c r="M146" s="63">
        <f t="shared" si="87"/>
        <v>7</v>
      </c>
      <c r="N146" s="63">
        <v>0</v>
      </c>
      <c r="O146" s="63">
        <v>7</v>
      </c>
      <c r="P146" s="63">
        <v>0</v>
      </c>
      <c r="Q146" s="63">
        <f t="shared" si="88"/>
        <v>35</v>
      </c>
      <c r="R146" s="65">
        <f t="shared" si="102"/>
        <v>15</v>
      </c>
      <c r="S146" s="66">
        <f t="shared" si="89"/>
        <v>33</v>
      </c>
      <c r="T146" s="67">
        <f t="shared" si="90"/>
        <v>33.450000000000003</v>
      </c>
      <c r="U146" s="165">
        <f t="shared" si="91"/>
        <v>33</v>
      </c>
      <c r="V146" s="67">
        <f t="shared" si="92"/>
        <v>33.450000000000003</v>
      </c>
      <c r="W146" s="67">
        <f t="shared" si="93"/>
        <v>15</v>
      </c>
      <c r="X146" s="66">
        <f t="shared" si="94"/>
        <v>4</v>
      </c>
      <c r="Y146" s="67">
        <f t="shared" si="95"/>
        <v>4.95</v>
      </c>
      <c r="Z146" s="66">
        <f t="shared" si="103"/>
        <v>15</v>
      </c>
      <c r="AA146" s="66">
        <f t="shared" si="96"/>
        <v>19</v>
      </c>
      <c r="AB146" s="66">
        <f t="shared" si="97"/>
        <v>10</v>
      </c>
      <c r="AC146" s="67">
        <f t="shared" si="98"/>
        <v>9.9</v>
      </c>
      <c r="AD146" s="66">
        <f t="shared" si="104"/>
        <v>30</v>
      </c>
      <c r="AE146" s="63">
        <v>33</v>
      </c>
      <c r="AF146" s="103">
        <f t="shared" si="101"/>
        <v>0</v>
      </c>
    </row>
    <row r="147" spans="1:32" ht="47.25" x14ac:dyDescent="0.25">
      <c r="A147" s="302">
        <v>202</v>
      </c>
      <c r="B147" s="161" t="s">
        <v>609</v>
      </c>
      <c r="C147" s="161" t="s">
        <v>170</v>
      </c>
      <c r="D147" s="323">
        <v>35.893999999999998</v>
      </c>
      <c r="E147" s="60"/>
      <c r="F147" s="324">
        <v>37</v>
      </c>
      <c r="G147" s="382">
        <f t="shared" si="85"/>
        <v>1.03</v>
      </c>
      <c r="H147" s="63">
        <v>1</v>
      </c>
      <c r="I147" s="62" t="e">
        <f t="shared" si="86"/>
        <v>#DIV/0!</v>
      </c>
      <c r="J147" s="63"/>
      <c r="K147" s="63"/>
      <c r="L147" s="63"/>
      <c r="M147" s="63">
        <f t="shared" si="87"/>
        <v>1</v>
      </c>
      <c r="N147" s="63">
        <v>0</v>
      </c>
      <c r="O147" s="63">
        <v>0</v>
      </c>
      <c r="P147" s="63">
        <v>1</v>
      </c>
      <c r="Q147" s="63">
        <f t="shared" si="88"/>
        <v>100</v>
      </c>
      <c r="R147" s="65">
        <f t="shared" si="102"/>
        <v>8</v>
      </c>
      <c r="S147" s="66">
        <f t="shared" si="89"/>
        <v>2</v>
      </c>
      <c r="T147" s="67">
        <f t="shared" si="90"/>
        <v>2.96</v>
      </c>
      <c r="U147" s="165">
        <f t="shared" si="91"/>
        <v>2</v>
      </c>
      <c r="V147" s="67">
        <f t="shared" si="92"/>
        <v>2.96</v>
      </c>
      <c r="W147" s="67">
        <f t="shared" si="93"/>
        <v>8</v>
      </c>
      <c r="X147" s="66">
        <f t="shared" si="94"/>
        <v>0</v>
      </c>
      <c r="Y147" s="67">
        <f t="shared" si="95"/>
        <v>0.3</v>
      </c>
      <c r="Z147" s="66">
        <f t="shared" si="103"/>
        <v>15</v>
      </c>
      <c r="AA147" s="66">
        <f t="shared" si="96"/>
        <v>1</v>
      </c>
      <c r="AB147" s="66">
        <f t="shared" si="97"/>
        <v>1</v>
      </c>
      <c r="AC147" s="67">
        <f t="shared" si="98"/>
        <v>0.6</v>
      </c>
      <c r="AD147" s="66">
        <f t="shared" si="104"/>
        <v>30</v>
      </c>
      <c r="AE147" s="63">
        <v>2</v>
      </c>
      <c r="AF147" s="103">
        <f t="shared" si="101"/>
        <v>0</v>
      </c>
    </row>
    <row r="148" spans="1:32" ht="47.25" x14ac:dyDescent="0.25">
      <c r="A148" s="302">
        <v>203</v>
      </c>
      <c r="B148" s="161" t="s">
        <v>610</v>
      </c>
      <c r="C148" s="161" t="s">
        <v>170</v>
      </c>
      <c r="D148" s="323">
        <v>35.374000000000002</v>
      </c>
      <c r="E148" s="60"/>
      <c r="F148" s="324">
        <v>29</v>
      </c>
      <c r="G148" s="382">
        <f t="shared" si="85"/>
        <v>0.82</v>
      </c>
      <c r="H148" s="63">
        <v>0</v>
      </c>
      <c r="I148" s="62" t="e">
        <f t="shared" si="86"/>
        <v>#DIV/0!</v>
      </c>
      <c r="J148" s="63"/>
      <c r="K148" s="63"/>
      <c r="L148" s="63"/>
      <c r="M148" s="63">
        <f t="shared" si="87"/>
        <v>0</v>
      </c>
      <c r="N148" s="63">
        <v>0</v>
      </c>
      <c r="O148" s="63">
        <v>0</v>
      </c>
      <c r="P148" s="63">
        <v>0</v>
      </c>
      <c r="Q148" s="63" t="e">
        <f t="shared" si="88"/>
        <v>#DIV/0!</v>
      </c>
      <c r="R148" s="65">
        <f t="shared" si="102"/>
        <v>5</v>
      </c>
      <c r="S148" s="66">
        <f t="shared" si="89"/>
        <v>1</v>
      </c>
      <c r="T148" s="67">
        <f t="shared" si="90"/>
        <v>1.45</v>
      </c>
      <c r="U148" s="165">
        <f t="shared" si="91"/>
        <v>1</v>
      </c>
      <c r="V148" s="67">
        <f t="shared" si="92"/>
        <v>1.45</v>
      </c>
      <c r="W148" s="67">
        <f t="shared" si="93"/>
        <v>5</v>
      </c>
      <c r="X148" s="66">
        <f t="shared" si="94"/>
        <v>0</v>
      </c>
      <c r="Y148" s="67">
        <f t="shared" si="95"/>
        <v>0.15</v>
      </c>
      <c r="Z148" s="66">
        <f t="shared" si="103"/>
        <v>15</v>
      </c>
      <c r="AA148" s="66">
        <f t="shared" si="96"/>
        <v>0</v>
      </c>
      <c r="AB148" s="66">
        <f t="shared" si="97"/>
        <v>1</v>
      </c>
      <c r="AC148" s="67">
        <f t="shared" si="98"/>
        <v>0.3</v>
      </c>
      <c r="AD148" s="66">
        <f t="shared" si="104"/>
        <v>30</v>
      </c>
      <c r="AE148" s="63">
        <v>1</v>
      </c>
      <c r="AF148" s="103">
        <f t="shared" si="101"/>
        <v>0</v>
      </c>
    </row>
    <row r="149" spans="1:32" s="33" customFormat="1" ht="31.5" x14ac:dyDescent="0.25">
      <c r="A149" s="302">
        <v>204</v>
      </c>
      <c r="B149" s="161" t="s">
        <v>769</v>
      </c>
      <c r="C149" s="161" t="s">
        <v>171</v>
      </c>
      <c r="D149" s="323">
        <v>148.69</v>
      </c>
      <c r="E149" s="60"/>
      <c r="F149" s="324">
        <v>175</v>
      </c>
      <c r="G149" s="382">
        <f t="shared" si="85"/>
        <v>1.18</v>
      </c>
      <c r="H149" s="63">
        <v>13</v>
      </c>
      <c r="I149" s="62" t="e">
        <f t="shared" si="86"/>
        <v>#DIV/0!</v>
      </c>
      <c r="J149" s="63"/>
      <c r="K149" s="63"/>
      <c r="L149" s="63"/>
      <c r="M149" s="63">
        <f t="shared" si="87"/>
        <v>12</v>
      </c>
      <c r="N149" s="63"/>
      <c r="O149" s="63">
        <v>8</v>
      </c>
      <c r="P149" s="63">
        <v>4</v>
      </c>
      <c r="Q149" s="63">
        <f t="shared" si="88"/>
        <v>92</v>
      </c>
      <c r="R149" s="65">
        <f t="shared" si="102"/>
        <v>8</v>
      </c>
      <c r="S149" s="66">
        <f t="shared" si="89"/>
        <v>14</v>
      </c>
      <c r="T149" s="67">
        <f t="shared" si="90"/>
        <v>14</v>
      </c>
      <c r="U149" s="165">
        <f t="shared" si="91"/>
        <v>14</v>
      </c>
      <c r="V149" s="67">
        <f t="shared" si="92"/>
        <v>14</v>
      </c>
      <c r="W149" s="67">
        <f t="shared" si="93"/>
        <v>8</v>
      </c>
      <c r="X149" s="66">
        <f t="shared" si="94"/>
        <v>2</v>
      </c>
      <c r="Y149" s="67">
        <f t="shared" si="95"/>
        <v>2.1</v>
      </c>
      <c r="Z149" s="66">
        <f t="shared" si="103"/>
        <v>15</v>
      </c>
      <c r="AA149" s="66">
        <f t="shared" si="96"/>
        <v>7</v>
      </c>
      <c r="AB149" s="66">
        <f t="shared" si="97"/>
        <v>5</v>
      </c>
      <c r="AC149" s="67">
        <f t="shared" si="98"/>
        <v>4.2</v>
      </c>
      <c r="AD149" s="66">
        <f t="shared" si="104"/>
        <v>30</v>
      </c>
      <c r="AE149" s="63"/>
    </row>
    <row r="150" spans="1:32" s="33" customFormat="1" ht="31.5" x14ac:dyDescent="0.25">
      <c r="A150" s="302">
        <v>205</v>
      </c>
      <c r="B150" s="161" t="s">
        <v>794</v>
      </c>
      <c r="C150" s="161" t="s">
        <v>171</v>
      </c>
      <c r="D150" s="323">
        <v>8.7430000000000003</v>
      </c>
      <c r="E150" s="60"/>
      <c r="F150" s="324">
        <v>36</v>
      </c>
      <c r="G150" s="382">
        <f t="shared" si="85"/>
        <v>4.12</v>
      </c>
      <c r="H150" s="63"/>
      <c r="I150" s="62" t="e">
        <f t="shared" si="86"/>
        <v>#DIV/0!</v>
      </c>
      <c r="J150" s="63"/>
      <c r="K150" s="63"/>
      <c r="L150" s="63"/>
      <c r="M150" s="63">
        <f t="shared" si="87"/>
        <v>0</v>
      </c>
      <c r="N150" s="63"/>
      <c r="O150" s="63"/>
      <c r="P150" s="63"/>
      <c r="Q150" s="63"/>
      <c r="R150" s="65">
        <f t="shared" si="102"/>
        <v>12</v>
      </c>
      <c r="S150" s="66">
        <f t="shared" si="89"/>
        <v>4</v>
      </c>
      <c r="T150" s="67">
        <f t="shared" si="90"/>
        <v>4.32</v>
      </c>
      <c r="U150" s="165">
        <f t="shared" si="91"/>
        <v>4</v>
      </c>
      <c r="V150" s="67">
        <f t="shared" si="92"/>
        <v>4.32</v>
      </c>
      <c r="W150" s="67">
        <f t="shared" si="93"/>
        <v>12</v>
      </c>
      <c r="X150" s="66">
        <f t="shared" si="94"/>
        <v>0</v>
      </c>
      <c r="Y150" s="67">
        <f t="shared" si="95"/>
        <v>0.6</v>
      </c>
      <c r="Z150" s="66">
        <f t="shared" si="103"/>
        <v>15</v>
      </c>
      <c r="AA150" s="66">
        <f t="shared" si="96"/>
        <v>2</v>
      </c>
      <c r="AB150" s="66">
        <f t="shared" si="97"/>
        <v>2</v>
      </c>
      <c r="AC150" s="67">
        <f t="shared" si="98"/>
        <v>1.2</v>
      </c>
      <c r="AD150" s="66">
        <f t="shared" si="104"/>
        <v>30</v>
      </c>
      <c r="AE150" s="63"/>
    </row>
    <row r="151" spans="1:32" s="33" customFormat="1" ht="47.25" x14ac:dyDescent="0.25">
      <c r="A151" s="302">
        <v>206</v>
      </c>
      <c r="B151" s="161" t="s">
        <v>611</v>
      </c>
      <c r="C151" s="161" t="s">
        <v>171</v>
      </c>
      <c r="D151" s="323">
        <v>13.125999999999999</v>
      </c>
      <c r="E151" s="60"/>
      <c r="F151" s="324">
        <v>55</v>
      </c>
      <c r="G151" s="382">
        <f t="shared" si="85"/>
        <v>4.1900000000000004</v>
      </c>
      <c r="H151" s="63">
        <v>12</v>
      </c>
      <c r="I151" s="62" t="e">
        <f t="shared" si="86"/>
        <v>#DIV/0!</v>
      </c>
      <c r="J151" s="63"/>
      <c r="K151" s="63"/>
      <c r="L151" s="63"/>
      <c r="M151" s="63">
        <f t="shared" si="87"/>
        <v>0</v>
      </c>
      <c r="N151" s="63">
        <v>0</v>
      </c>
      <c r="O151" s="63">
        <v>0</v>
      </c>
      <c r="P151" s="63">
        <v>0</v>
      </c>
      <c r="Q151" s="63">
        <f t="shared" si="88"/>
        <v>0</v>
      </c>
      <c r="R151" s="65">
        <f t="shared" si="102"/>
        <v>12</v>
      </c>
      <c r="S151" s="66">
        <f t="shared" si="89"/>
        <v>6</v>
      </c>
      <c r="T151" s="67">
        <f t="shared" si="90"/>
        <v>6.6</v>
      </c>
      <c r="U151" s="165">
        <f t="shared" si="91"/>
        <v>5</v>
      </c>
      <c r="V151" s="67">
        <f t="shared" si="92"/>
        <v>5.5</v>
      </c>
      <c r="W151" s="67">
        <v>10</v>
      </c>
      <c r="X151" s="66">
        <f t="shared" si="94"/>
        <v>0</v>
      </c>
      <c r="Y151" s="67">
        <f t="shared" si="95"/>
        <v>0.75</v>
      </c>
      <c r="Z151" s="66">
        <f t="shared" si="103"/>
        <v>15</v>
      </c>
      <c r="AA151" s="66">
        <f t="shared" si="96"/>
        <v>3</v>
      </c>
      <c r="AB151" s="66">
        <f t="shared" si="97"/>
        <v>2</v>
      </c>
      <c r="AC151" s="67">
        <f t="shared" si="98"/>
        <v>1.5</v>
      </c>
      <c r="AD151" s="66">
        <f t="shared" si="104"/>
        <v>30</v>
      </c>
      <c r="AE151" s="63">
        <v>5</v>
      </c>
      <c r="AF151" s="103">
        <f t="shared" ref="AF151:AF157" si="105">U151-AE151</f>
        <v>0</v>
      </c>
    </row>
    <row r="152" spans="1:32" s="33" customFormat="1" ht="47.25" x14ac:dyDescent="0.25">
      <c r="A152" s="302">
        <v>207</v>
      </c>
      <c r="B152" s="161" t="s">
        <v>612</v>
      </c>
      <c r="C152" s="161" t="s">
        <v>171</v>
      </c>
      <c r="D152" s="323">
        <v>15.532999999999999</v>
      </c>
      <c r="E152" s="60"/>
      <c r="F152" s="324">
        <v>141</v>
      </c>
      <c r="G152" s="382">
        <f t="shared" si="85"/>
        <v>9.08</v>
      </c>
      <c r="H152" s="63">
        <v>20</v>
      </c>
      <c r="I152" s="62" t="e">
        <f t="shared" si="86"/>
        <v>#DIV/0!</v>
      </c>
      <c r="J152" s="63"/>
      <c r="K152" s="63"/>
      <c r="L152" s="63"/>
      <c r="M152" s="63">
        <f t="shared" si="87"/>
        <v>18</v>
      </c>
      <c r="N152" s="63">
        <v>3</v>
      </c>
      <c r="O152" s="63">
        <v>10</v>
      </c>
      <c r="P152" s="63">
        <v>5</v>
      </c>
      <c r="Q152" s="63">
        <f t="shared" si="88"/>
        <v>90</v>
      </c>
      <c r="R152" s="65">
        <f t="shared" si="102"/>
        <v>18</v>
      </c>
      <c r="S152" s="66">
        <f t="shared" si="89"/>
        <v>25</v>
      </c>
      <c r="T152" s="67">
        <f t="shared" si="90"/>
        <v>25.38</v>
      </c>
      <c r="U152" s="165">
        <f t="shared" si="91"/>
        <v>25</v>
      </c>
      <c r="V152" s="67">
        <f t="shared" si="92"/>
        <v>25.38</v>
      </c>
      <c r="W152" s="67">
        <f t="shared" si="93"/>
        <v>18</v>
      </c>
      <c r="X152" s="66">
        <f t="shared" si="94"/>
        <v>3</v>
      </c>
      <c r="Y152" s="67">
        <f t="shared" si="95"/>
        <v>3.75</v>
      </c>
      <c r="Z152" s="66">
        <f t="shared" si="103"/>
        <v>15</v>
      </c>
      <c r="AA152" s="66">
        <f t="shared" si="96"/>
        <v>14</v>
      </c>
      <c r="AB152" s="66">
        <f t="shared" si="97"/>
        <v>8</v>
      </c>
      <c r="AC152" s="67">
        <f t="shared" si="98"/>
        <v>7.5</v>
      </c>
      <c r="AD152" s="66">
        <f t="shared" si="104"/>
        <v>30</v>
      </c>
      <c r="AE152" s="63">
        <v>25</v>
      </c>
      <c r="AF152" s="103">
        <f t="shared" si="105"/>
        <v>0</v>
      </c>
    </row>
    <row r="153" spans="1:32" s="33" customFormat="1" ht="47.25" x14ac:dyDescent="0.25">
      <c r="A153" s="302">
        <v>208</v>
      </c>
      <c r="B153" s="161" t="s">
        <v>613</v>
      </c>
      <c r="C153" s="161" t="s">
        <v>171</v>
      </c>
      <c r="D153" s="323">
        <v>23.283999999999999</v>
      </c>
      <c r="E153" s="60"/>
      <c r="F153" s="324">
        <v>184</v>
      </c>
      <c r="G153" s="382">
        <f t="shared" si="85"/>
        <v>7.9</v>
      </c>
      <c r="H153" s="63">
        <v>22</v>
      </c>
      <c r="I153" s="62" t="e">
        <f t="shared" si="86"/>
        <v>#DIV/0!</v>
      </c>
      <c r="J153" s="63"/>
      <c r="K153" s="63"/>
      <c r="L153" s="63"/>
      <c r="M153" s="63">
        <f t="shared" si="87"/>
        <v>7</v>
      </c>
      <c r="N153" s="63">
        <v>0</v>
      </c>
      <c r="O153" s="63">
        <v>4</v>
      </c>
      <c r="P153" s="63">
        <v>3</v>
      </c>
      <c r="Q153" s="63">
        <f t="shared" si="88"/>
        <v>32</v>
      </c>
      <c r="R153" s="65">
        <f t="shared" si="102"/>
        <v>15</v>
      </c>
      <c r="S153" s="66">
        <f t="shared" si="89"/>
        <v>27</v>
      </c>
      <c r="T153" s="67">
        <f t="shared" si="90"/>
        <v>27.6</v>
      </c>
      <c r="U153" s="165">
        <f t="shared" si="91"/>
        <v>27</v>
      </c>
      <c r="V153" s="67">
        <f t="shared" si="92"/>
        <v>27.6</v>
      </c>
      <c r="W153" s="67">
        <f t="shared" si="93"/>
        <v>15</v>
      </c>
      <c r="X153" s="66">
        <f t="shared" si="94"/>
        <v>4</v>
      </c>
      <c r="Y153" s="67">
        <f t="shared" si="95"/>
        <v>4.05</v>
      </c>
      <c r="Z153" s="66">
        <f t="shared" si="103"/>
        <v>15</v>
      </c>
      <c r="AA153" s="66">
        <f t="shared" si="96"/>
        <v>14</v>
      </c>
      <c r="AB153" s="66">
        <f t="shared" si="97"/>
        <v>9</v>
      </c>
      <c r="AC153" s="67">
        <f t="shared" si="98"/>
        <v>8.1</v>
      </c>
      <c r="AD153" s="66">
        <f t="shared" si="104"/>
        <v>30</v>
      </c>
      <c r="AE153" s="63">
        <v>27</v>
      </c>
      <c r="AF153" s="103">
        <f t="shared" si="105"/>
        <v>0</v>
      </c>
    </row>
    <row r="154" spans="1:32" s="33" customFormat="1" ht="47.25" x14ac:dyDescent="0.25">
      <c r="A154" s="302">
        <v>209</v>
      </c>
      <c r="B154" s="161" t="s">
        <v>614</v>
      </c>
      <c r="C154" s="161" t="s">
        <v>171</v>
      </c>
      <c r="D154" s="323">
        <v>7.694</v>
      </c>
      <c r="E154" s="60"/>
      <c r="F154" s="324">
        <v>119</v>
      </c>
      <c r="G154" s="382">
        <f t="shared" si="85"/>
        <v>15.47</v>
      </c>
      <c r="H154" s="63">
        <v>34</v>
      </c>
      <c r="I154" s="62" t="e">
        <f t="shared" si="86"/>
        <v>#DIV/0!</v>
      </c>
      <c r="J154" s="63"/>
      <c r="K154" s="63"/>
      <c r="L154" s="63"/>
      <c r="M154" s="63">
        <f t="shared" si="87"/>
        <v>11</v>
      </c>
      <c r="N154" s="63">
        <v>0</v>
      </c>
      <c r="O154" s="63">
        <v>7</v>
      </c>
      <c r="P154" s="63">
        <v>4</v>
      </c>
      <c r="Q154" s="63">
        <f t="shared" si="88"/>
        <v>32</v>
      </c>
      <c r="R154" s="65">
        <f t="shared" si="102"/>
        <v>25</v>
      </c>
      <c r="S154" s="66">
        <f t="shared" si="89"/>
        <v>29</v>
      </c>
      <c r="T154" s="67">
        <f t="shared" si="90"/>
        <v>29.75</v>
      </c>
      <c r="U154" s="165">
        <f t="shared" si="91"/>
        <v>29</v>
      </c>
      <c r="V154" s="67">
        <f t="shared" si="92"/>
        <v>29.75</v>
      </c>
      <c r="W154" s="67">
        <f t="shared" si="93"/>
        <v>25</v>
      </c>
      <c r="X154" s="66">
        <f t="shared" si="94"/>
        <v>4</v>
      </c>
      <c r="Y154" s="67">
        <f t="shared" si="95"/>
        <v>4.3499999999999996</v>
      </c>
      <c r="Z154" s="66">
        <f t="shared" si="103"/>
        <v>15</v>
      </c>
      <c r="AA154" s="66">
        <f t="shared" si="96"/>
        <v>16</v>
      </c>
      <c r="AB154" s="66">
        <f t="shared" si="97"/>
        <v>9</v>
      </c>
      <c r="AC154" s="67">
        <f t="shared" si="98"/>
        <v>8.6999999999999993</v>
      </c>
      <c r="AD154" s="66">
        <f t="shared" si="104"/>
        <v>30</v>
      </c>
      <c r="AE154" s="63">
        <v>29</v>
      </c>
      <c r="AF154" s="103">
        <f t="shared" si="105"/>
        <v>0</v>
      </c>
    </row>
    <row r="155" spans="1:32" s="33" customFormat="1" ht="47.25" x14ac:dyDescent="0.25">
      <c r="A155" s="302">
        <v>210</v>
      </c>
      <c r="B155" s="161" t="s">
        <v>795</v>
      </c>
      <c r="C155" s="161" t="s">
        <v>171</v>
      </c>
      <c r="D155" s="323">
        <v>24.175000000000001</v>
      </c>
      <c r="E155" s="60"/>
      <c r="F155" s="324">
        <v>297</v>
      </c>
      <c r="G155" s="382">
        <f t="shared" si="85"/>
        <v>12.29</v>
      </c>
      <c r="H155" s="63">
        <v>46</v>
      </c>
      <c r="I155" s="62" t="e">
        <f t="shared" si="86"/>
        <v>#DIV/0!</v>
      </c>
      <c r="J155" s="63"/>
      <c r="K155" s="63"/>
      <c r="L155" s="63"/>
      <c r="M155" s="63">
        <f t="shared" si="87"/>
        <v>33</v>
      </c>
      <c r="N155" s="63">
        <v>2</v>
      </c>
      <c r="O155" s="63">
        <v>17</v>
      </c>
      <c r="P155" s="63">
        <v>14</v>
      </c>
      <c r="Q155" s="63">
        <f t="shared" si="88"/>
        <v>72</v>
      </c>
      <c r="R155" s="65">
        <f t="shared" si="102"/>
        <v>25</v>
      </c>
      <c r="S155" s="66">
        <f t="shared" si="89"/>
        <v>74</v>
      </c>
      <c r="T155" s="67">
        <f t="shared" si="90"/>
        <v>74.25</v>
      </c>
      <c r="U155" s="165">
        <f t="shared" si="91"/>
        <v>50</v>
      </c>
      <c r="V155" s="67">
        <f t="shared" si="92"/>
        <v>50.49</v>
      </c>
      <c r="W155" s="67">
        <v>17</v>
      </c>
      <c r="X155" s="66">
        <f t="shared" si="94"/>
        <v>7</v>
      </c>
      <c r="Y155" s="67">
        <f t="shared" si="95"/>
        <v>7.5</v>
      </c>
      <c r="Z155" s="66">
        <f t="shared" si="103"/>
        <v>15</v>
      </c>
      <c r="AA155" s="66">
        <f t="shared" si="96"/>
        <v>28</v>
      </c>
      <c r="AB155" s="66">
        <f t="shared" si="97"/>
        <v>15</v>
      </c>
      <c r="AC155" s="67">
        <f t="shared" si="98"/>
        <v>15</v>
      </c>
      <c r="AD155" s="66">
        <f t="shared" si="104"/>
        <v>30</v>
      </c>
      <c r="AE155" s="63">
        <v>50</v>
      </c>
      <c r="AF155" s="103">
        <f t="shared" si="105"/>
        <v>0</v>
      </c>
    </row>
    <row r="156" spans="1:32" s="33" customFormat="1" ht="47.25" x14ac:dyDescent="0.25">
      <c r="A156" s="302">
        <v>212</v>
      </c>
      <c r="B156" s="161" t="s">
        <v>615</v>
      </c>
      <c r="C156" s="161" t="s">
        <v>171</v>
      </c>
      <c r="D156" s="323">
        <v>6.2670000000000003</v>
      </c>
      <c r="E156" s="60"/>
      <c r="F156" s="324">
        <v>63</v>
      </c>
      <c r="G156" s="382">
        <f t="shared" si="85"/>
        <v>10.050000000000001</v>
      </c>
      <c r="H156" s="63">
        <v>10</v>
      </c>
      <c r="I156" s="62" t="e">
        <f t="shared" si="86"/>
        <v>#DIV/0!</v>
      </c>
      <c r="J156" s="63"/>
      <c r="K156" s="63"/>
      <c r="L156" s="63"/>
      <c r="M156" s="63">
        <f t="shared" si="87"/>
        <v>10</v>
      </c>
      <c r="N156" s="63">
        <v>0</v>
      </c>
      <c r="O156" s="63">
        <v>7</v>
      </c>
      <c r="P156" s="63">
        <v>3</v>
      </c>
      <c r="Q156" s="63">
        <f t="shared" si="88"/>
        <v>100</v>
      </c>
      <c r="R156" s="65">
        <f t="shared" si="102"/>
        <v>18</v>
      </c>
      <c r="S156" s="66">
        <f t="shared" si="89"/>
        <v>11</v>
      </c>
      <c r="T156" s="67">
        <f t="shared" si="90"/>
        <v>11.34</v>
      </c>
      <c r="U156" s="165">
        <f t="shared" si="91"/>
        <v>11</v>
      </c>
      <c r="V156" s="67">
        <f t="shared" si="92"/>
        <v>11.34</v>
      </c>
      <c r="W156" s="67">
        <f t="shared" si="93"/>
        <v>18</v>
      </c>
      <c r="X156" s="66">
        <f t="shared" si="94"/>
        <v>1</v>
      </c>
      <c r="Y156" s="67">
        <f t="shared" si="95"/>
        <v>1.65</v>
      </c>
      <c r="Z156" s="66">
        <f t="shared" si="103"/>
        <v>15</v>
      </c>
      <c r="AA156" s="66">
        <f t="shared" si="96"/>
        <v>6</v>
      </c>
      <c r="AB156" s="66">
        <f t="shared" si="97"/>
        <v>4</v>
      </c>
      <c r="AC156" s="67">
        <f t="shared" si="98"/>
        <v>3.3</v>
      </c>
      <c r="AD156" s="66">
        <f t="shared" si="104"/>
        <v>30</v>
      </c>
      <c r="AE156" s="63">
        <v>11</v>
      </c>
      <c r="AF156" s="103">
        <f t="shared" si="105"/>
        <v>0</v>
      </c>
    </row>
    <row r="157" spans="1:32" s="33" customFormat="1" ht="47.25" x14ac:dyDescent="0.25">
      <c r="A157" s="302">
        <v>213</v>
      </c>
      <c r="B157" s="161" t="s">
        <v>616</v>
      </c>
      <c r="C157" s="161" t="s">
        <v>171</v>
      </c>
      <c r="D157" s="323">
        <v>72.722999999999999</v>
      </c>
      <c r="E157" s="60"/>
      <c r="F157" s="324">
        <v>416</v>
      </c>
      <c r="G157" s="382">
        <f t="shared" si="85"/>
        <v>5.72</v>
      </c>
      <c r="H157" s="63">
        <v>50</v>
      </c>
      <c r="I157" s="62" t="e">
        <f t="shared" si="86"/>
        <v>#DIV/0!</v>
      </c>
      <c r="J157" s="63"/>
      <c r="K157" s="63"/>
      <c r="L157" s="63"/>
      <c r="M157" s="63">
        <f t="shared" si="87"/>
        <v>34</v>
      </c>
      <c r="N157" s="63">
        <v>0</v>
      </c>
      <c r="O157" s="63">
        <v>28</v>
      </c>
      <c r="P157" s="63">
        <v>6</v>
      </c>
      <c r="Q157" s="63">
        <f t="shared" si="88"/>
        <v>68</v>
      </c>
      <c r="R157" s="65">
        <f t="shared" si="102"/>
        <v>12</v>
      </c>
      <c r="S157" s="66">
        <f t="shared" si="89"/>
        <v>49</v>
      </c>
      <c r="T157" s="67">
        <f t="shared" si="90"/>
        <v>49.92</v>
      </c>
      <c r="U157" s="165">
        <f t="shared" si="91"/>
        <v>49</v>
      </c>
      <c r="V157" s="67">
        <f t="shared" si="92"/>
        <v>49.92</v>
      </c>
      <c r="W157" s="67">
        <f t="shared" si="93"/>
        <v>12</v>
      </c>
      <c r="X157" s="66">
        <f t="shared" si="94"/>
        <v>7</v>
      </c>
      <c r="Y157" s="67">
        <f t="shared" si="95"/>
        <v>7.35</v>
      </c>
      <c r="Z157" s="66">
        <f t="shared" si="103"/>
        <v>15</v>
      </c>
      <c r="AA157" s="66">
        <f t="shared" si="96"/>
        <v>27</v>
      </c>
      <c r="AB157" s="66">
        <f t="shared" si="97"/>
        <v>15</v>
      </c>
      <c r="AC157" s="67">
        <f t="shared" si="98"/>
        <v>14.7</v>
      </c>
      <c r="AD157" s="66">
        <f t="shared" si="104"/>
        <v>30</v>
      </c>
      <c r="AE157" s="63">
        <v>49</v>
      </c>
      <c r="AF157" s="103">
        <f t="shared" si="105"/>
        <v>0</v>
      </c>
    </row>
    <row r="158" spans="1:32" s="33" customFormat="1" ht="31.5" x14ac:dyDescent="0.25">
      <c r="A158" s="302">
        <v>215</v>
      </c>
      <c r="B158" s="161" t="s">
        <v>796</v>
      </c>
      <c r="C158" s="161" t="s">
        <v>172</v>
      </c>
      <c r="D158" s="323">
        <v>40.584000000000003</v>
      </c>
      <c r="E158" s="60"/>
      <c r="F158" s="324">
        <v>114</v>
      </c>
      <c r="G158" s="382">
        <f t="shared" si="85"/>
        <v>2.81</v>
      </c>
      <c r="H158" s="63">
        <v>29</v>
      </c>
      <c r="I158" s="62" t="e">
        <f t="shared" si="86"/>
        <v>#DIV/0!</v>
      </c>
      <c r="J158" s="63"/>
      <c r="K158" s="63"/>
      <c r="L158" s="63"/>
      <c r="M158" s="63">
        <f t="shared" si="87"/>
        <v>20</v>
      </c>
      <c r="N158" s="63"/>
      <c r="O158" s="63">
        <v>12</v>
      </c>
      <c r="P158" s="63">
        <v>8</v>
      </c>
      <c r="Q158" s="63">
        <f t="shared" si="88"/>
        <v>69</v>
      </c>
      <c r="R158" s="65">
        <f t="shared" si="102"/>
        <v>8</v>
      </c>
      <c r="S158" s="66">
        <f t="shared" si="89"/>
        <v>9</v>
      </c>
      <c r="T158" s="67">
        <f t="shared" si="90"/>
        <v>9.1199999999999992</v>
      </c>
      <c r="U158" s="165">
        <f t="shared" si="91"/>
        <v>9</v>
      </c>
      <c r="V158" s="67">
        <f t="shared" si="92"/>
        <v>9.1199999999999992</v>
      </c>
      <c r="W158" s="67">
        <f t="shared" si="93"/>
        <v>8</v>
      </c>
      <c r="X158" s="66">
        <f t="shared" si="94"/>
        <v>1</v>
      </c>
      <c r="Y158" s="67">
        <f t="shared" si="95"/>
        <v>1.35</v>
      </c>
      <c r="Z158" s="66">
        <f t="shared" si="103"/>
        <v>15</v>
      </c>
      <c r="AA158" s="66">
        <f t="shared" si="96"/>
        <v>5</v>
      </c>
      <c r="AB158" s="66">
        <f t="shared" si="97"/>
        <v>3</v>
      </c>
      <c r="AC158" s="67">
        <f t="shared" si="98"/>
        <v>2.7</v>
      </c>
      <c r="AD158" s="66">
        <f t="shared" si="104"/>
        <v>30</v>
      </c>
      <c r="AE158" s="63"/>
    </row>
    <row r="159" spans="1:32" s="33" customFormat="1" ht="31.5" x14ac:dyDescent="0.25">
      <c r="A159" s="302">
        <v>216</v>
      </c>
      <c r="B159" s="161" t="s">
        <v>797</v>
      </c>
      <c r="C159" s="161" t="s">
        <v>172</v>
      </c>
      <c r="D159" s="323">
        <v>40.645000000000003</v>
      </c>
      <c r="E159" s="60"/>
      <c r="F159" s="324">
        <v>226</v>
      </c>
      <c r="G159" s="382">
        <f t="shared" si="85"/>
        <v>5.56</v>
      </c>
      <c r="H159" s="63"/>
      <c r="I159" s="62" t="e">
        <f t="shared" si="86"/>
        <v>#DIV/0!</v>
      </c>
      <c r="J159" s="63"/>
      <c r="K159" s="63"/>
      <c r="L159" s="63"/>
      <c r="M159" s="63">
        <f t="shared" si="87"/>
        <v>0</v>
      </c>
      <c r="N159" s="63"/>
      <c r="O159" s="63"/>
      <c r="P159" s="63"/>
      <c r="Q159" s="63"/>
      <c r="R159" s="65">
        <f t="shared" si="102"/>
        <v>12</v>
      </c>
      <c r="S159" s="66">
        <f t="shared" si="89"/>
        <v>27</v>
      </c>
      <c r="T159" s="67">
        <f t="shared" si="90"/>
        <v>27.12</v>
      </c>
      <c r="U159" s="165">
        <f t="shared" si="91"/>
        <v>27</v>
      </c>
      <c r="V159" s="67">
        <f t="shared" si="92"/>
        <v>27.12</v>
      </c>
      <c r="W159" s="67">
        <f t="shared" si="93"/>
        <v>12</v>
      </c>
      <c r="X159" s="66">
        <f t="shared" si="94"/>
        <v>4</v>
      </c>
      <c r="Y159" s="67">
        <f t="shared" si="95"/>
        <v>4.05</v>
      </c>
      <c r="Z159" s="66">
        <f t="shared" si="103"/>
        <v>15</v>
      </c>
      <c r="AA159" s="66">
        <f t="shared" si="96"/>
        <v>14</v>
      </c>
      <c r="AB159" s="66">
        <f t="shared" si="97"/>
        <v>9</v>
      </c>
      <c r="AC159" s="67">
        <f t="shared" si="98"/>
        <v>8.1</v>
      </c>
      <c r="AD159" s="66">
        <f t="shared" si="104"/>
        <v>30</v>
      </c>
      <c r="AE159" s="63"/>
    </row>
    <row r="160" spans="1:32" s="33" customFormat="1" ht="47.25" x14ac:dyDescent="0.25">
      <c r="A160" s="302">
        <v>217</v>
      </c>
      <c r="B160" s="161" t="s">
        <v>617</v>
      </c>
      <c r="C160" s="161" t="s">
        <v>172</v>
      </c>
      <c r="D160" s="323">
        <v>12.25</v>
      </c>
      <c r="E160" s="60"/>
      <c r="F160" s="324">
        <v>82</v>
      </c>
      <c r="G160" s="382">
        <f t="shared" si="85"/>
        <v>6.69</v>
      </c>
      <c r="H160" s="63">
        <v>7</v>
      </c>
      <c r="I160" s="62" t="e">
        <f t="shared" si="86"/>
        <v>#DIV/0!</v>
      </c>
      <c r="J160" s="63"/>
      <c r="K160" s="63"/>
      <c r="L160" s="63"/>
      <c r="M160" s="63">
        <f t="shared" si="87"/>
        <v>7</v>
      </c>
      <c r="N160" s="63">
        <v>0</v>
      </c>
      <c r="O160" s="63">
        <v>5</v>
      </c>
      <c r="P160" s="63">
        <v>2</v>
      </c>
      <c r="Q160" s="63">
        <f t="shared" si="88"/>
        <v>100</v>
      </c>
      <c r="R160" s="65">
        <f t="shared" si="102"/>
        <v>15</v>
      </c>
      <c r="S160" s="66">
        <f t="shared" si="89"/>
        <v>12</v>
      </c>
      <c r="T160" s="67">
        <f t="shared" si="90"/>
        <v>12.3</v>
      </c>
      <c r="U160" s="165">
        <f t="shared" si="91"/>
        <v>12</v>
      </c>
      <c r="V160" s="67">
        <f t="shared" si="92"/>
        <v>12.3</v>
      </c>
      <c r="W160" s="67">
        <f t="shared" si="93"/>
        <v>15</v>
      </c>
      <c r="X160" s="66">
        <f t="shared" si="94"/>
        <v>1</v>
      </c>
      <c r="Y160" s="67">
        <f t="shared" si="95"/>
        <v>1.8</v>
      </c>
      <c r="Z160" s="66">
        <f t="shared" si="103"/>
        <v>15</v>
      </c>
      <c r="AA160" s="66">
        <f t="shared" si="96"/>
        <v>7</v>
      </c>
      <c r="AB160" s="66">
        <f t="shared" si="97"/>
        <v>4</v>
      </c>
      <c r="AC160" s="67">
        <f t="shared" si="98"/>
        <v>3.6</v>
      </c>
      <c r="AD160" s="66">
        <f t="shared" si="104"/>
        <v>30</v>
      </c>
      <c r="AE160" s="63">
        <v>12</v>
      </c>
      <c r="AF160" s="103">
        <f t="shared" ref="AF160:AF171" si="106">U160-AE160</f>
        <v>0</v>
      </c>
    </row>
    <row r="161" spans="1:32" s="33" customFormat="1" ht="47.25" x14ac:dyDescent="0.25">
      <c r="A161" s="302">
        <v>218</v>
      </c>
      <c r="B161" s="161" t="s">
        <v>618</v>
      </c>
      <c r="C161" s="161" t="s">
        <v>172</v>
      </c>
      <c r="D161" s="323">
        <v>13.483000000000001</v>
      </c>
      <c r="E161" s="60"/>
      <c r="F161" s="324">
        <v>69</v>
      </c>
      <c r="G161" s="382">
        <f t="shared" si="85"/>
        <v>5.12</v>
      </c>
      <c r="H161" s="63">
        <v>6</v>
      </c>
      <c r="I161" s="62" t="e">
        <f t="shared" si="86"/>
        <v>#DIV/0!</v>
      </c>
      <c r="J161" s="63"/>
      <c r="K161" s="63"/>
      <c r="L161" s="63"/>
      <c r="M161" s="63">
        <f t="shared" si="87"/>
        <v>5</v>
      </c>
      <c r="N161" s="63">
        <v>0</v>
      </c>
      <c r="O161" s="63">
        <v>4</v>
      </c>
      <c r="P161" s="63">
        <v>1</v>
      </c>
      <c r="Q161" s="63">
        <f t="shared" si="88"/>
        <v>83</v>
      </c>
      <c r="R161" s="65">
        <f t="shared" si="102"/>
        <v>12</v>
      </c>
      <c r="S161" s="66">
        <f t="shared" si="89"/>
        <v>8</v>
      </c>
      <c r="T161" s="67">
        <f t="shared" si="90"/>
        <v>8.2799999999999994</v>
      </c>
      <c r="U161" s="165">
        <f t="shared" si="91"/>
        <v>8</v>
      </c>
      <c r="V161" s="67">
        <f t="shared" si="92"/>
        <v>8.2799999999999994</v>
      </c>
      <c r="W161" s="67">
        <f t="shared" si="93"/>
        <v>12</v>
      </c>
      <c r="X161" s="66">
        <f t="shared" si="94"/>
        <v>1</v>
      </c>
      <c r="Y161" s="67">
        <f t="shared" si="95"/>
        <v>1.2</v>
      </c>
      <c r="Z161" s="66">
        <f t="shared" si="103"/>
        <v>15</v>
      </c>
      <c r="AA161" s="66">
        <f t="shared" si="96"/>
        <v>4</v>
      </c>
      <c r="AB161" s="66">
        <f t="shared" si="97"/>
        <v>3</v>
      </c>
      <c r="AC161" s="67">
        <f t="shared" si="98"/>
        <v>2.4</v>
      </c>
      <c r="AD161" s="66">
        <f t="shared" si="104"/>
        <v>30</v>
      </c>
      <c r="AE161" s="63">
        <v>8</v>
      </c>
      <c r="AF161" s="103">
        <f t="shared" si="106"/>
        <v>0</v>
      </c>
    </row>
    <row r="162" spans="1:32" s="33" customFormat="1" ht="47.25" x14ac:dyDescent="0.25">
      <c r="A162" s="302">
        <v>219</v>
      </c>
      <c r="B162" s="161" t="s">
        <v>619</v>
      </c>
      <c r="C162" s="161" t="s">
        <v>172</v>
      </c>
      <c r="D162" s="323">
        <v>8.5129999999999999</v>
      </c>
      <c r="E162" s="60"/>
      <c r="F162" s="324">
        <v>49</v>
      </c>
      <c r="G162" s="382">
        <f t="shared" si="85"/>
        <v>5.76</v>
      </c>
      <c r="H162" s="63">
        <v>5</v>
      </c>
      <c r="I162" s="62" t="e">
        <f t="shared" si="86"/>
        <v>#DIV/0!</v>
      </c>
      <c r="J162" s="63"/>
      <c r="K162" s="63"/>
      <c r="L162" s="63"/>
      <c r="M162" s="63">
        <f t="shared" si="87"/>
        <v>0</v>
      </c>
      <c r="N162" s="63">
        <v>0</v>
      </c>
      <c r="O162" s="63">
        <v>0</v>
      </c>
      <c r="P162" s="63">
        <v>0</v>
      </c>
      <c r="Q162" s="63">
        <f t="shared" si="88"/>
        <v>0</v>
      </c>
      <c r="R162" s="65">
        <f t="shared" si="102"/>
        <v>12</v>
      </c>
      <c r="S162" s="66">
        <f t="shared" si="89"/>
        <v>5</v>
      </c>
      <c r="T162" s="67">
        <f t="shared" si="90"/>
        <v>5.88</v>
      </c>
      <c r="U162" s="165">
        <f t="shared" si="91"/>
        <v>5</v>
      </c>
      <c r="V162" s="67">
        <f t="shared" si="92"/>
        <v>5.88</v>
      </c>
      <c r="W162" s="67">
        <f t="shared" si="93"/>
        <v>12</v>
      </c>
      <c r="X162" s="66">
        <f t="shared" si="94"/>
        <v>0</v>
      </c>
      <c r="Y162" s="67">
        <f t="shared" si="95"/>
        <v>0.75</v>
      </c>
      <c r="Z162" s="66">
        <f t="shared" si="103"/>
        <v>15</v>
      </c>
      <c r="AA162" s="66">
        <f t="shared" si="96"/>
        <v>3</v>
      </c>
      <c r="AB162" s="66">
        <f t="shared" si="97"/>
        <v>2</v>
      </c>
      <c r="AC162" s="67">
        <f t="shared" si="98"/>
        <v>1.5</v>
      </c>
      <c r="AD162" s="66">
        <f t="shared" si="104"/>
        <v>30</v>
      </c>
      <c r="AE162" s="63">
        <v>5</v>
      </c>
      <c r="AF162" s="103">
        <f t="shared" si="106"/>
        <v>0</v>
      </c>
    </row>
    <row r="163" spans="1:32" s="33" customFormat="1" ht="47.25" x14ac:dyDescent="0.25">
      <c r="A163" s="302">
        <v>220</v>
      </c>
      <c r="B163" s="161" t="s">
        <v>620</v>
      </c>
      <c r="C163" s="161" t="s">
        <v>172</v>
      </c>
      <c r="D163" s="323">
        <v>12.313000000000001</v>
      </c>
      <c r="E163" s="60"/>
      <c r="F163" s="324">
        <v>91</v>
      </c>
      <c r="G163" s="382">
        <f t="shared" si="85"/>
        <v>7.39</v>
      </c>
      <c r="H163" s="63">
        <v>11</v>
      </c>
      <c r="I163" s="62" t="e">
        <f t="shared" si="86"/>
        <v>#DIV/0!</v>
      </c>
      <c r="J163" s="63"/>
      <c r="K163" s="63"/>
      <c r="L163" s="63"/>
      <c r="M163" s="63">
        <f t="shared" si="87"/>
        <v>11</v>
      </c>
      <c r="N163" s="63">
        <v>0</v>
      </c>
      <c r="O163" s="63">
        <v>7</v>
      </c>
      <c r="P163" s="63">
        <v>4</v>
      </c>
      <c r="Q163" s="63">
        <f t="shared" si="88"/>
        <v>100</v>
      </c>
      <c r="R163" s="65">
        <f t="shared" si="102"/>
        <v>15</v>
      </c>
      <c r="S163" s="66">
        <f t="shared" si="89"/>
        <v>13</v>
      </c>
      <c r="T163" s="67">
        <f t="shared" si="90"/>
        <v>13.65</v>
      </c>
      <c r="U163" s="165">
        <f t="shared" si="91"/>
        <v>13</v>
      </c>
      <c r="V163" s="67">
        <f t="shared" si="92"/>
        <v>13.65</v>
      </c>
      <c r="W163" s="67">
        <f t="shared" si="93"/>
        <v>15</v>
      </c>
      <c r="X163" s="66">
        <f t="shared" si="94"/>
        <v>1</v>
      </c>
      <c r="Y163" s="67">
        <f t="shared" si="95"/>
        <v>1.95</v>
      </c>
      <c r="Z163" s="66">
        <f t="shared" si="103"/>
        <v>15</v>
      </c>
      <c r="AA163" s="66">
        <f t="shared" si="96"/>
        <v>8</v>
      </c>
      <c r="AB163" s="66">
        <f t="shared" si="97"/>
        <v>4</v>
      </c>
      <c r="AC163" s="67">
        <f t="shared" si="98"/>
        <v>3.9</v>
      </c>
      <c r="AD163" s="66">
        <f t="shared" si="104"/>
        <v>30</v>
      </c>
      <c r="AE163" s="63">
        <v>13</v>
      </c>
      <c r="AF163" s="103">
        <f t="shared" si="106"/>
        <v>0</v>
      </c>
    </row>
    <row r="164" spans="1:32" s="33" customFormat="1" ht="47.25" x14ac:dyDescent="0.25">
      <c r="A164" s="302">
        <v>221</v>
      </c>
      <c r="B164" s="161" t="s">
        <v>621</v>
      </c>
      <c r="C164" s="161" t="s">
        <v>172</v>
      </c>
      <c r="D164" s="323">
        <v>29.22</v>
      </c>
      <c r="E164" s="60"/>
      <c r="F164" s="324">
        <v>103</v>
      </c>
      <c r="G164" s="382">
        <f t="shared" ref="G164:G213" si="107">F164/D164</f>
        <v>3.52</v>
      </c>
      <c r="H164" s="63">
        <v>7</v>
      </c>
      <c r="I164" s="62" t="e">
        <f t="shared" ref="I164:I213" si="108">H164*100/E164</f>
        <v>#DIV/0!</v>
      </c>
      <c r="J164" s="63"/>
      <c r="K164" s="63"/>
      <c r="L164" s="63"/>
      <c r="M164" s="63">
        <f t="shared" ref="M164:M213" si="109">N164+O164+P164</f>
        <v>5</v>
      </c>
      <c r="N164" s="63">
        <v>0</v>
      </c>
      <c r="O164" s="63">
        <v>3</v>
      </c>
      <c r="P164" s="63">
        <v>2</v>
      </c>
      <c r="Q164" s="63">
        <f t="shared" ref="Q164:Q213" si="110">M164*100/H164</f>
        <v>71</v>
      </c>
      <c r="R164" s="65">
        <f t="shared" si="102"/>
        <v>12</v>
      </c>
      <c r="S164" s="66">
        <f t="shared" ref="S164:S213" si="111">ROUNDDOWN(T164,0)</f>
        <v>12</v>
      </c>
      <c r="T164" s="67">
        <f t="shared" ref="T164:T213" si="112">F164*R164/100</f>
        <v>12.36</v>
      </c>
      <c r="U164" s="165">
        <f t="shared" ref="U164:U213" si="113">ROUNDDOWN(V164,0)</f>
        <v>8</v>
      </c>
      <c r="V164" s="67">
        <f t="shared" ref="V164:V213" si="114">F164*W164/100</f>
        <v>8.24</v>
      </c>
      <c r="W164" s="67">
        <v>8</v>
      </c>
      <c r="X164" s="66">
        <f t="shared" ref="X164:X213" si="115">ROUNDDOWN(Y164,0)</f>
        <v>1</v>
      </c>
      <c r="Y164" s="67">
        <f t="shared" ref="Y164:Y213" si="116">U164*Z164/100</f>
        <v>1.2</v>
      </c>
      <c r="Z164" s="66">
        <f t="shared" si="103"/>
        <v>15</v>
      </c>
      <c r="AA164" s="66">
        <f t="shared" ref="AA164:AA213" si="117">U164-X164-AB164</f>
        <v>4</v>
      </c>
      <c r="AB164" s="66">
        <f t="shared" ref="AB164:AB213" si="118">_xlfn.CEILING.MATH(AC164,1)</f>
        <v>3</v>
      </c>
      <c r="AC164" s="67">
        <f t="shared" ref="AC164:AC213" si="119">U164*AD164/100</f>
        <v>2.4</v>
      </c>
      <c r="AD164" s="66">
        <f t="shared" si="104"/>
        <v>30</v>
      </c>
      <c r="AE164" s="63">
        <v>8</v>
      </c>
      <c r="AF164" s="103">
        <f t="shared" si="106"/>
        <v>0</v>
      </c>
    </row>
    <row r="165" spans="1:32" s="33" customFormat="1" ht="47.25" x14ac:dyDescent="0.25">
      <c r="A165" s="302">
        <v>222</v>
      </c>
      <c r="B165" s="161" t="s">
        <v>622</v>
      </c>
      <c r="C165" s="161" t="s">
        <v>172</v>
      </c>
      <c r="D165" s="323">
        <v>12.96</v>
      </c>
      <c r="E165" s="60"/>
      <c r="F165" s="324">
        <v>76</v>
      </c>
      <c r="G165" s="382">
        <f t="shared" si="107"/>
        <v>5.86</v>
      </c>
      <c r="H165" s="63">
        <v>0</v>
      </c>
      <c r="I165" s="62" t="e">
        <f t="shared" si="108"/>
        <v>#DIV/0!</v>
      </c>
      <c r="J165" s="63"/>
      <c r="K165" s="63"/>
      <c r="L165" s="63"/>
      <c r="M165" s="63">
        <f t="shared" si="109"/>
        <v>0</v>
      </c>
      <c r="N165" s="63">
        <v>0</v>
      </c>
      <c r="O165" s="63">
        <v>0</v>
      </c>
      <c r="P165" s="63">
        <v>0</v>
      </c>
      <c r="Q165" s="63"/>
      <c r="R165" s="65">
        <f t="shared" si="102"/>
        <v>12</v>
      </c>
      <c r="S165" s="66">
        <f t="shared" si="111"/>
        <v>9</v>
      </c>
      <c r="T165" s="67">
        <f t="shared" si="112"/>
        <v>9.1199999999999992</v>
      </c>
      <c r="U165" s="165">
        <f t="shared" si="113"/>
        <v>8</v>
      </c>
      <c r="V165" s="67">
        <f t="shared" si="114"/>
        <v>8.36</v>
      </c>
      <c r="W165" s="67">
        <v>11</v>
      </c>
      <c r="X165" s="66">
        <f t="shared" si="115"/>
        <v>1</v>
      </c>
      <c r="Y165" s="67">
        <f t="shared" si="116"/>
        <v>1.2</v>
      </c>
      <c r="Z165" s="66">
        <f t="shared" si="103"/>
        <v>15</v>
      </c>
      <c r="AA165" s="66">
        <f t="shared" si="117"/>
        <v>4</v>
      </c>
      <c r="AB165" s="66">
        <f t="shared" si="118"/>
        <v>3</v>
      </c>
      <c r="AC165" s="67">
        <f t="shared" si="119"/>
        <v>2.4</v>
      </c>
      <c r="AD165" s="66">
        <f t="shared" si="104"/>
        <v>30</v>
      </c>
      <c r="AE165" s="63">
        <v>8</v>
      </c>
      <c r="AF165" s="103">
        <f t="shared" si="106"/>
        <v>0</v>
      </c>
    </row>
    <row r="166" spans="1:32" s="33" customFormat="1" ht="63" x14ac:dyDescent="0.25">
      <c r="A166" s="302">
        <v>223</v>
      </c>
      <c r="B166" s="161" t="s">
        <v>771</v>
      </c>
      <c r="C166" s="161" t="s">
        <v>172</v>
      </c>
      <c r="D166" s="323">
        <v>99.99</v>
      </c>
      <c r="E166" s="60"/>
      <c r="F166" s="324">
        <v>485</v>
      </c>
      <c r="G166" s="382">
        <f t="shared" si="107"/>
        <v>4.8499999999999996</v>
      </c>
      <c r="H166" s="63">
        <v>52</v>
      </c>
      <c r="I166" s="62" t="e">
        <f t="shared" si="108"/>
        <v>#DIV/0!</v>
      </c>
      <c r="J166" s="63"/>
      <c r="K166" s="63"/>
      <c r="L166" s="63"/>
      <c r="M166" s="63">
        <f t="shared" si="109"/>
        <v>46</v>
      </c>
      <c r="N166" s="63">
        <v>0</v>
      </c>
      <c r="O166" s="63">
        <v>35</v>
      </c>
      <c r="P166" s="63">
        <v>11</v>
      </c>
      <c r="Q166" s="63">
        <f t="shared" si="110"/>
        <v>88</v>
      </c>
      <c r="R166" s="65">
        <f t="shared" ref="R166:R186" si="120">IF(F166&lt;VLOOKUP(G166,$M$275:$Q$282,2),0,VLOOKUP(G166,$M$275:$Q$282,3))</f>
        <v>12</v>
      </c>
      <c r="S166" s="66">
        <f t="shared" si="111"/>
        <v>58</v>
      </c>
      <c r="T166" s="67">
        <f t="shared" si="112"/>
        <v>58.2</v>
      </c>
      <c r="U166" s="165">
        <f t="shared" si="113"/>
        <v>58</v>
      </c>
      <c r="V166" s="67">
        <f t="shared" si="114"/>
        <v>58.2</v>
      </c>
      <c r="W166" s="67">
        <f t="shared" ref="W166:W212" si="121">R166</f>
        <v>12</v>
      </c>
      <c r="X166" s="66">
        <f t="shared" si="115"/>
        <v>8</v>
      </c>
      <c r="Y166" s="67">
        <f t="shared" si="116"/>
        <v>8.6999999999999993</v>
      </c>
      <c r="Z166" s="66">
        <f t="shared" ref="Z166:Z186" si="122">IF(F166&lt;VLOOKUP(G166,$M$275:$Q$282,2),0,VLOOKUP(G166,$M$275:$Q$282,4))</f>
        <v>15</v>
      </c>
      <c r="AA166" s="66">
        <f t="shared" si="117"/>
        <v>32</v>
      </c>
      <c r="AB166" s="66">
        <f t="shared" si="118"/>
        <v>18</v>
      </c>
      <c r="AC166" s="67">
        <f t="shared" si="119"/>
        <v>17.399999999999999</v>
      </c>
      <c r="AD166" s="66">
        <f t="shared" ref="AD166:AD186" si="123">IF(F166&lt;VLOOKUP(G166,$M$275:$Q$282,2),0,VLOOKUP(G166,$M$275:$Q$282,5))</f>
        <v>30</v>
      </c>
      <c r="AE166" s="63">
        <v>58</v>
      </c>
      <c r="AF166" s="103">
        <f t="shared" si="106"/>
        <v>0</v>
      </c>
    </row>
    <row r="167" spans="1:32" s="33" customFormat="1" ht="63" x14ac:dyDescent="0.25">
      <c r="A167" s="302">
        <v>224</v>
      </c>
      <c r="B167" s="161" t="s">
        <v>623</v>
      </c>
      <c r="C167" s="161" t="s">
        <v>172</v>
      </c>
      <c r="D167" s="323">
        <v>54.46</v>
      </c>
      <c r="E167" s="60"/>
      <c r="F167" s="324">
        <v>172</v>
      </c>
      <c r="G167" s="382">
        <f t="shared" si="107"/>
        <v>3.16</v>
      </c>
      <c r="H167" s="63">
        <v>20</v>
      </c>
      <c r="I167" s="62" t="e">
        <f t="shared" si="108"/>
        <v>#DIV/0!</v>
      </c>
      <c r="J167" s="63"/>
      <c r="K167" s="63"/>
      <c r="L167" s="63"/>
      <c r="M167" s="63">
        <f t="shared" si="109"/>
        <v>1</v>
      </c>
      <c r="N167" s="63">
        <v>0</v>
      </c>
      <c r="O167" s="63">
        <v>1</v>
      </c>
      <c r="P167" s="63">
        <v>0</v>
      </c>
      <c r="Q167" s="63">
        <f t="shared" si="110"/>
        <v>5</v>
      </c>
      <c r="R167" s="65">
        <f t="shared" si="120"/>
        <v>12</v>
      </c>
      <c r="S167" s="66">
        <f t="shared" si="111"/>
        <v>20</v>
      </c>
      <c r="T167" s="67">
        <f t="shared" si="112"/>
        <v>20.64</v>
      </c>
      <c r="U167" s="165">
        <f t="shared" si="113"/>
        <v>18</v>
      </c>
      <c r="V167" s="67">
        <f t="shared" si="114"/>
        <v>18.920000000000002</v>
      </c>
      <c r="W167" s="67">
        <v>11</v>
      </c>
      <c r="X167" s="66">
        <f t="shared" si="115"/>
        <v>2</v>
      </c>
      <c r="Y167" s="67">
        <f t="shared" si="116"/>
        <v>2.7</v>
      </c>
      <c r="Z167" s="66">
        <f t="shared" si="122"/>
        <v>15</v>
      </c>
      <c r="AA167" s="66">
        <f t="shared" si="117"/>
        <v>10</v>
      </c>
      <c r="AB167" s="66">
        <f t="shared" si="118"/>
        <v>6</v>
      </c>
      <c r="AC167" s="67">
        <f t="shared" si="119"/>
        <v>5.4</v>
      </c>
      <c r="AD167" s="66">
        <f t="shared" si="123"/>
        <v>30</v>
      </c>
      <c r="AE167" s="63">
        <v>18</v>
      </c>
      <c r="AF167" s="103">
        <f t="shared" si="106"/>
        <v>0</v>
      </c>
    </row>
    <row r="168" spans="1:32" s="33" customFormat="1" ht="47.25" x14ac:dyDescent="0.25">
      <c r="A168" s="302">
        <v>225</v>
      </c>
      <c r="B168" s="161" t="s">
        <v>624</v>
      </c>
      <c r="C168" s="161" t="s">
        <v>172</v>
      </c>
      <c r="D168" s="323">
        <v>31.81</v>
      </c>
      <c r="E168" s="60"/>
      <c r="F168" s="324">
        <v>58</v>
      </c>
      <c r="G168" s="382">
        <f t="shared" si="107"/>
        <v>1.82</v>
      </c>
      <c r="H168" s="63">
        <v>4</v>
      </c>
      <c r="I168" s="62" t="e">
        <f t="shared" si="108"/>
        <v>#DIV/0!</v>
      </c>
      <c r="J168" s="63"/>
      <c r="K168" s="63"/>
      <c r="L168" s="63"/>
      <c r="M168" s="63">
        <f t="shared" si="109"/>
        <v>0</v>
      </c>
      <c r="N168" s="63">
        <v>0</v>
      </c>
      <c r="O168" s="63">
        <v>0</v>
      </c>
      <c r="P168" s="63">
        <v>0</v>
      </c>
      <c r="Q168" s="63">
        <f t="shared" si="110"/>
        <v>0</v>
      </c>
      <c r="R168" s="65">
        <f t="shared" si="120"/>
        <v>8</v>
      </c>
      <c r="S168" s="66">
        <f t="shared" si="111"/>
        <v>4</v>
      </c>
      <c r="T168" s="67">
        <f t="shared" si="112"/>
        <v>4.6399999999999997</v>
      </c>
      <c r="U168" s="165">
        <f t="shared" si="113"/>
        <v>4</v>
      </c>
      <c r="V168" s="67">
        <f t="shared" si="114"/>
        <v>4.6399999999999997</v>
      </c>
      <c r="W168" s="67">
        <f t="shared" si="121"/>
        <v>8</v>
      </c>
      <c r="X168" s="66">
        <f t="shared" si="115"/>
        <v>0</v>
      </c>
      <c r="Y168" s="67">
        <f t="shared" si="116"/>
        <v>0.6</v>
      </c>
      <c r="Z168" s="66">
        <f t="shared" si="122"/>
        <v>15</v>
      </c>
      <c r="AA168" s="66">
        <f t="shared" si="117"/>
        <v>2</v>
      </c>
      <c r="AB168" s="66">
        <f t="shared" si="118"/>
        <v>2</v>
      </c>
      <c r="AC168" s="67">
        <f t="shared" si="119"/>
        <v>1.2</v>
      </c>
      <c r="AD168" s="66">
        <f t="shared" si="123"/>
        <v>30</v>
      </c>
      <c r="AE168" s="63">
        <v>4</v>
      </c>
      <c r="AF168" s="103">
        <f t="shared" si="106"/>
        <v>0</v>
      </c>
    </row>
    <row r="169" spans="1:32" s="33" customFormat="1" ht="47.25" x14ac:dyDescent="0.25">
      <c r="A169" s="302">
        <v>226</v>
      </c>
      <c r="B169" s="161" t="s">
        <v>625</v>
      </c>
      <c r="C169" s="161" t="s">
        <v>172</v>
      </c>
      <c r="D169" s="323">
        <v>22.93</v>
      </c>
      <c r="E169" s="60"/>
      <c r="F169" s="324">
        <v>292</v>
      </c>
      <c r="G169" s="382">
        <f t="shared" si="107"/>
        <v>12.73</v>
      </c>
      <c r="H169" s="63">
        <v>72</v>
      </c>
      <c r="I169" s="62" t="e">
        <f t="shared" si="108"/>
        <v>#DIV/0!</v>
      </c>
      <c r="J169" s="63"/>
      <c r="K169" s="63"/>
      <c r="L169" s="63"/>
      <c r="M169" s="63">
        <f t="shared" si="109"/>
        <v>38</v>
      </c>
      <c r="N169" s="63">
        <v>0</v>
      </c>
      <c r="O169" s="63">
        <v>29</v>
      </c>
      <c r="P169" s="63">
        <v>9</v>
      </c>
      <c r="Q169" s="63">
        <f t="shared" si="110"/>
        <v>53</v>
      </c>
      <c r="R169" s="65">
        <f t="shared" si="120"/>
        <v>25</v>
      </c>
      <c r="S169" s="66">
        <f t="shared" si="111"/>
        <v>73</v>
      </c>
      <c r="T169" s="67">
        <f t="shared" si="112"/>
        <v>73</v>
      </c>
      <c r="U169" s="165">
        <f t="shared" si="113"/>
        <v>73</v>
      </c>
      <c r="V169" s="67">
        <f t="shared" si="114"/>
        <v>73</v>
      </c>
      <c r="W169" s="67">
        <f t="shared" si="121"/>
        <v>25</v>
      </c>
      <c r="X169" s="66">
        <f t="shared" si="115"/>
        <v>10</v>
      </c>
      <c r="Y169" s="67">
        <f t="shared" si="116"/>
        <v>10.95</v>
      </c>
      <c r="Z169" s="66">
        <f t="shared" si="122"/>
        <v>15</v>
      </c>
      <c r="AA169" s="66">
        <f t="shared" si="117"/>
        <v>41</v>
      </c>
      <c r="AB169" s="66">
        <f t="shared" si="118"/>
        <v>22</v>
      </c>
      <c r="AC169" s="67">
        <f t="shared" si="119"/>
        <v>21.9</v>
      </c>
      <c r="AD169" s="66">
        <f t="shared" si="123"/>
        <v>30</v>
      </c>
      <c r="AE169" s="63">
        <v>73</v>
      </c>
      <c r="AF169" s="103">
        <f t="shared" si="106"/>
        <v>0</v>
      </c>
    </row>
    <row r="170" spans="1:32" s="33" customFormat="1" ht="31.5" x14ac:dyDescent="0.25">
      <c r="A170" s="302">
        <v>227</v>
      </c>
      <c r="B170" s="161" t="s">
        <v>626</v>
      </c>
      <c r="C170" s="161" t="s">
        <v>172</v>
      </c>
      <c r="D170" s="323">
        <v>37.1</v>
      </c>
      <c r="E170" s="60"/>
      <c r="F170" s="324">
        <v>481</v>
      </c>
      <c r="G170" s="382">
        <f t="shared" si="107"/>
        <v>12.96</v>
      </c>
      <c r="H170" s="63">
        <v>92</v>
      </c>
      <c r="I170" s="62" t="e">
        <f t="shared" si="108"/>
        <v>#DIV/0!</v>
      </c>
      <c r="J170" s="63"/>
      <c r="K170" s="63"/>
      <c r="L170" s="63"/>
      <c r="M170" s="63">
        <f t="shared" si="109"/>
        <v>62</v>
      </c>
      <c r="N170" s="63">
        <v>10</v>
      </c>
      <c r="O170" s="63">
        <v>29</v>
      </c>
      <c r="P170" s="63">
        <v>23</v>
      </c>
      <c r="Q170" s="63">
        <f t="shared" si="110"/>
        <v>67</v>
      </c>
      <c r="R170" s="65">
        <f t="shared" si="120"/>
        <v>25</v>
      </c>
      <c r="S170" s="66">
        <f t="shared" si="111"/>
        <v>120</v>
      </c>
      <c r="T170" s="67">
        <f t="shared" si="112"/>
        <v>120.25</v>
      </c>
      <c r="U170" s="165">
        <f t="shared" si="113"/>
        <v>120</v>
      </c>
      <c r="V170" s="67">
        <f t="shared" si="114"/>
        <v>120.25</v>
      </c>
      <c r="W170" s="67">
        <f t="shared" si="121"/>
        <v>25</v>
      </c>
      <c r="X170" s="66">
        <f t="shared" si="115"/>
        <v>18</v>
      </c>
      <c r="Y170" s="67">
        <f t="shared" si="116"/>
        <v>18</v>
      </c>
      <c r="Z170" s="66">
        <f t="shared" si="122"/>
        <v>15</v>
      </c>
      <c r="AA170" s="66">
        <f t="shared" si="117"/>
        <v>66</v>
      </c>
      <c r="AB170" s="66">
        <f t="shared" si="118"/>
        <v>36</v>
      </c>
      <c r="AC170" s="67">
        <f t="shared" si="119"/>
        <v>36</v>
      </c>
      <c r="AD170" s="66">
        <f t="shared" si="123"/>
        <v>30</v>
      </c>
      <c r="AE170" s="63">
        <v>120</v>
      </c>
      <c r="AF170" s="103">
        <f t="shared" si="106"/>
        <v>0</v>
      </c>
    </row>
    <row r="171" spans="1:32" s="33" customFormat="1" ht="47.25" x14ac:dyDescent="0.25">
      <c r="A171" s="302">
        <v>228</v>
      </c>
      <c r="B171" s="161" t="s">
        <v>627</v>
      </c>
      <c r="C171" s="161" t="s">
        <v>172</v>
      </c>
      <c r="D171" s="323">
        <v>53.49</v>
      </c>
      <c r="E171" s="60"/>
      <c r="F171" s="324">
        <v>171</v>
      </c>
      <c r="G171" s="382">
        <f t="shared" si="107"/>
        <v>3.2</v>
      </c>
      <c r="H171" s="63">
        <v>24</v>
      </c>
      <c r="I171" s="62" t="e">
        <f t="shared" si="108"/>
        <v>#DIV/0!</v>
      </c>
      <c r="J171" s="63"/>
      <c r="K171" s="63"/>
      <c r="L171" s="63"/>
      <c r="M171" s="63">
        <f t="shared" si="109"/>
        <v>1</v>
      </c>
      <c r="N171" s="63">
        <v>0</v>
      </c>
      <c r="O171" s="63">
        <v>1</v>
      </c>
      <c r="P171" s="63">
        <v>0</v>
      </c>
      <c r="Q171" s="63">
        <f t="shared" si="110"/>
        <v>4</v>
      </c>
      <c r="R171" s="65">
        <f t="shared" si="120"/>
        <v>12</v>
      </c>
      <c r="S171" s="66">
        <f t="shared" si="111"/>
        <v>20</v>
      </c>
      <c r="T171" s="67">
        <f t="shared" si="112"/>
        <v>20.52</v>
      </c>
      <c r="U171" s="165">
        <f t="shared" si="113"/>
        <v>20</v>
      </c>
      <c r="V171" s="67">
        <f t="shared" si="114"/>
        <v>20.52</v>
      </c>
      <c r="W171" s="67">
        <f t="shared" si="121"/>
        <v>12</v>
      </c>
      <c r="X171" s="66">
        <f t="shared" si="115"/>
        <v>3</v>
      </c>
      <c r="Y171" s="67">
        <f t="shared" si="116"/>
        <v>3</v>
      </c>
      <c r="Z171" s="66">
        <f t="shared" si="122"/>
        <v>15</v>
      </c>
      <c r="AA171" s="66">
        <f t="shared" si="117"/>
        <v>11</v>
      </c>
      <c r="AB171" s="66">
        <f t="shared" si="118"/>
        <v>6</v>
      </c>
      <c r="AC171" s="67">
        <f t="shared" si="119"/>
        <v>6</v>
      </c>
      <c r="AD171" s="66">
        <f t="shared" si="123"/>
        <v>30</v>
      </c>
      <c r="AE171" s="63">
        <v>20</v>
      </c>
      <c r="AF171" s="103">
        <f t="shared" si="106"/>
        <v>0</v>
      </c>
    </row>
    <row r="172" spans="1:32" s="33" customFormat="1" ht="31.5" x14ac:dyDescent="0.25">
      <c r="A172" s="302">
        <v>229</v>
      </c>
      <c r="B172" s="161" t="s">
        <v>798</v>
      </c>
      <c r="C172" s="161" t="s">
        <v>628</v>
      </c>
      <c r="D172" s="323">
        <v>12.85</v>
      </c>
      <c r="E172" s="60"/>
      <c r="F172" s="324">
        <v>15</v>
      </c>
      <c r="G172" s="382">
        <f t="shared" si="107"/>
        <v>1.17</v>
      </c>
      <c r="H172" s="63">
        <v>1</v>
      </c>
      <c r="I172" s="62" t="e">
        <f t="shared" si="108"/>
        <v>#DIV/0!</v>
      </c>
      <c r="J172" s="63"/>
      <c r="K172" s="63"/>
      <c r="L172" s="63"/>
      <c r="M172" s="63">
        <f t="shared" si="109"/>
        <v>0</v>
      </c>
      <c r="N172" s="63"/>
      <c r="O172" s="63">
        <v>0</v>
      </c>
      <c r="P172" s="63">
        <v>0</v>
      </c>
      <c r="Q172" s="63">
        <f t="shared" si="110"/>
        <v>0</v>
      </c>
      <c r="R172" s="65">
        <f t="shared" si="120"/>
        <v>8</v>
      </c>
      <c r="S172" s="66">
        <f t="shared" si="111"/>
        <v>1</v>
      </c>
      <c r="T172" s="67">
        <f t="shared" si="112"/>
        <v>1.2</v>
      </c>
      <c r="U172" s="165">
        <f t="shared" si="113"/>
        <v>1</v>
      </c>
      <c r="V172" s="67">
        <f t="shared" si="114"/>
        <v>1.2</v>
      </c>
      <c r="W172" s="67">
        <f t="shared" si="121"/>
        <v>8</v>
      </c>
      <c r="X172" s="66">
        <f t="shared" si="115"/>
        <v>0</v>
      </c>
      <c r="Y172" s="67">
        <f t="shared" si="116"/>
        <v>0.15</v>
      </c>
      <c r="Z172" s="66">
        <f t="shared" si="122"/>
        <v>15</v>
      </c>
      <c r="AA172" s="66">
        <f t="shared" si="117"/>
        <v>0</v>
      </c>
      <c r="AB172" s="66">
        <f t="shared" si="118"/>
        <v>1</v>
      </c>
      <c r="AC172" s="67">
        <f t="shared" si="119"/>
        <v>0.3</v>
      </c>
      <c r="AD172" s="66">
        <f t="shared" si="123"/>
        <v>30</v>
      </c>
      <c r="AE172" s="63"/>
    </row>
    <row r="173" spans="1:32" s="33" customFormat="1" ht="31.5" x14ac:dyDescent="0.25">
      <c r="A173" s="302">
        <v>230</v>
      </c>
      <c r="B173" s="161" t="s">
        <v>629</v>
      </c>
      <c r="C173" s="161" t="s">
        <v>628</v>
      </c>
      <c r="D173" s="323">
        <v>97.08</v>
      </c>
      <c r="E173" s="60"/>
      <c r="F173" s="324">
        <v>23</v>
      </c>
      <c r="G173" s="382">
        <f t="shared" si="107"/>
        <v>0.24</v>
      </c>
      <c r="H173" s="63"/>
      <c r="I173" s="62" t="e">
        <f t="shared" si="108"/>
        <v>#DIV/0!</v>
      </c>
      <c r="J173" s="63"/>
      <c r="K173" s="63"/>
      <c r="L173" s="63"/>
      <c r="M173" s="63">
        <f t="shared" si="109"/>
        <v>0</v>
      </c>
      <c r="N173" s="63"/>
      <c r="O173" s="63"/>
      <c r="P173" s="63"/>
      <c r="Q173" s="63"/>
      <c r="R173" s="65">
        <f t="shared" si="120"/>
        <v>5</v>
      </c>
      <c r="S173" s="66">
        <f t="shared" si="111"/>
        <v>1</v>
      </c>
      <c r="T173" s="67">
        <f t="shared" si="112"/>
        <v>1.1499999999999999</v>
      </c>
      <c r="U173" s="165">
        <f t="shared" si="113"/>
        <v>1</v>
      </c>
      <c r="V173" s="67">
        <f t="shared" si="114"/>
        <v>1.1499999999999999</v>
      </c>
      <c r="W173" s="67">
        <f t="shared" si="121"/>
        <v>5</v>
      </c>
      <c r="X173" s="66">
        <f t="shared" si="115"/>
        <v>0</v>
      </c>
      <c r="Y173" s="67">
        <f t="shared" si="116"/>
        <v>0.15</v>
      </c>
      <c r="Z173" s="66">
        <f t="shared" si="122"/>
        <v>15</v>
      </c>
      <c r="AA173" s="66">
        <f t="shared" si="117"/>
        <v>0</v>
      </c>
      <c r="AB173" s="66">
        <f t="shared" si="118"/>
        <v>1</v>
      </c>
      <c r="AC173" s="67">
        <f t="shared" si="119"/>
        <v>0.3</v>
      </c>
      <c r="AD173" s="66">
        <f t="shared" si="123"/>
        <v>30</v>
      </c>
      <c r="AE173" s="63"/>
    </row>
    <row r="174" spans="1:32" s="33" customFormat="1" ht="47.25" x14ac:dyDescent="0.25">
      <c r="A174" s="302">
        <v>232</v>
      </c>
      <c r="B174" s="161" t="s">
        <v>632</v>
      </c>
      <c r="C174" s="161" t="s">
        <v>628</v>
      </c>
      <c r="D174" s="323">
        <v>30.76</v>
      </c>
      <c r="E174" s="60"/>
      <c r="F174" s="324">
        <v>89</v>
      </c>
      <c r="G174" s="382">
        <f t="shared" si="107"/>
        <v>2.89</v>
      </c>
      <c r="H174" s="63">
        <v>6</v>
      </c>
      <c r="I174" s="62" t="e">
        <f t="shared" si="108"/>
        <v>#DIV/0!</v>
      </c>
      <c r="J174" s="63"/>
      <c r="K174" s="63"/>
      <c r="L174" s="63"/>
      <c r="M174" s="63">
        <f t="shared" si="109"/>
        <v>0</v>
      </c>
      <c r="N174" s="63">
        <v>0</v>
      </c>
      <c r="O174" s="63">
        <v>0</v>
      </c>
      <c r="P174" s="63">
        <v>0</v>
      </c>
      <c r="Q174" s="63">
        <f t="shared" si="110"/>
        <v>0</v>
      </c>
      <c r="R174" s="65">
        <f t="shared" si="120"/>
        <v>8</v>
      </c>
      <c r="S174" s="66">
        <f t="shared" si="111"/>
        <v>7</v>
      </c>
      <c r="T174" s="67">
        <f t="shared" si="112"/>
        <v>7.12</v>
      </c>
      <c r="U174" s="165">
        <f t="shared" si="113"/>
        <v>2</v>
      </c>
      <c r="V174" s="67">
        <f t="shared" si="114"/>
        <v>2.67</v>
      </c>
      <c r="W174" s="67">
        <v>3</v>
      </c>
      <c r="X174" s="66">
        <f t="shared" si="115"/>
        <v>0</v>
      </c>
      <c r="Y174" s="67">
        <f t="shared" si="116"/>
        <v>0.3</v>
      </c>
      <c r="Z174" s="66">
        <f t="shared" si="122"/>
        <v>15</v>
      </c>
      <c r="AA174" s="66">
        <f t="shared" si="117"/>
        <v>1</v>
      </c>
      <c r="AB174" s="66">
        <f t="shared" si="118"/>
        <v>1</v>
      </c>
      <c r="AC174" s="67">
        <f t="shared" si="119"/>
        <v>0.6</v>
      </c>
      <c r="AD174" s="66">
        <f t="shared" si="123"/>
        <v>30</v>
      </c>
      <c r="AE174" s="63">
        <v>2</v>
      </c>
      <c r="AF174" s="103">
        <f t="shared" ref="AF174:AF177" si="124">U174-AE174</f>
        <v>0</v>
      </c>
    </row>
    <row r="175" spans="1:32" s="33" customFormat="1" ht="47.25" x14ac:dyDescent="0.25">
      <c r="A175" s="302">
        <v>233</v>
      </c>
      <c r="B175" s="354" t="s">
        <v>633</v>
      </c>
      <c r="C175" s="161" t="s">
        <v>628</v>
      </c>
      <c r="D175" s="323">
        <v>267.82</v>
      </c>
      <c r="E175" s="60"/>
      <c r="F175" s="324">
        <v>145</v>
      </c>
      <c r="G175" s="382">
        <f t="shared" si="107"/>
        <v>0.54</v>
      </c>
      <c r="H175" s="373">
        <v>7</v>
      </c>
      <c r="I175" s="62" t="e">
        <f t="shared" si="108"/>
        <v>#DIV/0!</v>
      </c>
      <c r="J175" s="63"/>
      <c r="K175" s="63"/>
      <c r="L175" s="63"/>
      <c r="M175" s="373">
        <f t="shared" si="109"/>
        <v>1</v>
      </c>
      <c r="N175" s="63">
        <v>0</v>
      </c>
      <c r="O175" s="63">
        <v>1</v>
      </c>
      <c r="P175" s="63">
        <v>0</v>
      </c>
      <c r="Q175" s="63">
        <f t="shared" si="110"/>
        <v>14</v>
      </c>
      <c r="R175" s="65">
        <f t="shared" si="120"/>
        <v>5</v>
      </c>
      <c r="S175" s="66">
        <f t="shared" si="111"/>
        <v>7</v>
      </c>
      <c r="T175" s="67">
        <f t="shared" si="112"/>
        <v>7.25</v>
      </c>
      <c r="U175" s="165">
        <f t="shared" si="113"/>
        <v>7</v>
      </c>
      <c r="V175" s="67">
        <f t="shared" si="114"/>
        <v>7.25</v>
      </c>
      <c r="W175" s="67">
        <f t="shared" si="121"/>
        <v>5</v>
      </c>
      <c r="X175" s="66">
        <f t="shared" si="115"/>
        <v>1</v>
      </c>
      <c r="Y175" s="67">
        <f t="shared" si="116"/>
        <v>1.05</v>
      </c>
      <c r="Z175" s="66">
        <f t="shared" si="122"/>
        <v>15</v>
      </c>
      <c r="AA175" s="66">
        <f t="shared" si="117"/>
        <v>3</v>
      </c>
      <c r="AB175" s="66">
        <f t="shared" si="118"/>
        <v>3</v>
      </c>
      <c r="AC175" s="67">
        <f t="shared" si="119"/>
        <v>2.1</v>
      </c>
      <c r="AD175" s="66">
        <f t="shared" si="123"/>
        <v>30</v>
      </c>
      <c r="AE175" s="373">
        <v>13</v>
      </c>
      <c r="AF175" s="103">
        <f t="shared" si="124"/>
        <v>-6</v>
      </c>
    </row>
    <row r="176" spans="1:32" s="33" customFormat="1" ht="47.25" x14ac:dyDescent="0.25">
      <c r="A176" s="302">
        <v>234</v>
      </c>
      <c r="B176" s="354" t="s">
        <v>634</v>
      </c>
      <c r="C176" s="161" t="s">
        <v>628</v>
      </c>
      <c r="D176" s="323">
        <v>106.58</v>
      </c>
      <c r="E176" s="60"/>
      <c r="F176" s="324">
        <v>22</v>
      </c>
      <c r="G176" s="382">
        <f t="shared" si="107"/>
        <v>0.21</v>
      </c>
      <c r="H176" s="63"/>
      <c r="I176" s="62" t="e">
        <f t="shared" si="108"/>
        <v>#DIV/0!</v>
      </c>
      <c r="J176" s="63"/>
      <c r="K176" s="63"/>
      <c r="L176" s="63"/>
      <c r="M176" s="63">
        <f t="shared" si="109"/>
        <v>0</v>
      </c>
      <c r="N176" s="63"/>
      <c r="O176" s="63"/>
      <c r="P176" s="63"/>
      <c r="Q176" s="63"/>
      <c r="R176" s="65">
        <f t="shared" si="120"/>
        <v>5</v>
      </c>
      <c r="S176" s="66">
        <f t="shared" si="111"/>
        <v>1</v>
      </c>
      <c r="T176" s="67">
        <f t="shared" si="112"/>
        <v>1.1000000000000001</v>
      </c>
      <c r="U176" s="165">
        <f t="shared" si="113"/>
        <v>1</v>
      </c>
      <c r="V176" s="67">
        <f t="shared" si="114"/>
        <v>1.1000000000000001</v>
      </c>
      <c r="W176" s="67">
        <f t="shared" si="121"/>
        <v>5</v>
      </c>
      <c r="X176" s="66">
        <f t="shared" si="115"/>
        <v>0</v>
      </c>
      <c r="Y176" s="67">
        <f t="shared" si="116"/>
        <v>0.15</v>
      </c>
      <c r="Z176" s="66">
        <f t="shared" si="122"/>
        <v>15</v>
      </c>
      <c r="AA176" s="66">
        <f t="shared" si="117"/>
        <v>0</v>
      </c>
      <c r="AB176" s="66">
        <f t="shared" si="118"/>
        <v>1</v>
      </c>
      <c r="AC176" s="67">
        <f t="shared" si="119"/>
        <v>0.3</v>
      </c>
      <c r="AD176" s="66">
        <f t="shared" si="123"/>
        <v>30</v>
      </c>
      <c r="AE176" s="373">
        <v>10</v>
      </c>
      <c r="AF176" s="103">
        <f t="shared" si="124"/>
        <v>-9</v>
      </c>
    </row>
    <row r="177" spans="1:32" s="33" customFormat="1" ht="63" x14ac:dyDescent="0.25">
      <c r="A177" s="302">
        <v>235</v>
      </c>
      <c r="B177" s="161" t="s">
        <v>635</v>
      </c>
      <c r="C177" s="161" t="s">
        <v>173</v>
      </c>
      <c r="D177" s="323">
        <v>82.98</v>
      </c>
      <c r="E177" s="60"/>
      <c r="F177" s="324">
        <v>264</v>
      </c>
      <c r="G177" s="382">
        <f t="shared" si="107"/>
        <v>3.18</v>
      </c>
      <c r="H177" s="63">
        <v>20</v>
      </c>
      <c r="I177" s="62" t="e">
        <f t="shared" si="108"/>
        <v>#DIV/0!</v>
      </c>
      <c r="J177" s="63"/>
      <c r="K177" s="63"/>
      <c r="L177" s="63"/>
      <c r="M177" s="63">
        <f t="shared" si="109"/>
        <v>8</v>
      </c>
      <c r="N177" s="63">
        <v>0</v>
      </c>
      <c r="O177" s="63">
        <v>8</v>
      </c>
      <c r="P177" s="63">
        <v>0</v>
      </c>
      <c r="Q177" s="63">
        <f t="shared" si="110"/>
        <v>40</v>
      </c>
      <c r="R177" s="65">
        <f t="shared" si="120"/>
        <v>12</v>
      </c>
      <c r="S177" s="66">
        <f t="shared" si="111"/>
        <v>31</v>
      </c>
      <c r="T177" s="67">
        <f t="shared" si="112"/>
        <v>31.68</v>
      </c>
      <c r="U177" s="165">
        <f t="shared" si="113"/>
        <v>26</v>
      </c>
      <c r="V177" s="67">
        <f t="shared" si="114"/>
        <v>26.4</v>
      </c>
      <c r="W177" s="67">
        <v>10</v>
      </c>
      <c r="X177" s="66">
        <f t="shared" si="115"/>
        <v>3</v>
      </c>
      <c r="Y177" s="67">
        <f t="shared" si="116"/>
        <v>3.9</v>
      </c>
      <c r="Z177" s="66">
        <f t="shared" si="122"/>
        <v>15</v>
      </c>
      <c r="AA177" s="66">
        <f t="shared" si="117"/>
        <v>15</v>
      </c>
      <c r="AB177" s="66">
        <f t="shared" si="118"/>
        <v>8</v>
      </c>
      <c r="AC177" s="67">
        <f t="shared" si="119"/>
        <v>7.8</v>
      </c>
      <c r="AD177" s="66">
        <f t="shared" si="123"/>
        <v>30</v>
      </c>
      <c r="AE177" s="63">
        <v>26</v>
      </c>
      <c r="AF177" s="103">
        <f t="shared" si="124"/>
        <v>0</v>
      </c>
    </row>
    <row r="178" spans="1:32" s="33" customFormat="1" ht="31.5" x14ac:dyDescent="0.25">
      <c r="A178" s="302">
        <v>236</v>
      </c>
      <c r="B178" s="161" t="s">
        <v>799</v>
      </c>
      <c r="C178" s="161" t="s">
        <v>174</v>
      </c>
      <c r="D178" s="323">
        <v>102.08</v>
      </c>
      <c r="E178" s="60"/>
      <c r="F178" s="324">
        <v>36</v>
      </c>
      <c r="G178" s="382">
        <f t="shared" si="107"/>
        <v>0.35</v>
      </c>
      <c r="H178" s="63">
        <v>0</v>
      </c>
      <c r="I178" s="62" t="e">
        <f t="shared" si="108"/>
        <v>#DIV/0!</v>
      </c>
      <c r="J178" s="63"/>
      <c r="K178" s="63"/>
      <c r="L178" s="63"/>
      <c r="M178" s="63">
        <f t="shared" si="109"/>
        <v>0</v>
      </c>
      <c r="N178" s="63"/>
      <c r="O178" s="63">
        <v>0</v>
      </c>
      <c r="P178" s="63">
        <v>0</v>
      </c>
      <c r="Q178" s="63"/>
      <c r="R178" s="65">
        <f t="shared" si="120"/>
        <v>5</v>
      </c>
      <c r="S178" s="66">
        <f t="shared" si="111"/>
        <v>1</v>
      </c>
      <c r="T178" s="67">
        <f t="shared" si="112"/>
        <v>1.8</v>
      </c>
      <c r="U178" s="165">
        <f t="shared" si="113"/>
        <v>1</v>
      </c>
      <c r="V178" s="67">
        <f t="shared" si="114"/>
        <v>1.8</v>
      </c>
      <c r="W178" s="67">
        <f t="shared" si="121"/>
        <v>5</v>
      </c>
      <c r="X178" s="66">
        <f t="shared" si="115"/>
        <v>0</v>
      </c>
      <c r="Y178" s="67">
        <f t="shared" si="116"/>
        <v>0.15</v>
      </c>
      <c r="Z178" s="66">
        <f t="shared" si="122"/>
        <v>15</v>
      </c>
      <c r="AA178" s="66">
        <f t="shared" si="117"/>
        <v>0</v>
      </c>
      <c r="AB178" s="66">
        <f t="shared" si="118"/>
        <v>1</v>
      </c>
      <c r="AC178" s="67">
        <f t="shared" si="119"/>
        <v>0.3</v>
      </c>
      <c r="AD178" s="66">
        <f t="shared" si="123"/>
        <v>30</v>
      </c>
      <c r="AE178" s="63"/>
    </row>
    <row r="179" spans="1:32" s="33" customFormat="1" ht="47.25" x14ac:dyDescent="0.25">
      <c r="A179" s="302">
        <v>237</v>
      </c>
      <c r="B179" s="161" t="s">
        <v>773</v>
      </c>
      <c r="C179" s="161" t="s">
        <v>174</v>
      </c>
      <c r="D179" s="323">
        <v>70.8</v>
      </c>
      <c r="E179" s="60"/>
      <c r="F179" s="324">
        <v>635</v>
      </c>
      <c r="G179" s="382">
        <f t="shared" si="107"/>
        <v>8.9700000000000006</v>
      </c>
      <c r="H179" s="63">
        <v>89</v>
      </c>
      <c r="I179" s="62" t="e">
        <f t="shared" si="108"/>
        <v>#DIV/0!</v>
      </c>
      <c r="J179" s="63"/>
      <c r="K179" s="63"/>
      <c r="L179" s="63"/>
      <c r="M179" s="63">
        <f t="shared" si="109"/>
        <v>89</v>
      </c>
      <c r="N179" s="63">
        <v>13</v>
      </c>
      <c r="O179" s="63">
        <v>49</v>
      </c>
      <c r="P179" s="63">
        <v>27</v>
      </c>
      <c r="Q179" s="63">
        <f t="shared" si="110"/>
        <v>100</v>
      </c>
      <c r="R179" s="65">
        <f t="shared" si="120"/>
        <v>15</v>
      </c>
      <c r="S179" s="66">
        <f t="shared" si="111"/>
        <v>95</v>
      </c>
      <c r="T179" s="67">
        <f t="shared" si="112"/>
        <v>95.25</v>
      </c>
      <c r="U179" s="165">
        <f t="shared" si="113"/>
        <v>95</v>
      </c>
      <c r="V179" s="67">
        <f t="shared" si="114"/>
        <v>95.25</v>
      </c>
      <c r="W179" s="67">
        <f t="shared" si="121"/>
        <v>15</v>
      </c>
      <c r="X179" s="66">
        <f t="shared" si="115"/>
        <v>14</v>
      </c>
      <c r="Y179" s="67">
        <f t="shared" si="116"/>
        <v>14.25</v>
      </c>
      <c r="Z179" s="66">
        <f t="shared" si="122"/>
        <v>15</v>
      </c>
      <c r="AA179" s="66">
        <f t="shared" si="117"/>
        <v>52</v>
      </c>
      <c r="AB179" s="66">
        <f t="shared" si="118"/>
        <v>29</v>
      </c>
      <c r="AC179" s="67">
        <f t="shared" si="119"/>
        <v>28.5</v>
      </c>
      <c r="AD179" s="66">
        <f t="shared" si="123"/>
        <v>30</v>
      </c>
      <c r="AE179" s="63">
        <v>95</v>
      </c>
      <c r="AF179" s="103">
        <f t="shared" ref="AF179:AF187" si="125">U179-AE179</f>
        <v>0</v>
      </c>
    </row>
    <row r="180" spans="1:32" s="33" customFormat="1" ht="63" x14ac:dyDescent="0.25">
      <c r="A180" s="302">
        <v>238</v>
      </c>
      <c r="B180" s="161" t="s">
        <v>636</v>
      </c>
      <c r="C180" s="161" t="s">
        <v>174</v>
      </c>
      <c r="D180" s="323">
        <v>183.6</v>
      </c>
      <c r="E180" s="60"/>
      <c r="F180" s="324">
        <v>693</v>
      </c>
      <c r="G180" s="382">
        <f t="shared" si="107"/>
        <v>3.77</v>
      </c>
      <c r="H180" s="63">
        <v>80</v>
      </c>
      <c r="I180" s="62" t="e">
        <f t="shared" si="108"/>
        <v>#DIV/0!</v>
      </c>
      <c r="J180" s="63"/>
      <c r="K180" s="63"/>
      <c r="L180" s="63"/>
      <c r="M180" s="63">
        <f t="shared" si="109"/>
        <v>58</v>
      </c>
      <c r="N180" s="63">
        <v>2</v>
      </c>
      <c r="O180" s="63">
        <v>51</v>
      </c>
      <c r="P180" s="63">
        <v>5</v>
      </c>
      <c r="Q180" s="63">
        <f t="shared" si="110"/>
        <v>73</v>
      </c>
      <c r="R180" s="65">
        <f t="shared" si="120"/>
        <v>12</v>
      </c>
      <c r="S180" s="66">
        <f t="shared" si="111"/>
        <v>83</v>
      </c>
      <c r="T180" s="67">
        <f t="shared" si="112"/>
        <v>83.16</v>
      </c>
      <c r="U180" s="165">
        <f t="shared" si="113"/>
        <v>83</v>
      </c>
      <c r="V180" s="67">
        <f t="shared" si="114"/>
        <v>83.16</v>
      </c>
      <c r="W180" s="67">
        <f t="shared" si="121"/>
        <v>12</v>
      </c>
      <c r="X180" s="66">
        <f t="shared" si="115"/>
        <v>12</v>
      </c>
      <c r="Y180" s="67">
        <f t="shared" si="116"/>
        <v>12.45</v>
      </c>
      <c r="Z180" s="66">
        <f t="shared" si="122"/>
        <v>15</v>
      </c>
      <c r="AA180" s="66">
        <f t="shared" si="117"/>
        <v>46</v>
      </c>
      <c r="AB180" s="66">
        <f t="shared" si="118"/>
        <v>25</v>
      </c>
      <c r="AC180" s="67">
        <f t="shared" si="119"/>
        <v>24.9</v>
      </c>
      <c r="AD180" s="66">
        <f t="shared" si="123"/>
        <v>30</v>
      </c>
      <c r="AE180" s="63">
        <v>83</v>
      </c>
      <c r="AF180" s="103">
        <f t="shared" si="125"/>
        <v>0</v>
      </c>
    </row>
    <row r="181" spans="1:32" s="33" customFormat="1" ht="47.25" x14ac:dyDescent="0.25">
      <c r="A181" s="302">
        <v>239</v>
      </c>
      <c r="B181" s="161" t="s">
        <v>774</v>
      </c>
      <c r="C181" s="161" t="s">
        <v>174</v>
      </c>
      <c r="D181" s="323">
        <v>15.16</v>
      </c>
      <c r="E181" s="60"/>
      <c r="F181" s="324">
        <v>228</v>
      </c>
      <c r="G181" s="382">
        <f t="shared" si="107"/>
        <v>15.04</v>
      </c>
      <c r="H181" s="63">
        <v>55</v>
      </c>
      <c r="I181" s="62" t="e">
        <f t="shared" si="108"/>
        <v>#DIV/0!</v>
      </c>
      <c r="J181" s="63"/>
      <c r="K181" s="63"/>
      <c r="L181" s="63"/>
      <c r="M181" s="63">
        <f t="shared" si="109"/>
        <v>41</v>
      </c>
      <c r="N181" s="63">
        <v>8</v>
      </c>
      <c r="O181" s="63">
        <v>20</v>
      </c>
      <c r="P181" s="63">
        <v>13</v>
      </c>
      <c r="Q181" s="63">
        <f t="shared" si="110"/>
        <v>75</v>
      </c>
      <c r="R181" s="65">
        <f t="shared" si="120"/>
        <v>25</v>
      </c>
      <c r="S181" s="66">
        <f t="shared" si="111"/>
        <v>57</v>
      </c>
      <c r="T181" s="67">
        <f t="shared" si="112"/>
        <v>57</v>
      </c>
      <c r="U181" s="165">
        <f t="shared" si="113"/>
        <v>57</v>
      </c>
      <c r="V181" s="67">
        <f t="shared" si="114"/>
        <v>57</v>
      </c>
      <c r="W181" s="67">
        <f t="shared" si="121"/>
        <v>25</v>
      </c>
      <c r="X181" s="66">
        <f t="shared" si="115"/>
        <v>8</v>
      </c>
      <c r="Y181" s="67">
        <f t="shared" si="116"/>
        <v>8.5500000000000007</v>
      </c>
      <c r="Z181" s="66">
        <f t="shared" si="122"/>
        <v>15</v>
      </c>
      <c r="AA181" s="66">
        <f t="shared" si="117"/>
        <v>31</v>
      </c>
      <c r="AB181" s="66">
        <f t="shared" si="118"/>
        <v>18</v>
      </c>
      <c r="AC181" s="67">
        <f t="shared" si="119"/>
        <v>17.100000000000001</v>
      </c>
      <c r="AD181" s="66">
        <f t="shared" si="123"/>
        <v>30</v>
      </c>
      <c r="AE181" s="63">
        <v>57</v>
      </c>
      <c r="AF181" s="103">
        <f t="shared" si="125"/>
        <v>0</v>
      </c>
    </row>
    <row r="182" spans="1:32" s="33" customFormat="1" ht="47.25" x14ac:dyDescent="0.25">
      <c r="A182" s="302">
        <v>240</v>
      </c>
      <c r="B182" s="161" t="s">
        <v>638</v>
      </c>
      <c r="C182" s="161" t="s">
        <v>174</v>
      </c>
      <c r="D182" s="323">
        <v>101.71</v>
      </c>
      <c r="E182" s="60"/>
      <c r="F182" s="324">
        <v>266</v>
      </c>
      <c r="G182" s="382">
        <f t="shared" si="107"/>
        <v>2.62</v>
      </c>
      <c r="H182" s="63">
        <v>20</v>
      </c>
      <c r="I182" s="62" t="e">
        <f t="shared" si="108"/>
        <v>#DIV/0!</v>
      </c>
      <c r="J182" s="63"/>
      <c r="K182" s="63"/>
      <c r="L182" s="63"/>
      <c r="M182" s="63">
        <f t="shared" si="109"/>
        <v>20</v>
      </c>
      <c r="N182" s="63">
        <v>0</v>
      </c>
      <c r="O182" s="63">
        <v>14</v>
      </c>
      <c r="P182" s="63">
        <v>6</v>
      </c>
      <c r="Q182" s="63">
        <f t="shared" si="110"/>
        <v>100</v>
      </c>
      <c r="R182" s="65">
        <f t="shared" si="120"/>
        <v>8</v>
      </c>
      <c r="S182" s="66">
        <f t="shared" si="111"/>
        <v>21</v>
      </c>
      <c r="T182" s="67">
        <f t="shared" si="112"/>
        <v>21.28</v>
      </c>
      <c r="U182" s="165">
        <f t="shared" si="113"/>
        <v>21</v>
      </c>
      <c r="V182" s="67">
        <f t="shared" si="114"/>
        <v>21.28</v>
      </c>
      <c r="W182" s="67">
        <f t="shared" si="121"/>
        <v>8</v>
      </c>
      <c r="X182" s="66">
        <f t="shared" si="115"/>
        <v>3</v>
      </c>
      <c r="Y182" s="67">
        <f t="shared" si="116"/>
        <v>3.15</v>
      </c>
      <c r="Z182" s="66">
        <f t="shared" si="122"/>
        <v>15</v>
      </c>
      <c r="AA182" s="66">
        <f t="shared" si="117"/>
        <v>11</v>
      </c>
      <c r="AB182" s="66">
        <f t="shared" si="118"/>
        <v>7</v>
      </c>
      <c r="AC182" s="67">
        <f t="shared" si="119"/>
        <v>6.3</v>
      </c>
      <c r="AD182" s="66">
        <f t="shared" si="123"/>
        <v>30</v>
      </c>
      <c r="AE182" s="63">
        <v>21</v>
      </c>
      <c r="AF182" s="103">
        <f t="shared" si="125"/>
        <v>0</v>
      </c>
    </row>
    <row r="183" spans="1:32" s="33" customFormat="1" ht="47.25" x14ac:dyDescent="0.25">
      <c r="A183" s="302">
        <v>241</v>
      </c>
      <c r="B183" s="161" t="s">
        <v>639</v>
      </c>
      <c r="C183" s="161" t="s">
        <v>174</v>
      </c>
      <c r="D183" s="323">
        <v>51.51</v>
      </c>
      <c r="E183" s="60"/>
      <c r="F183" s="324">
        <v>169</v>
      </c>
      <c r="G183" s="382">
        <f t="shared" si="107"/>
        <v>3.28</v>
      </c>
      <c r="H183" s="63">
        <v>20</v>
      </c>
      <c r="I183" s="62" t="e">
        <f t="shared" si="108"/>
        <v>#DIV/0!</v>
      </c>
      <c r="J183" s="63"/>
      <c r="K183" s="63"/>
      <c r="L183" s="63"/>
      <c r="M183" s="63">
        <f t="shared" si="109"/>
        <v>4</v>
      </c>
      <c r="N183" s="63">
        <v>1</v>
      </c>
      <c r="O183" s="63">
        <v>3</v>
      </c>
      <c r="P183" s="63">
        <v>0</v>
      </c>
      <c r="Q183" s="63">
        <f t="shared" si="110"/>
        <v>20</v>
      </c>
      <c r="R183" s="65">
        <f t="shared" si="120"/>
        <v>12</v>
      </c>
      <c r="S183" s="66">
        <f t="shared" si="111"/>
        <v>20</v>
      </c>
      <c r="T183" s="67">
        <f t="shared" si="112"/>
        <v>20.28</v>
      </c>
      <c r="U183" s="165">
        <f t="shared" si="113"/>
        <v>20</v>
      </c>
      <c r="V183" s="67">
        <f t="shared" si="114"/>
        <v>20.28</v>
      </c>
      <c r="W183" s="67">
        <f t="shared" si="121"/>
        <v>12</v>
      </c>
      <c r="X183" s="66">
        <f t="shared" si="115"/>
        <v>3</v>
      </c>
      <c r="Y183" s="67">
        <f t="shared" si="116"/>
        <v>3</v>
      </c>
      <c r="Z183" s="66">
        <f t="shared" si="122"/>
        <v>15</v>
      </c>
      <c r="AA183" s="66">
        <f t="shared" si="117"/>
        <v>11</v>
      </c>
      <c r="AB183" s="66">
        <f t="shared" si="118"/>
        <v>6</v>
      </c>
      <c r="AC183" s="67">
        <f t="shared" si="119"/>
        <v>6</v>
      </c>
      <c r="AD183" s="66">
        <f t="shared" si="123"/>
        <v>30</v>
      </c>
      <c r="AE183" s="63">
        <v>20</v>
      </c>
      <c r="AF183" s="103">
        <f t="shared" si="125"/>
        <v>0</v>
      </c>
    </row>
    <row r="184" spans="1:32" s="33" customFormat="1" ht="47.25" x14ac:dyDescent="0.25">
      <c r="A184" s="302">
        <v>242</v>
      </c>
      <c r="B184" s="161" t="s">
        <v>640</v>
      </c>
      <c r="C184" s="161" t="s">
        <v>174</v>
      </c>
      <c r="D184" s="323">
        <v>55.3</v>
      </c>
      <c r="E184" s="60"/>
      <c r="F184" s="324">
        <v>89</v>
      </c>
      <c r="G184" s="382">
        <f t="shared" si="107"/>
        <v>1.61</v>
      </c>
      <c r="H184" s="63">
        <v>2</v>
      </c>
      <c r="I184" s="62" t="e">
        <f t="shared" si="108"/>
        <v>#DIV/0!</v>
      </c>
      <c r="J184" s="63"/>
      <c r="K184" s="63"/>
      <c r="L184" s="63"/>
      <c r="M184" s="63">
        <f t="shared" si="109"/>
        <v>2</v>
      </c>
      <c r="N184" s="63">
        <v>0</v>
      </c>
      <c r="O184" s="63">
        <v>1</v>
      </c>
      <c r="P184" s="63">
        <v>1</v>
      </c>
      <c r="Q184" s="63">
        <f t="shared" si="110"/>
        <v>100</v>
      </c>
      <c r="R184" s="65">
        <f t="shared" si="120"/>
        <v>8</v>
      </c>
      <c r="S184" s="66">
        <f t="shared" si="111"/>
        <v>7</v>
      </c>
      <c r="T184" s="67">
        <f t="shared" si="112"/>
        <v>7.12</v>
      </c>
      <c r="U184" s="165">
        <f t="shared" si="113"/>
        <v>7</v>
      </c>
      <c r="V184" s="67">
        <f t="shared" si="114"/>
        <v>7.12</v>
      </c>
      <c r="W184" s="67">
        <f t="shared" si="121"/>
        <v>8</v>
      </c>
      <c r="X184" s="66">
        <f t="shared" si="115"/>
        <v>1</v>
      </c>
      <c r="Y184" s="67">
        <f t="shared" si="116"/>
        <v>1.05</v>
      </c>
      <c r="Z184" s="66">
        <f t="shared" si="122"/>
        <v>15</v>
      </c>
      <c r="AA184" s="66">
        <f t="shared" si="117"/>
        <v>3</v>
      </c>
      <c r="AB184" s="66">
        <f t="shared" si="118"/>
        <v>3</v>
      </c>
      <c r="AC184" s="67">
        <f t="shared" si="119"/>
        <v>2.1</v>
      </c>
      <c r="AD184" s="66">
        <f t="shared" si="123"/>
        <v>30</v>
      </c>
      <c r="AE184" s="63">
        <v>7</v>
      </c>
      <c r="AF184" s="103">
        <f t="shared" si="125"/>
        <v>0</v>
      </c>
    </row>
    <row r="185" spans="1:32" s="33" customFormat="1" ht="47.25" x14ac:dyDescent="0.25">
      <c r="A185" s="302">
        <v>243</v>
      </c>
      <c r="B185" s="161" t="s">
        <v>641</v>
      </c>
      <c r="C185" s="161" t="s">
        <v>174</v>
      </c>
      <c r="D185" s="323">
        <v>33.46</v>
      </c>
      <c r="E185" s="60"/>
      <c r="F185" s="324">
        <v>316</v>
      </c>
      <c r="G185" s="382">
        <f t="shared" si="107"/>
        <v>9.44</v>
      </c>
      <c r="H185" s="63">
        <v>54</v>
      </c>
      <c r="I185" s="62" t="e">
        <f t="shared" si="108"/>
        <v>#DIV/0!</v>
      </c>
      <c r="J185" s="63"/>
      <c r="K185" s="63"/>
      <c r="L185" s="63"/>
      <c r="M185" s="63">
        <f t="shared" si="109"/>
        <v>44</v>
      </c>
      <c r="N185" s="63">
        <v>2</v>
      </c>
      <c r="O185" s="63">
        <v>30</v>
      </c>
      <c r="P185" s="63">
        <v>12</v>
      </c>
      <c r="Q185" s="63">
        <f t="shared" si="110"/>
        <v>81</v>
      </c>
      <c r="R185" s="65">
        <f t="shared" si="120"/>
        <v>18</v>
      </c>
      <c r="S185" s="66">
        <f t="shared" si="111"/>
        <v>56</v>
      </c>
      <c r="T185" s="67">
        <f t="shared" si="112"/>
        <v>56.88</v>
      </c>
      <c r="U185" s="165">
        <f t="shared" si="113"/>
        <v>56</v>
      </c>
      <c r="V185" s="67">
        <f t="shared" si="114"/>
        <v>56.88</v>
      </c>
      <c r="W185" s="67">
        <f t="shared" si="121"/>
        <v>18</v>
      </c>
      <c r="X185" s="66">
        <f t="shared" si="115"/>
        <v>8</v>
      </c>
      <c r="Y185" s="67">
        <f t="shared" si="116"/>
        <v>8.4</v>
      </c>
      <c r="Z185" s="66">
        <f t="shared" si="122"/>
        <v>15</v>
      </c>
      <c r="AA185" s="66">
        <f t="shared" si="117"/>
        <v>31</v>
      </c>
      <c r="AB185" s="66">
        <f t="shared" si="118"/>
        <v>17</v>
      </c>
      <c r="AC185" s="67">
        <f t="shared" si="119"/>
        <v>16.8</v>
      </c>
      <c r="AD185" s="66">
        <f t="shared" si="123"/>
        <v>30</v>
      </c>
      <c r="AE185" s="63">
        <v>56</v>
      </c>
      <c r="AF185" s="103">
        <f t="shared" si="125"/>
        <v>0</v>
      </c>
    </row>
    <row r="186" spans="1:32" s="33" customFormat="1" ht="47.25" x14ac:dyDescent="0.25">
      <c r="A186" s="302">
        <v>244</v>
      </c>
      <c r="B186" s="161" t="s">
        <v>642</v>
      </c>
      <c r="C186" s="161" t="s">
        <v>174</v>
      </c>
      <c r="D186" s="323">
        <v>71.78</v>
      </c>
      <c r="E186" s="60"/>
      <c r="F186" s="324">
        <v>528</v>
      </c>
      <c r="G186" s="382">
        <f t="shared" si="107"/>
        <v>7.36</v>
      </c>
      <c r="H186" s="63">
        <v>165</v>
      </c>
      <c r="I186" s="62" t="e">
        <f t="shared" si="108"/>
        <v>#DIV/0!</v>
      </c>
      <c r="J186" s="63"/>
      <c r="K186" s="63"/>
      <c r="L186" s="63"/>
      <c r="M186" s="63">
        <f t="shared" si="109"/>
        <v>140</v>
      </c>
      <c r="N186" s="63">
        <v>16</v>
      </c>
      <c r="O186" s="63">
        <v>81</v>
      </c>
      <c r="P186" s="63">
        <v>43</v>
      </c>
      <c r="Q186" s="63">
        <f t="shared" si="110"/>
        <v>85</v>
      </c>
      <c r="R186" s="65">
        <f t="shared" si="120"/>
        <v>15</v>
      </c>
      <c r="S186" s="66">
        <f t="shared" si="111"/>
        <v>79</v>
      </c>
      <c r="T186" s="67">
        <f t="shared" si="112"/>
        <v>79.2</v>
      </c>
      <c r="U186" s="165">
        <f t="shared" si="113"/>
        <v>79</v>
      </c>
      <c r="V186" s="67">
        <f t="shared" si="114"/>
        <v>79.2</v>
      </c>
      <c r="W186" s="67">
        <f t="shared" si="121"/>
        <v>15</v>
      </c>
      <c r="X186" s="66">
        <f t="shared" si="115"/>
        <v>11</v>
      </c>
      <c r="Y186" s="67">
        <f t="shared" si="116"/>
        <v>11.85</v>
      </c>
      <c r="Z186" s="66">
        <f t="shared" si="122"/>
        <v>15</v>
      </c>
      <c r="AA186" s="66">
        <f t="shared" si="117"/>
        <v>44</v>
      </c>
      <c r="AB186" s="66">
        <f t="shared" si="118"/>
        <v>24</v>
      </c>
      <c r="AC186" s="67">
        <f t="shared" si="119"/>
        <v>23.7</v>
      </c>
      <c r="AD186" s="66">
        <f t="shared" si="123"/>
        <v>30</v>
      </c>
      <c r="AE186" s="268">
        <v>79</v>
      </c>
      <c r="AF186" s="103">
        <f t="shared" si="125"/>
        <v>0</v>
      </c>
    </row>
    <row r="187" spans="1:32" s="33" customFormat="1" ht="47.25" x14ac:dyDescent="0.25">
      <c r="A187" s="302">
        <v>245</v>
      </c>
      <c r="B187" s="161" t="s">
        <v>643</v>
      </c>
      <c r="C187" s="161" t="s">
        <v>174</v>
      </c>
      <c r="D187" s="323">
        <v>36.28</v>
      </c>
      <c r="E187" s="60"/>
      <c r="F187" s="324">
        <v>327</v>
      </c>
      <c r="G187" s="382">
        <f t="shared" si="107"/>
        <v>9.01</v>
      </c>
      <c r="H187" s="63"/>
      <c r="I187" s="62" t="e">
        <f t="shared" si="108"/>
        <v>#DIV/0!</v>
      </c>
      <c r="J187" s="63"/>
      <c r="K187" s="63"/>
      <c r="L187" s="63"/>
      <c r="M187" s="63">
        <f t="shared" si="109"/>
        <v>0</v>
      </c>
      <c r="N187" s="63"/>
      <c r="O187" s="63"/>
      <c r="P187" s="63"/>
      <c r="Q187" s="63" t="e">
        <f t="shared" si="110"/>
        <v>#DIV/0!</v>
      </c>
      <c r="R187" s="65">
        <f t="shared" ref="R187" si="126">IF(F187&lt;VLOOKUP(G187,$M$275:$Q$282,2),0,VLOOKUP(G187,$M$275:$Q$282,3))</f>
        <v>18</v>
      </c>
      <c r="S187" s="66">
        <f t="shared" si="111"/>
        <v>58</v>
      </c>
      <c r="T187" s="67">
        <f t="shared" si="112"/>
        <v>58.86</v>
      </c>
      <c r="U187" s="165">
        <f t="shared" si="113"/>
        <v>58</v>
      </c>
      <c r="V187" s="67">
        <f t="shared" si="114"/>
        <v>58.86</v>
      </c>
      <c r="W187" s="67">
        <v>18</v>
      </c>
      <c r="X187" s="66">
        <f t="shared" si="115"/>
        <v>8</v>
      </c>
      <c r="Y187" s="67">
        <f t="shared" si="116"/>
        <v>8.6999999999999993</v>
      </c>
      <c r="Z187" s="66">
        <f t="shared" ref="Z187" si="127">IF(F187&lt;VLOOKUP(G187,$M$275:$Q$282,2),0,VLOOKUP(G187,$M$275:$Q$282,4))</f>
        <v>15</v>
      </c>
      <c r="AA187" s="66">
        <f t="shared" si="117"/>
        <v>32</v>
      </c>
      <c r="AB187" s="66">
        <f t="shared" si="118"/>
        <v>18</v>
      </c>
      <c r="AC187" s="67">
        <f t="shared" si="119"/>
        <v>17.399999999999999</v>
      </c>
      <c r="AD187" s="66">
        <f t="shared" ref="AD187" si="128">IF(F187&lt;VLOOKUP(G187,$M$275:$Q$282,2),0,VLOOKUP(G187,$M$275:$Q$282,5))</f>
        <v>30</v>
      </c>
      <c r="AE187" s="268">
        <v>58</v>
      </c>
      <c r="AF187" s="103">
        <f t="shared" si="125"/>
        <v>0</v>
      </c>
    </row>
    <row r="188" spans="1:32" s="33" customFormat="1" ht="31.5" x14ac:dyDescent="0.25">
      <c r="A188" s="302">
        <v>246</v>
      </c>
      <c r="B188" s="354" t="s">
        <v>800</v>
      </c>
      <c r="C188" s="161" t="s">
        <v>176</v>
      </c>
      <c r="D188" s="323">
        <v>11.7</v>
      </c>
      <c r="E188" s="60"/>
      <c r="F188" s="324">
        <v>55</v>
      </c>
      <c r="G188" s="382">
        <f t="shared" si="107"/>
        <v>4.7</v>
      </c>
      <c r="H188" s="63">
        <v>0</v>
      </c>
      <c r="I188" s="62" t="e">
        <f t="shared" si="108"/>
        <v>#DIV/0!</v>
      </c>
      <c r="J188" s="63"/>
      <c r="K188" s="63"/>
      <c r="L188" s="63"/>
      <c r="M188" s="63">
        <f t="shared" si="109"/>
        <v>0</v>
      </c>
      <c r="N188" s="63"/>
      <c r="O188" s="63">
        <v>0</v>
      </c>
      <c r="P188" s="63">
        <v>0</v>
      </c>
      <c r="Q188" s="63" t="e">
        <f t="shared" si="110"/>
        <v>#DIV/0!</v>
      </c>
      <c r="R188" s="65">
        <f t="shared" ref="R188:R213" si="129">IF(F188&lt;VLOOKUP(G188,$M$275:$Q$282,2),0,VLOOKUP(G188,$M$275:$Q$282,3))</f>
        <v>12</v>
      </c>
      <c r="S188" s="66">
        <f t="shared" si="111"/>
        <v>6</v>
      </c>
      <c r="T188" s="67">
        <f t="shared" si="112"/>
        <v>6.6</v>
      </c>
      <c r="U188" s="165">
        <f t="shared" si="113"/>
        <v>6</v>
      </c>
      <c r="V188" s="67">
        <f t="shared" si="114"/>
        <v>6.6</v>
      </c>
      <c r="W188" s="67">
        <f t="shared" si="121"/>
        <v>12</v>
      </c>
      <c r="X188" s="66">
        <f t="shared" si="115"/>
        <v>0</v>
      </c>
      <c r="Y188" s="67">
        <f t="shared" si="116"/>
        <v>0.9</v>
      </c>
      <c r="Z188" s="66">
        <f t="shared" ref="Z188:Z213" si="130">IF(F188&lt;VLOOKUP(G188,$M$275:$Q$282,2),0,VLOOKUP(G188,$M$275:$Q$282,4))</f>
        <v>15</v>
      </c>
      <c r="AA188" s="66">
        <f t="shared" si="117"/>
        <v>4</v>
      </c>
      <c r="AB188" s="66">
        <f t="shared" si="118"/>
        <v>2</v>
      </c>
      <c r="AC188" s="67">
        <f t="shared" si="119"/>
        <v>1.8</v>
      </c>
      <c r="AD188" s="66">
        <f t="shared" ref="AD188:AD213" si="131">IF(F188&lt;VLOOKUP(G188,$M$275:$Q$282,2),0,VLOOKUP(G188,$M$275:$Q$282,5))</f>
        <v>30</v>
      </c>
      <c r="AE188" s="63"/>
    </row>
    <row r="189" spans="1:32" s="33" customFormat="1" ht="63" x14ac:dyDescent="0.25">
      <c r="A189" s="302">
        <v>247</v>
      </c>
      <c r="B189" s="354" t="s">
        <v>845</v>
      </c>
      <c r="C189" s="161" t="s">
        <v>176</v>
      </c>
      <c r="D189" s="323">
        <v>113.14</v>
      </c>
      <c r="E189" s="60"/>
      <c r="F189" s="324">
        <v>26</v>
      </c>
      <c r="G189" s="382">
        <f t="shared" si="107"/>
        <v>0.23</v>
      </c>
      <c r="H189" s="63">
        <v>0</v>
      </c>
      <c r="I189" s="62" t="e">
        <f t="shared" si="108"/>
        <v>#DIV/0!</v>
      </c>
      <c r="J189" s="63"/>
      <c r="K189" s="63"/>
      <c r="L189" s="63"/>
      <c r="M189" s="63">
        <f t="shared" si="109"/>
        <v>0</v>
      </c>
      <c r="N189" s="63">
        <v>0</v>
      </c>
      <c r="O189" s="63">
        <v>0</v>
      </c>
      <c r="P189" s="63">
        <v>0</v>
      </c>
      <c r="Q189" s="63" t="e">
        <f t="shared" si="110"/>
        <v>#DIV/0!</v>
      </c>
      <c r="R189" s="65">
        <f t="shared" si="129"/>
        <v>5</v>
      </c>
      <c r="S189" s="66">
        <f t="shared" si="111"/>
        <v>1</v>
      </c>
      <c r="T189" s="67">
        <f t="shared" si="112"/>
        <v>1.3</v>
      </c>
      <c r="U189" s="165">
        <f t="shared" si="113"/>
        <v>1</v>
      </c>
      <c r="V189" s="67">
        <f t="shared" si="114"/>
        <v>1.3</v>
      </c>
      <c r="W189" s="67">
        <f t="shared" si="121"/>
        <v>5</v>
      </c>
      <c r="X189" s="66">
        <f t="shared" si="115"/>
        <v>0</v>
      </c>
      <c r="Y189" s="67">
        <f t="shared" si="116"/>
        <v>0.15</v>
      </c>
      <c r="Z189" s="66">
        <f t="shared" si="130"/>
        <v>15</v>
      </c>
      <c r="AA189" s="66">
        <f t="shared" si="117"/>
        <v>0</v>
      </c>
      <c r="AB189" s="66">
        <f t="shared" si="118"/>
        <v>1</v>
      </c>
      <c r="AC189" s="67">
        <f t="shared" si="119"/>
        <v>0.3</v>
      </c>
      <c r="AD189" s="66">
        <f t="shared" si="131"/>
        <v>30</v>
      </c>
      <c r="AE189" s="63">
        <v>1</v>
      </c>
      <c r="AF189" s="103">
        <f t="shared" ref="AF189:AF190" si="132">U189-AE189</f>
        <v>0</v>
      </c>
    </row>
    <row r="190" spans="1:32" s="33" customFormat="1" ht="63" x14ac:dyDescent="0.25">
      <c r="A190" s="302">
        <v>248</v>
      </c>
      <c r="B190" s="354" t="s">
        <v>846</v>
      </c>
      <c r="C190" s="161" t="s">
        <v>176</v>
      </c>
      <c r="D190" s="323">
        <v>226.38</v>
      </c>
      <c r="E190" s="60"/>
      <c r="F190" s="324">
        <v>2557</v>
      </c>
      <c r="G190" s="382">
        <f t="shared" si="107"/>
        <v>11.3</v>
      </c>
      <c r="H190" s="63"/>
      <c r="I190" s="62" t="e">
        <f t="shared" si="108"/>
        <v>#DIV/0!</v>
      </c>
      <c r="J190" s="63"/>
      <c r="K190" s="63"/>
      <c r="L190" s="63"/>
      <c r="M190" s="63">
        <f t="shared" si="109"/>
        <v>0</v>
      </c>
      <c r="N190" s="63"/>
      <c r="O190" s="63"/>
      <c r="P190" s="63"/>
      <c r="Q190" s="63" t="e">
        <f t="shared" si="110"/>
        <v>#DIV/0!</v>
      </c>
      <c r="R190" s="65">
        <f t="shared" si="129"/>
        <v>18</v>
      </c>
      <c r="S190" s="66">
        <f t="shared" si="111"/>
        <v>460</v>
      </c>
      <c r="T190" s="67">
        <f t="shared" si="112"/>
        <v>460.26</v>
      </c>
      <c r="U190" s="165">
        <f t="shared" si="113"/>
        <v>25</v>
      </c>
      <c r="V190" s="67">
        <f t="shared" si="114"/>
        <v>25.57</v>
      </c>
      <c r="W190" s="67">
        <v>1</v>
      </c>
      <c r="X190" s="66">
        <f t="shared" si="115"/>
        <v>3</v>
      </c>
      <c r="Y190" s="67">
        <f t="shared" si="116"/>
        <v>3.75</v>
      </c>
      <c r="Z190" s="66">
        <f t="shared" si="130"/>
        <v>15</v>
      </c>
      <c r="AA190" s="66">
        <f t="shared" si="117"/>
        <v>14</v>
      </c>
      <c r="AB190" s="66">
        <f t="shared" si="118"/>
        <v>8</v>
      </c>
      <c r="AC190" s="67">
        <f t="shared" si="119"/>
        <v>7.5</v>
      </c>
      <c r="AD190" s="66">
        <f t="shared" si="131"/>
        <v>30</v>
      </c>
      <c r="AE190" s="63">
        <v>25</v>
      </c>
      <c r="AF190" s="103">
        <f t="shared" si="132"/>
        <v>0</v>
      </c>
    </row>
    <row r="191" spans="1:32" s="33" customFormat="1" ht="31.5" x14ac:dyDescent="0.25">
      <c r="A191" s="302">
        <v>250</v>
      </c>
      <c r="B191" s="161" t="s">
        <v>665</v>
      </c>
      <c r="C191" s="161" t="s">
        <v>177</v>
      </c>
      <c r="D191" s="323">
        <v>222</v>
      </c>
      <c r="E191" s="60"/>
      <c r="F191" s="324">
        <v>417</v>
      </c>
      <c r="G191" s="382">
        <f t="shared" si="107"/>
        <v>1.88</v>
      </c>
      <c r="H191" s="63">
        <v>6</v>
      </c>
      <c r="I191" s="62" t="e">
        <f t="shared" si="108"/>
        <v>#DIV/0!</v>
      </c>
      <c r="J191" s="63"/>
      <c r="K191" s="63"/>
      <c r="L191" s="63"/>
      <c r="M191" s="63">
        <f t="shared" si="109"/>
        <v>3</v>
      </c>
      <c r="N191" s="63"/>
      <c r="O191" s="63">
        <v>1</v>
      </c>
      <c r="P191" s="63">
        <v>2</v>
      </c>
      <c r="Q191" s="63">
        <f t="shared" si="110"/>
        <v>50</v>
      </c>
      <c r="R191" s="65">
        <f t="shared" si="129"/>
        <v>8</v>
      </c>
      <c r="S191" s="66">
        <f t="shared" si="111"/>
        <v>33</v>
      </c>
      <c r="T191" s="67">
        <f t="shared" si="112"/>
        <v>33.36</v>
      </c>
      <c r="U191" s="165">
        <f t="shared" si="113"/>
        <v>33</v>
      </c>
      <c r="V191" s="67">
        <f t="shared" si="114"/>
        <v>33.36</v>
      </c>
      <c r="W191" s="67">
        <f t="shared" si="121"/>
        <v>8</v>
      </c>
      <c r="X191" s="66">
        <f t="shared" si="115"/>
        <v>4</v>
      </c>
      <c r="Y191" s="67">
        <f t="shared" si="116"/>
        <v>4.95</v>
      </c>
      <c r="Z191" s="66">
        <f t="shared" si="130"/>
        <v>15</v>
      </c>
      <c r="AA191" s="66">
        <f t="shared" si="117"/>
        <v>19</v>
      </c>
      <c r="AB191" s="66">
        <f t="shared" si="118"/>
        <v>10</v>
      </c>
      <c r="AC191" s="67">
        <f t="shared" si="119"/>
        <v>9.9</v>
      </c>
      <c r="AD191" s="66">
        <f t="shared" si="131"/>
        <v>30</v>
      </c>
      <c r="AE191" s="63"/>
    </row>
    <row r="192" spans="1:32" s="33" customFormat="1" ht="47.25" x14ac:dyDescent="0.25">
      <c r="A192" s="302">
        <v>251</v>
      </c>
      <c r="B192" s="161" t="s">
        <v>666</v>
      </c>
      <c r="C192" s="161" t="s">
        <v>177</v>
      </c>
      <c r="D192" s="323">
        <v>126.43</v>
      </c>
      <c r="E192" s="60"/>
      <c r="F192" s="324">
        <v>481</v>
      </c>
      <c r="G192" s="382">
        <f t="shared" si="107"/>
        <v>3.8</v>
      </c>
      <c r="H192" s="63">
        <v>47</v>
      </c>
      <c r="I192" s="62" t="e">
        <f t="shared" si="108"/>
        <v>#DIV/0!</v>
      </c>
      <c r="J192" s="63"/>
      <c r="K192" s="63"/>
      <c r="L192" s="63"/>
      <c r="M192" s="63">
        <f t="shared" si="109"/>
        <v>30</v>
      </c>
      <c r="N192" s="63">
        <v>0</v>
      </c>
      <c r="O192" s="63">
        <v>19</v>
      </c>
      <c r="P192" s="63">
        <v>11</v>
      </c>
      <c r="Q192" s="63">
        <f t="shared" si="110"/>
        <v>64</v>
      </c>
      <c r="R192" s="65">
        <f t="shared" si="129"/>
        <v>12</v>
      </c>
      <c r="S192" s="66">
        <f t="shared" si="111"/>
        <v>57</v>
      </c>
      <c r="T192" s="67">
        <f t="shared" si="112"/>
        <v>57.72</v>
      </c>
      <c r="U192" s="165">
        <f t="shared" si="113"/>
        <v>57</v>
      </c>
      <c r="V192" s="67">
        <f t="shared" si="114"/>
        <v>57.72</v>
      </c>
      <c r="W192" s="67">
        <f t="shared" si="121"/>
        <v>12</v>
      </c>
      <c r="X192" s="66">
        <f t="shared" si="115"/>
        <v>8</v>
      </c>
      <c r="Y192" s="67">
        <f t="shared" si="116"/>
        <v>8.5500000000000007</v>
      </c>
      <c r="Z192" s="66">
        <f t="shared" si="130"/>
        <v>15</v>
      </c>
      <c r="AA192" s="66">
        <f t="shared" si="117"/>
        <v>31</v>
      </c>
      <c r="AB192" s="66">
        <f t="shared" si="118"/>
        <v>18</v>
      </c>
      <c r="AC192" s="67">
        <f t="shared" si="119"/>
        <v>17.100000000000001</v>
      </c>
      <c r="AD192" s="66">
        <f t="shared" si="131"/>
        <v>30</v>
      </c>
      <c r="AE192" s="63">
        <v>57</v>
      </c>
      <c r="AF192" s="103">
        <f t="shared" ref="AF192:AF198" si="133">U192-AE192</f>
        <v>0</v>
      </c>
    </row>
    <row r="193" spans="1:32" s="33" customFormat="1" ht="47.25" x14ac:dyDescent="0.25">
      <c r="A193" s="302">
        <v>252</v>
      </c>
      <c r="B193" s="161" t="s">
        <v>667</v>
      </c>
      <c r="C193" s="161" t="s">
        <v>177</v>
      </c>
      <c r="D193" s="323">
        <v>217.72</v>
      </c>
      <c r="E193" s="60"/>
      <c r="F193" s="324">
        <v>545</v>
      </c>
      <c r="G193" s="382">
        <f t="shared" si="107"/>
        <v>2.5</v>
      </c>
      <c r="H193" s="63">
        <v>37</v>
      </c>
      <c r="I193" s="62" t="e">
        <f t="shared" si="108"/>
        <v>#DIV/0!</v>
      </c>
      <c r="J193" s="63"/>
      <c r="K193" s="63"/>
      <c r="L193" s="63"/>
      <c r="M193" s="63">
        <f t="shared" si="109"/>
        <v>26</v>
      </c>
      <c r="N193" s="63">
        <v>0</v>
      </c>
      <c r="O193" s="63">
        <v>22</v>
      </c>
      <c r="P193" s="63">
        <v>4</v>
      </c>
      <c r="Q193" s="63">
        <f t="shared" si="110"/>
        <v>70</v>
      </c>
      <c r="R193" s="65">
        <f t="shared" si="129"/>
        <v>8</v>
      </c>
      <c r="S193" s="66">
        <f t="shared" si="111"/>
        <v>43</v>
      </c>
      <c r="T193" s="67">
        <f t="shared" si="112"/>
        <v>43.6</v>
      </c>
      <c r="U193" s="165">
        <f t="shared" si="113"/>
        <v>43</v>
      </c>
      <c r="V193" s="67">
        <f t="shared" si="114"/>
        <v>43.6</v>
      </c>
      <c r="W193" s="67">
        <f t="shared" si="121"/>
        <v>8</v>
      </c>
      <c r="X193" s="66">
        <f t="shared" si="115"/>
        <v>6</v>
      </c>
      <c r="Y193" s="67">
        <f t="shared" si="116"/>
        <v>6.45</v>
      </c>
      <c r="Z193" s="66">
        <f t="shared" si="130"/>
        <v>15</v>
      </c>
      <c r="AA193" s="66">
        <f t="shared" si="117"/>
        <v>24</v>
      </c>
      <c r="AB193" s="66">
        <f t="shared" si="118"/>
        <v>13</v>
      </c>
      <c r="AC193" s="67">
        <f t="shared" si="119"/>
        <v>12.9</v>
      </c>
      <c r="AD193" s="66">
        <f t="shared" si="131"/>
        <v>30</v>
      </c>
      <c r="AE193" s="63">
        <v>43</v>
      </c>
      <c r="AF193" s="103">
        <f t="shared" si="133"/>
        <v>0</v>
      </c>
    </row>
    <row r="194" spans="1:32" s="33" customFormat="1" ht="47.25" x14ac:dyDescent="0.25">
      <c r="A194" s="302">
        <v>253</v>
      </c>
      <c r="B194" s="161" t="s">
        <v>668</v>
      </c>
      <c r="C194" s="161" t="s">
        <v>177</v>
      </c>
      <c r="D194" s="323">
        <v>59.18</v>
      </c>
      <c r="E194" s="60"/>
      <c r="F194" s="324">
        <v>166</v>
      </c>
      <c r="G194" s="382">
        <f t="shared" si="107"/>
        <v>2.81</v>
      </c>
      <c r="H194" s="63">
        <v>11</v>
      </c>
      <c r="I194" s="62" t="e">
        <f t="shared" si="108"/>
        <v>#DIV/0!</v>
      </c>
      <c r="J194" s="63"/>
      <c r="K194" s="63"/>
      <c r="L194" s="63"/>
      <c r="M194" s="63">
        <f t="shared" si="109"/>
        <v>3</v>
      </c>
      <c r="N194" s="63">
        <v>0</v>
      </c>
      <c r="O194" s="63">
        <v>3</v>
      </c>
      <c r="P194" s="63">
        <v>0</v>
      </c>
      <c r="Q194" s="63">
        <f t="shared" si="110"/>
        <v>27</v>
      </c>
      <c r="R194" s="65">
        <f t="shared" si="129"/>
        <v>8</v>
      </c>
      <c r="S194" s="66">
        <f t="shared" si="111"/>
        <v>13</v>
      </c>
      <c r="T194" s="67">
        <f t="shared" si="112"/>
        <v>13.28</v>
      </c>
      <c r="U194" s="165">
        <f t="shared" si="113"/>
        <v>13</v>
      </c>
      <c r="V194" s="67">
        <f t="shared" si="114"/>
        <v>13.28</v>
      </c>
      <c r="W194" s="67">
        <f t="shared" si="121"/>
        <v>8</v>
      </c>
      <c r="X194" s="66">
        <f t="shared" si="115"/>
        <v>1</v>
      </c>
      <c r="Y194" s="67">
        <f t="shared" si="116"/>
        <v>1.95</v>
      </c>
      <c r="Z194" s="66">
        <f t="shared" si="130"/>
        <v>15</v>
      </c>
      <c r="AA194" s="66">
        <f t="shared" si="117"/>
        <v>8</v>
      </c>
      <c r="AB194" s="66">
        <f t="shared" si="118"/>
        <v>4</v>
      </c>
      <c r="AC194" s="67">
        <f t="shared" si="119"/>
        <v>3.9</v>
      </c>
      <c r="AD194" s="66">
        <f t="shared" si="131"/>
        <v>30</v>
      </c>
      <c r="AE194" s="63">
        <v>13</v>
      </c>
      <c r="AF194" s="103">
        <f t="shared" si="133"/>
        <v>0</v>
      </c>
    </row>
    <row r="195" spans="1:32" s="33" customFormat="1" ht="47.25" x14ac:dyDescent="0.25">
      <c r="A195" s="302">
        <v>254</v>
      </c>
      <c r="B195" s="161" t="s">
        <v>669</v>
      </c>
      <c r="C195" s="161" t="s">
        <v>177</v>
      </c>
      <c r="D195" s="323">
        <v>52.43</v>
      </c>
      <c r="E195" s="60"/>
      <c r="F195" s="324">
        <v>176</v>
      </c>
      <c r="G195" s="382">
        <f t="shared" si="107"/>
        <v>3.36</v>
      </c>
      <c r="H195" s="63">
        <v>12</v>
      </c>
      <c r="I195" s="62" t="e">
        <f t="shared" si="108"/>
        <v>#DIV/0!</v>
      </c>
      <c r="J195" s="63"/>
      <c r="K195" s="63"/>
      <c r="L195" s="63"/>
      <c r="M195" s="63">
        <f t="shared" si="109"/>
        <v>7</v>
      </c>
      <c r="N195" s="63">
        <v>0</v>
      </c>
      <c r="O195" s="63">
        <v>7</v>
      </c>
      <c r="P195" s="63">
        <v>0</v>
      </c>
      <c r="Q195" s="63">
        <f t="shared" si="110"/>
        <v>58</v>
      </c>
      <c r="R195" s="65">
        <f t="shared" si="129"/>
        <v>12</v>
      </c>
      <c r="S195" s="66">
        <f t="shared" si="111"/>
        <v>21</v>
      </c>
      <c r="T195" s="67">
        <f t="shared" si="112"/>
        <v>21.12</v>
      </c>
      <c r="U195" s="165">
        <f t="shared" si="113"/>
        <v>21</v>
      </c>
      <c r="V195" s="67">
        <f t="shared" si="114"/>
        <v>21.12</v>
      </c>
      <c r="W195" s="67">
        <f t="shared" si="121"/>
        <v>12</v>
      </c>
      <c r="X195" s="66">
        <f t="shared" si="115"/>
        <v>3</v>
      </c>
      <c r="Y195" s="67">
        <f t="shared" si="116"/>
        <v>3.15</v>
      </c>
      <c r="Z195" s="66">
        <f t="shared" si="130"/>
        <v>15</v>
      </c>
      <c r="AA195" s="66">
        <f t="shared" si="117"/>
        <v>11</v>
      </c>
      <c r="AB195" s="66">
        <f t="shared" si="118"/>
        <v>7</v>
      </c>
      <c r="AC195" s="67">
        <f t="shared" si="119"/>
        <v>6.3</v>
      </c>
      <c r="AD195" s="66">
        <f t="shared" si="131"/>
        <v>30</v>
      </c>
      <c r="AE195" s="63">
        <v>21</v>
      </c>
      <c r="AF195" s="103">
        <f t="shared" si="133"/>
        <v>0</v>
      </c>
    </row>
    <row r="196" spans="1:32" s="33" customFormat="1" ht="47.25" x14ac:dyDescent="0.25">
      <c r="A196" s="302">
        <v>255</v>
      </c>
      <c r="B196" s="161" t="s">
        <v>670</v>
      </c>
      <c r="C196" s="161" t="s">
        <v>177</v>
      </c>
      <c r="D196" s="323">
        <v>65.03</v>
      </c>
      <c r="E196" s="60"/>
      <c r="F196" s="324">
        <v>27</v>
      </c>
      <c r="G196" s="382">
        <f t="shared" si="107"/>
        <v>0.42</v>
      </c>
      <c r="H196" s="63">
        <v>1</v>
      </c>
      <c r="I196" s="62" t="e">
        <f t="shared" si="108"/>
        <v>#DIV/0!</v>
      </c>
      <c r="J196" s="63"/>
      <c r="K196" s="63"/>
      <c r="L196" s="63"/>
      <c r="M196" s="63">
        <f t="shared" si="109"/>
        <v>1</v>
      </c>
      <c r="N196" s="63">
        <v>0</v>
      </c>
      <c r="O196" s="63">
        <v>0</v>
      </c>
      <c r="P196" s="63">
        <v>1</v>
      </c>
      <c r="Q196" s="63">
        <f t="shared" si="110"/>
        <v>100</v>
      </c>
      <c r="R196" s="65">
        <f t="shared" si="129"/>
        <v>5</v>
      </c>
      <c r="S196" s="66">
        <f t="shared" si="111"/>
        <v>1</v>
      </c>
      <c r="T196" s="67">
        <f t="shared" si="112"/>
        <v>1.35</v>
      </c>
      <c r="U196" s="165">
        <f t="shared" si="113"/>
        <v>1</v>
      </c>
      <c r="V196" s="67">
        <f t="shared" si="114"/>
        <v>1.35</v>
      </c>
      <c r="W196" s="67">
        <f t="shared" si="121"/>
        <v>5</v>
      </c>
      <c r="X196" s="66">
        <f t="shared" si="115"/>
        <v>0</v>
      </c>
      <c r="Y196" s="67">
        <f t="shared" si="116"/>
        <v>0.15</v>
      </c>
      <c r="Z196" s="66">
        <f t="shared" si="130"/>
        <v>15</v>
      </c>
      <c r="AA196" s="66">
        <f t="shared" si="117"/>
        <v>0</v>
      </c>
      <c r="AB196" s="66">
        <f t="shared" si="118"/>
        <v>1</v>
      </c>
      <c r="AC196" s="67">
        <f t="shared" si="119"/>
        <v>0.3</v>
      </c>
      <c r="AD196" s="66">
        <f t="shared" si="131"/>
        <v>30</v>
      </c>
      <c r="AE196" s="63">
        <v>1</v>
      </c>
      <c r="AF196" s="103">
        <f t="shared" si="133"/>
        <v>0</v>
      </c>
    </row>
    <row r="197" spans="1:32" s="33" customFormat="1" ht="47.25" x14ac:dyDescent="0.25">
      <c r="A197" s="302">
        <v>256</v>
      </c>
      <c r="B197" s="161" t="s">
        <v>671</v>
      </c>
      <c r="C197" s="161" t="s">
        <v>177</v>
      </c>
      <c r="D197" s="323">
        <v>75.02</v>
      </c>
      <c r="E197" s="60"/>
      <c r="F197" s="324">
        <v>191</v>
      </c>
      <c r="G197" s="382">
        <f t="shared" si="107"/>
        <v>2.5499999999999998</v>
      </c>
      <c r="H197" s="63">
        <v>14</v>
      </c>
      <c r="I197" s="62" t="e">
        <f t="shared" si="108"/>
        <v>#DIV/0!</v>
      </c>
      <c r="J197" s="63"/>
      <c r="K197" s="63"/>
      <c r="L197" s="63"/>
      <c r="M197" s="63">
        <f t="shared" si="109"/>
        <v>7</v>
      </c>
      <c r="N197" s="63">
        <v>0</v>
      </c>
      <c r="O197" s="63">
        <v>6</v>
      </c>
      <c r="P197" s="63">
        <v>1</v>
      </c>
      <c r="Q197" s="63">
        <f t="shared" si="110"/>
        <v>50</v>
      </c>
      <c r="R197" s="65">
        <f t="shared" si="129"/>
        <v>8</v>
      </c>
      <c r="S197" s="66">
        <f t="shared" si="111"/>
        <v>15</v>
      </c>
      <c r="T197" s="67">
        <f t="shared" si="112"/>
        <v>15.28</v>
      </c>
      <c r="U197" s="165">
        <f t="shared" si="113"/>
        <v>15</v>
      </c>
      <c r="V197" s="67">
        <f t="shared" si="114"/>
        <v>15.28</v>
      </c>
      <c r="W197" s="67">
        <f t="shared" si="121"/>
        <v>8</v>
      </c>
      <c r="X197" s="66">
        <f t="shared" si="115"/>
        <v>2</v>
      </c>
      <c r="Y197" s="67">
        <f t="shared" si="116"/>
        <v>2.25</v>
      </c>
      <c r="Z197" s="66">
        <f t="shared" si="130"/>
        <v>15</v>
      </c>
      <c r="AA197" s="66">
        <f t="shared" si="117"/>
        <v>8</v>
      </c>
      <c r="AB197" s="66">
        <f t="shared" si="118"/>
        <v>5</v>
      </c>
      <c r="AC197" s="67">
        <f t="shared" si="119"/>
        <v>4.5</v>
      </c>
      <c r="AD197" s="66">
        <f t="shared" si="131"/>
        <v>30</v>
      </c>
      <c r="AE197" s="63">
        <v>15</v>
      </c>
      <c r="AF197" s="103">
        <f t="shared" si="133"/>
        <v>0</v>
      </c>
    </row>
    <row r="198" spans="1:32" s="33" customFormat="1" ht="47.25" x14ac:dyDescent="0.25">
      <c r="A198" s="302">
        <v>257</v>
      </c>
      <c r="B198" s="161" t="s">
        <v>672</v>
      </c>
      <c r="C198" s="161" t="s">
        <v>177</v>
      </c>
      <c r="D198" s="323">
        <v>156.1</v>
      </c>
      <c r="E198" s="60"/>
      <c r="F198" s="324">
        <v>165</v>
      </c>
      <c r="G198" s="382">
        <f t="shared" si="107"/>
        <v>1.06</v>
      </c>
      <c r="H198" s="63">
        <v>13</v>
      </c>
      <c r="I198" s="62" t="e">
        <f t="shared" si="108"/>
        <v>#DIV/0!</v>
      </c>
      <c r="J198" s="63"/>
      <c r="K198" s="63"/>
      <c r="L198" s="63"/>
      <c r="M198" s="63">
        <f t="shared" si="109"/>
        <v>6</v>
      </c>
      <c r="N198" s="63">
        <v>0</v>
      </c>
      <c r="O198" s="63">
        <v>5</v>
      </c>
      <c r="P198" s="63">
        <v>1</v>
      </c>
      <c r="Q198" s="63">
        <f t="shared" si="110"/>
        <v>46</v>
      </c>
      <c r="R198" s="65">
        <f t="shared" si="129"/>
        <v>8</v>
      </c>
      <c r="S198" s="66">
        <f t="shared" si="111"/>
        <v>13</v>
      </c>
      <c r="T198" s="67">
        <f t="shared" si="112"/>
        <v>13.2</v>
      </c>
      <c r="U198" s="165">
        <f t="shared" si="113"/>
        <v>13</v>
      </c>
      <c r="V198" s="67">
        <f t="shared" si="114"/>
        <v>13.2</v>
      </c>
      <c r="W198" s="67">
        <f t="shared" si="121"/>
        <v>8</v>
      </c>
      <c r="X198" s="66">
        <f t="shared" si="115"/>
        <v>1</v>
      </c>
      <c r="Y198" s="67">
        <f t="shared" si="116"/>
        <v>1.95</v>
      </c>
      <c r="Z198" s="66">
        <f t="shared" si="130"/>
        <v>15</v>
      </c>
      <c r="AA198" s="66">
        <f t="shared" si="117"/>
        <v>8</v>
      </c>
      <c r="AB198" s="66">
        <f t="shared" si="118"/>
        <v>4</v>
      </c>
      <c r="AC198" s="67">
        <f t="shared" si="119"/>
        <v>3.9</v>
      </c>
      <c r="AD198" s="66">
        <f t="shared" si="131"/>
        <v>30</v>
      </c>
      <c r="AE198" s="63">
        <v>13</v>
      </c>
      <c r="AF198" s="103">
        <f t="shared" si="133"/>
        <v>0</v>
      </c>
    </row>
    <row r="199" spans="1:32" s="33" customFormat="1" ht="31.5" x14ac:dyDescent="0.25">
      <c r="A199" s="302">
        <v>267</v>
      </c>
      <c r="B199" s="161" t="s">
        <v>801</v>
      </c>
      <c r="C199" s="161" t="s">
        <v>183</v>
      </c>
      <c r="D199" s="323">
        <v>64.67</v>
      </c>
      <c r="E199" s="60"/>
      <c r="F199" s="324">
        <v>152</v>
      </c>
      <c r="G199" s="382">
        <f t="shared" si="107"/>
        <v>2.35</v>
      </c>
      <c r="H199" s="63">
        <v>14</v>
      </c>
      <c r="I199" s="62" t="e">
        <f t="shared" si="108"/>
        <v>#DIV/0!</v>
      </c>
      <c r="J199" s="63"/>
      <c r="K199" s="63"/>
      <c r="L199" s="63"/>
      <c r="M199" s="63">
        <f t="shared" si="109"/>
        <v>11</v>
      </c>
      <c r="N199" s="63"/>
      <c r="O199" s="63">
        <v>8</v>
      </c>
      <c r="P199" s="63">
        <v>3</v>
      </c>
      <c r="Q199" s="63">
        <f t="shared" si="110"/>
        <v>79</v>
      </c>
      <c r="R199" s="65">
        <f t="shared" si="129"/>
        <v>8</v>
      </c>
      <c r="S199" s="66">
        <f t="shared" si="111"/>
        <v>12</v>
      </c>
      <c r="T199" s="67">
        <f t="shared" si="112"/>
        <v>12.16</v>
      </c>
      <c r="U199" s="165">
        <f t="shared" si="113"/>
        <v>12</v>
      </c>
      <c r="V199" s="67">
        <f t="shared" si="114"/>
        <v>12.16</v>
      </c>
      <c r="W199" s="67">
        <f t="shared" si="121"/>
        <v>8</v>
      </c>
      <c r="X199" s="66">
        <f t="shared" si="115"/>
        <v>1</v>
      </c>
      <c r="Y199" s="67">
        <f t="shared" si="116"/>
        <v>1.8</v>
      </c>
      <c r="Z199" s="66">
        <f t="shared" si="130"/>
        <v>15</v>
      </c>
      <c r="AA199" s="66">
        <f t="shared" si="117"/>
        <v>7</v>
      </c>
      <c r="AB199" s="66">
        <f t="shared" si="118"/>
        <v>4</v>
      </c>
      <c r="AC199" s="67">
        <f t="shared" si="119"/>
        <v>3.6</v>
      </c>
      <c r="AD199" s="66">
        <f t="shared" si="131"/>
        <v>30</v>
      </c>
      <c r="AE199" s="63"/>
    </row>
    <row r="200" spans="1:32" s="33" customFormat="1" ht="31.5" x14ac:dyDescent="0.25">
      <c r="A200" s="302">
        <v>268</v>
      </c>
      <c r="B200" s="161" t="s">
        <v>802</v>
      </c>
      <c r="C200" s="161" t="s">
        <v>183</v>
      </c>
      <c r="D200" s="323">
        <v>9.06</v>
      </c>
      <c r="E200" s="60"/>
      <c r="F200" s="324">
        <v>43</v>
      </c>
      <c r="G200" s="382">
        <f t="shared" si="107"/>
        <v>4.75</v>
      </c>
      <c r="H200" s="63"/>
      <c r="I200" s="62" t="e">
        <f t="shared" si="108"/>
        <v>#DIV/0!</v>
      </c>
      <c r="J200" s="63"/>
      <c r="K200" s="63"/>
      <c r="L200" s="63"/>
      <c r="M200" s="63">
        <f t="shared" si="109"/>
        <v>0</v>
      </c>
      <c r="N200" s="63"/>
      <c r="O200" s="63"/>
      <c r="P200" s="63"/>
      <c r="Q200" s="63"/>
      <c r="R200" s="65">
        <f t="shared" si="129"/>
        <v>12</v>
      </c>
      <c r="S200" s="66">
        <f t="shared" si="111"/>
        <v>5</v>
      </c>
      <c r="T200" s="67">
        <f t="shared" si="112"/>
        <v>5.16</v>
      </c>
      <c r="U200" s="165">
        <f t="shared" si="113"/>
        <v>5</v>
      </c>
      <c r="V200" s="67">
        <f t="shared" si="114"/>
        <v>5.16</v>
      </c>
      <c r="W200" s="67">
        <f t="shared" si="121"/>
        <v>12</v>
      </c>
      <c r="X200" s="66">
        <f t="shared" si="115"/>
        <v>0</v>
      </c>
      <c r="Y200" s="67">
        <f t="shared" si="116"/>
        <v>0.75</v>
      </c>
      <c r="Z200" s="66">
        <f t="shared" si="130"/>
        <v>15</v>
      </c>
      <c r="AA200" s="66">
        <f t="shared" si="117"/>
        <v>3</v>
      </c>
      <c r="AB200" s="66">
        <f t="shared" si="118"/>
        <v>2</v>
      </c>
      <c r="AC200" s="67">
        <f t="shared" si="119"/>
        <v>1.5</v>
      </c>
      <c r="AD200" s="66">
        <f t="shared" si="131"/>
        <v>30</v>
      </c>
      <c r="AE200" s="63"/>
    </row>
    <row r="201" spans="1:32" s="33" customFormat="1" ht="47.25" x14ac:dyDescent="0.25">
      <c r="A201" s="302">
        <v>269</v>
      </c>
      <c r="B201" s="161" t="s">
        <v>775</v>
      </c>
      <c r="C201" s="161" t="s">
        <v>183</v>
      </c>
      <c r="D201" s="323">
        <v>239.8</v>
      </c>
      <c r="E201" s="60"/>
      <c r="F201" s="324">
        <v>1067</v>
      </c>
      <c r="G201" s="382">
        <f t="shared" si="107"/>
        <v>4.45</v>
      </c>
      <c r="H201" s="63">
        <v>118</v>
      </c>
      <c r="I201" s="62" t="e">
        <f t="shared" si="108"/>
        <v>#DIV/0!</v>
      </c>
      <c r="J201" s="63"/>
      <c r="K201" s="63"/>
      <c r="L201" s="63"/>
      <c r="M201" s="63">
        <f t="shared" si="109"/>
        <v>94</v>
      </c>
      <c r="N201" s="63">
        <v>0</v>
      </c>
      <c r="O201" s="63">
        <v>60</v>
      </c>
      <c r="P201" s="63">
        <v>34</v>
      </c>
      <c r="Q201" s="63">
        <f t="shared" si="110"/>
        <v>80</v>
      </c>
      <c r="R201" s="65">
        <f t="shared" si="129"/>
        <v>12</v>
      </c>
      <c r="S201" s="66">
        <f t="shared" si="111"/>
        <v>128</v>
      </c>
      <c r="T201" s="67">
        <f t="shared" si="112"/>
        <v>128.04</v>
      </c>
      <c r="U201" s="165">
        <f t="shared" si="113"/>
        <v>128</v>
      </c>
      <c r="V201" s="67">
        <f t="shared" si="114"/>
        <v>128.04</v>
      </c>
      <c r="W201" s="67">
        <f t="shared" si="121"/>
        <v>12</v>
      </c>
      <c r="X201" s="66">
        <f t="shared" si="115"/>
        <v>19</v>
      </c>
      <c r="Y201" s="67">
        <f t="shared" si="116"/>
        <v>19.2</v>
      </c>
      <c r="Z201" s="66">
        <f t="shared" si="130"/>
        <v>15</v>
      </c>
      <c r="AA201" s="66">
        <f t="shared" si="117"/>
        <v>70</v>
      </c>
      <c r="AB201" s="66">
        <f t="shared" si="118"/>
        <v>39</v>
      </c>
      <c r="AC201" s="67">
        <f t="shared" si="119"/>
        <v>38.4</v>
      </c>
      <c r="AD201" s="66">
        <f t="shared" si="131"/>
        <v>30</v>
      </c>
      <c r="AE201" s="63">
        <v>128</v>
      </c>
      <c r="AF201" s="103">
        <f t="shared" ref="AF201:AF202" si="134">U201-AE201</f>
        <v>0</v>
      </c>
    </row>
    <row r="202" spans="1:32" s="33" customFormat="1" ht="63" x14ac:dyDescent="0.25">
      <c r="A202" s="302">
        <v>270</v>
      </c>
      <c r="B202" s="161" t="s">
        <v>803</v>
      </c>
      <c r="C202" s="161" t="s">
        <v>183</v>
      </c>
      <c r="D202" s="323">
        <v>15.88</v>
      </c>
      <c r="E202" s="60"/>
      <c r="F202" s="324">
        <v>40</v>
      </c>
      <c r="G202" s="382">
        <f t="shared" si="107"/>
        <v>2.52</v>
      </c>
      <c r="H202" s="63">
        <v>2</v>
      </c>
      <c r="I202" s="62" t="e">
        <f t="shared" si="108"/>
        <v>#DIV/0!</v>
      </c>
      <c r="J202" s="63"/>
      <c r="K202" s="63"/>
      <c r="L202" s="63"/>
      <c r="M202" s="63">
        <f t="shared" si="109"/>
        <v>2</v>
      </c>
      <c r="N202" s="63">
        <v>0</v>
      </c>
      <c r="O202" s="63">
        <v>1</v>
      </c>
      <c r="P202" s="63">
        <v>1</v>
      </c>
      <c r="Q202" s="63">
        <f t="shared" si="110"/>
        <v>100</v>
      </c>
      <c r="R202" s="65">
        <f t="shared" si="129"/>
        <v>8</v>
      </c>
      <c r="S202" s="66">
        <f t="shared" si="111"/>
        <v>3</v>
      </c>
      <c r="T202" s="67">
        <f t="shared" si="112"/>
        <v>3.2</v>
      </c>
      <c r="U202" s="165">
        <f t="shared" si="113"/>
        <v>3</v>
      </c>
      <c r="V202" s="67">
        <f t="shared" si="114"/>
        <v>3.2</v>
      </c>
      <c r="W202" s="67">
        <f t="shared" si="121"/>
        <v>8</v>
      </c>
      <c r="X202" s="66">
        <f t="shared" si="115"/>
        <v>0</v>
      </c>
      <c r="Y202" s="67">
        <f t="shared" si="116"/>
        <v>0.45</v>
      </c>
      <c r="Z202" s="66">
        <f t="shared" si="130"/>
        <v>15</v>
      </c>
      <c r="AA202" s="66">
        <f t="shared" si="117"/>
        <v>2</v>
      </c>
      <c r="AB202" s="66">
        <f t="shared" si="118"/>
        <v>1</v>
      </c>
      <c r="AC202" s="67">
        <f t="shared" si="119"/>
        <v>0.9</v>
      </c>
      <c r="AD202" s="66">
        <f t="shared" si="131"/>
        <v>30</v>
      </c>
      <c r="AE202" s="63">
        <v>3</v>
      </c>
      <c r="AF202" s="103">
        <f t="shared" si="134"/>
        <v>0</v>
      </c>
    </row>
    <row r="203" spans="1:32" s="33" customFormat="1" ht="31.5" x14ac:dyDescent="0.25">
      <c r="A203" s="302">
        <v>272</v>
      </c>
      <c r="B203" s="161" t="s">
        <v>804</v>
      </c>
      <c r="C203" s="161" t="s">
        <v>180</v>
      </c>
      <c r="D203" s="323">
        <v>39.700000000000003</v>
      </c>
      <c r="E203" s="60"/>
      <c r="F203" s="324">
        <v>101</v>
      </c>
      <c r="G203" s="382">
        <f t="shared" si="107"/>
        <v>2.54</v>
      </c>
      <c r="H203" s="63">
        <v>1</v>
      </c>
      <c r="I203" s="62" t="e">
        <f t="shared" si="108"/>
        <v>#DIV/0!</v>
      </c>
      <c r="J203" s="63"/>
      <c r="K203" s="63"/>
      <c r="L203" s="63"/>
      <c r="M203" s="63">
        <f t="shared" si="109"/>
        <v>1</v>
      </c>
      <c r="N203" s="63"/>
      <c r="O203" s="63">
        <v>0</v>
      </c>
      <c r="P203" s="63">
        <v>1</v>
      </c>
      <c r="Q203" s="63">
        <f t="shared" si="110"/>
        <v>100</v>
      </c>
      <c r="R203" s="65">
        <f t="shared" si="129"/>
        <v>8</v>
      </c>
      <c r="S203" s="66">
        <f t="shared" si="111"/>
        <v>8</v>
      </c>
      <c r="T203" s="67">
        <f t="shared" si="112"/>
        <v>8.08</v>
      </c>
      <c r="U203" s="165">
        <f t="shared" si="113"/>
        <v>8</v>
      </c>
      <c r="V203" s="67">
        <f t="shared" si="114"/>
        <v>8.08</v>
      </c>
      <c r="W203" s="67">
        <f t="shared" si="121"/>
        <v>8</v>
      </c>
      <c r="X203" s="66">
        <f t="shared" si="115"/>
        <v>1</v>
      </c>
      <c r="Y203" s="67">
        <f t="shared" si="116"/>
        <v>1.2</v>
      </c>
      <c r="Z203" s="66">
        <f t="shared" si="130"/>
        <v>15</v>
      </c>
      <c r="AA203" s="66">
        <f t="shared" si="117"/>
        <v>4</v>
      </c>
      <c r="AB203" s="66">
        <f t="shared" si="118"/>
        <v>3</v>
      </c>
      <c r="AC203" s="67">
        <f t="shared" si="119"/>
        <v>2.4</v>
      </c>
      <c r="AD203" s="66">
        <f t="shared" si="131"/>
        <v>30</v>
      </c>
      <c r="AE203" s="63"/>
    </row>
    <row r="204" spans="1:32" s="33" customFormat="1" ht="63" x14ac:dyDescent="0.25">
      <c r="A204" s="302">
        <v>273</v>
      </c>
      <c r="B204" s="161" t="s">
        <v>690</v>
      </c>
      <c r="C204" s="161" t="s">
        <v>180</v>
      </c>
      <c r="D204" s="323">
        <v>165.58</v>
      </c>
      <c r="E204" s="60"/>
      <c r="F204" s="324">
        <v>502</v>
      </c>
      <c r="G204" s="382">
        <f t="shared" si="107"/>
        <v>3.03</v>
      </c>
      <c r="H204" s="63">
        <v>30</v>
      </c>
      <c r="I204" s="62" t="e">
        <f t="shared" si="108"/>
        <v>#DIV/0!</v>
      </c>
      <c r="J204" s="63"/>
      <c r="K204" s="63"/>
      <c r="L204" s="63"/>
      <c r="M204" s="63">
        <f t="shared" si="109"/>
        <v>29</v>
      </c>
      <c r="N204" s="63">
        <v>0</v>
      </c>
      <c r="O204" s="63">
        <v>21</v>
      </c>
      <c r="P204" s="63">
        <v>8</v>
      </c>
      <c r="Q204" s="63">
        <f t="shared" si="110"/>
        <v>97</v>
      </c>
      <c r="R204" s="65">
        <f t="shared" si="129"/>
        <v>12</v>
      </c>
      <c r="S204" s="66">
        <f t="shared" si="111"/>
        <v>60</v>
      </c>
      <c r="T204" s="67">
        <f t="shared" si="112"/>
        <v>60.24</v>
      </c>
      <c r="U204" s="165">
        <f t="shared" si="113"/>
        <v>45</v>
      </c>
      <c r="V204" s="67">
        <f t="shared" si="114"/>
        <v>45.18</v>
      </c>
      <c r="W204" s="67">
        <v>9</v>
      </c>
      <c r="X204" s="66">
        <f t="shared" si="115"/>
        <v>6</v>
      </c>
      <c r="Y204" s="67">
        <f t="shared" si="116"/>
        <v>6.75</v>
      </c>
      <c r="Z204" s="66">
        <f t="shared" si="130"/>
        <v>15</v>
      </c>
      <c r="AA204" s="66">
        <f t="shared" si="117"/>
        <v>25</v>
      </c>
      <c r="AB204" s="66">
        <f t="shared" si="118"/>
        <v>14</v>
      </c>
      <c r="AC204" s="67">
        <f t="shared" si="119"/>
        <v>13.5</v>
      </c>
      <c r="AD204" s="66">
        <f t="shared" si="131"/>
        <v>30</v>
      </c>
      <c r="AE204" s="63">
        <v>45</v>
      </c>
      <c r="AF204" s="103">
        <f t="shared" ref="AF204" si="135">U204-AE204</f>
        <v>0</v>
      </c>
    </row>
    <row r="205" spans="1:32" s="33" customFormat="1" ht="31.5" x14ac:dyDescent="0.25">
      <c r="A205" s="302">
        <v>274</v>
      </c>
      <c r="B205" s="161" t="s">
        <v>805</v>
      </c>
      <c r="C205" s="161" t="s">
        <v>228</v>
      </c>
      <c r="D205" s="323">
        <v>21.67</v>
      </c>
      <c r="E205" s="60"/>
      <c r="F205" s="324">
        <v>27</v>
      </c>
      <c r="G205" s="382">
        <f t="shared" si="107"/>
        <v>1.25</v>
      </c>
      <c r="H205" s="63">
        <v>19</v>
      </c>
      <c r="I205" s="62" t="e">
        <f t="shared" si="108"/>
        <v>#DIV/0!</v>
      </c>
      <c r="J205" s="63"/>
      <c r="K205" s="63"/>
      <c r="L205" s="63"/>
      <c r="M205" s="63">
        <f t="shared" si="109"/>
        <v>13</v>
      </c>
      <c r="N205" s="63"/>
      <c r="O205" s="63">
        <v>10</v>
      </c>
      <c r="P205" s="63">
        <v>3</v>
      </c>
      <c r="Q205" s="63">
        <f t="shared" si="110"/>
        <v>68</v>
      </c>
      <c r="R205" s="65">
        <f t="shared" si="129"/>
        <v>8</v>
      </c>
      <c r="S205" s="66">
        <f t="shared" si="111"/>
        <v>2</v>
      </c>
      <c r="T205" s="67">
        <f t="shared" si="112"/>
        <v>2.16</v>
      </c>
      <c r="U205" s="165">
        <f t="shared" si="113"/>
        <v>2</v>
      </c>
      <c r="V205" s="67">
        <f t="shared" si="114"/>
        <v>2.16</v>
      </c>
      <c r="W205" s="67">
        <f t="shared" si="121"/>
        <v>8</v>
      </c>
      <c r="X205" s="66">
        <f t="shared" si="115"/>
        <v>0</v>
      </c>
      <c r="Y205" s="67">
        <f t="shared" si="116"/>
        <v>0.3</v>
      </c>
      <c r="Z205" s="66">
        <f t="shared" si="130"/>
        <v>15</v>
      </c>
      <c r="AA205" s="66">
        <f t="shared" si="117"/>
        <v>1</v>
      </c>
      <c r="AB205" s="66">
        <f t="shared" si="118"/>
        <v>1</v>
      </c>
      <c r="AC205" s="67">
        <f t="shared" si="119"/>
        <v>0.6</v>
      </c>
      <c r="AD205" s="66">
        <f t="shared" si="131"/>
        <v>30</v>
      </c>
      <c r="AE205" s="63"/>
    </row>
    <row r="206" spans="1:32" s="33" customFormat="1" ht="31.5" x14ac:dyDescent="0.25">
      <c r="A206" s="302">
        <v>275</v>
      </c>
      <c r="B206" s="161" t="s">
        <v>806</v>
      </c>
      <c r="C206" s="161" t="s">
        <v>228</v>
      </c>
      <c r="D206" s="323">
        <v>15.6</v>
      </c>
      <c r="E206" s="60"/>
      <c r="F206" s="324">
        <v>76</v>
      </c>
      <c r="G206" s="382">
        <f t="shared" si="107"/>
        <v>4.87</v>
      </c>
      <c r="H206" s="63"/>
      <c r="I206" s="62" t="e">
        <f t="shared" si="108"/>
        <v>#DIV/0!</v>
      </c>
      <c r="J206" s="63"/>
      <c r="K206" s="63"/>
      <c r="L206" s="63"/>
      <c r="M206" s="63">
        <f t="shared" si="109"/>
        <v>0</v>
      </c>
      <c r="N206" s="63"/>
      <c r="O206" s="63"/>
      <c r="P206" s="63"/>
      <c r="Q206" s="63"/>
      <c r="R206" s="65">
        <f t="shared" si="129"/>
        <v>12</v>
      </c>
      <c r="S206" s="66">
        <f t="shared" si="111"/>
        <v>9</v>
      </c>
      <c r="T206" s="67">
        <f t="shared" si="112"/>
        <v>9.1199999999999992</v>
      </c>
      <c r="U206" s="165">
        <f t="shared" si="113"/>
        <v>9</v>
      </c>
      <c r="V206" s="67">
        <f t="shared" si="114"/>
        <v>9.1199999999999992</v>
      </c>
      <c r="W206" s="67">
        <f t="shared" si="121"/>
        <v>12</v>
      </c>
      <c r="X206" s="66">
        <f t="shared" si="115"/>
        <v>1</v>
      </c>
      <c r="Y206" s="67">
        <f t="shared" si="116"/>
        <v>1.35</v>
      </c>
      <c r="Z206" s="66">
        <f t="shared" si="130"/>
        <v>15</v>
      </c>
      <c r="AA206" s="66">
        <f t="shared" si="117"/>
        <v>5</v>
      </c>
      <c r="AB206" s="66">
        <f t="shared" si="118"/>
        <v>3</v>
      </c>
      <c r="AC206" s="67">
        <f t="shared" si="119"/>
        <v>2.7</v>
      </c>
      <c r="AD206" s="66">
        <f t="shared" si="131"/>
        <v>30</v>
      </c>
      <c r="AE206" s="63"/>
    </row>
    <row r="207" spans="1:32" s="33" customFormat="1" ht="31.5" x14ac:dyDescent="0.25">
      <c r="A207" s="302">
        <v>276</v>
      </c>
      <c r="B207" s="161" t="s">
        <v>807</v>
      </c>
      <c r="C207" s="161" t="s">
        <v>228</v>
      </c>
      <c r="D207" s="323">
        <v>22.59</v>
      </c>
      <c r="E207" s="60"/>
      <c r="F207" s="324">
        <v>70</v>
      </c>
      <c r="G207" s="382">
        <f t="shared" si="107"/>
        <v>3.1</v>
      </c>
      <c r="H207" s="63"/>
      <c r="I207" s="62" t="e">
        <f t="shared" si="108"/>
        <v>#DIV/0!</v>
      </c>
      <c r="J207" s="63"/>
      <c r="K207" s="63"/>
      <c r="L207" s="63"/>
      <c r="M207" s="63">
        <f t="shared" si="109"/>
        <v>0</v>
      </c>
      <c r="N207" s="63"/>
      <c r="O207" s="63"/>
      <c r="P207" s="63"/>
      <c r="Q207" s="63"/>
      <c r="R207" s="65">
        <f t="shared" si="129"/>
        <v>12</v>
      </c>
      <c r="S207" s="66">
        <f t="shared" si="111"/>
        <v>8</v>
      </c>
      <c r="T207" s="67">
        <f t="shared" si="112"/>
        <v>8.4</v>
      </c>
      <c r="U207" s="165">
        <f t="shared" si="113"/>
        <v>8</v>
      </c>
      <c r="V207" s="67">
        <f t="shared" si="114"/>
        <v>8.4</v>
      </c>
      <c r="W207" s="67">
        <f t="shared" si="121"/>
        <v>12</v>
      </c>
      <c r="X207" s="66">
        <f t="shared" si="115"/>
        <v>1</v>
      </c>
      <c r="Y207" s="67">
        <f t="shared" si="116"/>
        <v>1.2</v>
      </c>
      <c r="Z207" s="66">
        <f t="shared" si="130"/>
        <v>15</v>
      </c>
      <c r="AA207" s="66">
        <f t="shared" si="117"/>
        <v>4</v>
      </c>
      <c r="AB207" s="66">
        <f t="shared" si="118"/>
        <v>3</v>
      </c>
      <c r="AC207" s="67">
        <f t="shared" si="119"/>
        <v>2.4</v>
      </c>
      <c r="AD207" s="66">
        <f t="shared" si="131"/>
        <v>30</v>
      </c>
      <c r="AE207" s="63"/>
    </row>
    <row r="208" spans="1:32" s="33" customFormat="1" ht="47.25" x14ac:dyDescent="0.25">
      <c r="A208" s="302">
        <v>277</v>
      </c>
      <c r="B208" s="161" t="s">
        <v>691</v>
      </c>
      <c r="C208" s="161" t="s">
        <v>228</v>
      </c>
      <c r="D208" s="323">
        <v>41.59</v>
      </c>
      <c r="E208" s="60"/>
      <c r="F208" s="324">
        <v>392</v>
      </c>
      <c r="G208" s="382">
        <f t="shared" si="107"/>
        <v>9.43</v>
      </c>
      <c r="H208" s="63">
        <v>39</v>
      </c>
      <c r="I208" s="62" t="e">
        <f t="shared" si="108"/>
        <v>#DIV/0!</v>
      </c>
      <c r="J208" s="63"/>
      <c r="K208" s="63"/>
      <c r="L208" s="63"/>
      <c r="M208" s="63">
        <f t="shared" si="109"/>
        <v>24</v>
      </c>
      <c r="N208" s="63">
        <v>0</v>
      </c>
      <c r="O208" s="63">
        <v>19</v>
      </c>
      <c r="P208" s="63">
        <v>5</v>
      </c>
      <c r="Q208" s="63">
        <f t="shared" si="110"/>
        <v>62</v>
      </c>
      <c r="R208" s="65">
        <f t="shared" si="129"/>
        <v>18</v>
      </c>
      <c r="S208" s="66">
        <f t="shared" si="111"/>
        <v>70</v>
      </c>
      <c r="T208" s="67">
        <f t="shared" si="112"/>
        <v>70.56</v>
      </c>
      <c r="U208" s="165">
        <f t="shared" si="113"/>
        <v>43</v>
      </c>
      <c r="V208" s="67">
        <f t="shared" si="114"/>
        <v>43.12</v>
      </c>
      <c r="W208" s="67">
        <v>11</v>
      </c>
      <c r="X208" s="66">
        <f t="shared" si="115"/>
        <v>6</v>
      </c>
      <c r="Y208" s="67">
        <f t="shared" si="116"/>
        <v>6.45</v>
      </c>
      <c r="Z208" s="66">
        <f t="shared" si="130"/>
        <v>15</v>
      </c>
      <c r="AA208" s="66">
        <f t="shared" si="117"/>
        <v>24</v>
      </c>
      <c r="AB208" s="66">
        <f t="shared" si="118"/>
        <v>13</v>
      </c>
      <c r="AC208" s="67">
        <f t="shared" si="119"/>
        <v>12.9</v>
      </c>
      <c r="AD208" s="66">
        <f t="shared" si="131"/>
        <v>30</v>
      </c>
      <c r="AE208" s="63">
        <v>43</v>
      </c>
      <c r="AF208" s="103">
        <f t="shared" ref="AF208:AF213" si="136">U208-AE208</f>
        <v>0</v>
      </c>
    </row>
    <row r="209" spans="1:32" s="33" customFormat="1" ht="47.25" x14ac:dyDescent="0.25">
      <c r="A209" s="302">
        <v>278</v>
      </c>
      <c r="B209" s="161" t="s">
        <v>808</v>
      </c>
      <c r="C209" s="161" t="s">
        <v>228</v>
      </c>
      <c r="D209" s="323">
        <v>24.64</v>
      </c>
      <c r="E209" s="60"/>
      <c r="F209" s="324">
        <v>221</v>
      </c>
      <c r="G209" s="382">
        <f t="shared" si="107"/>
        <v>8.9700000000000006</v>
      </c>
      <c r="H209" s="63">
        <v>33</v>
      </c>
      <c r="I209" s="62" t="e">
        <f t="shared" si="108"/>
        <v>#DIV/0!</v>
      </c>
      <c r="J209" s="63"/>
      <c r="K209" s="63"/>
      <c r="L209" s="63"/>
      <c r="M209" s="63">
        <f t="shared" si="109"/>
        <v>17</v>
      </c>
      <c r="N209" s="63">
        <v>2</v>
      </c>
      <c r="O209" s="63">
        <v>6</v>
      </c>
      <c r="P209" s="63">
        <v>9</v>
      </c>
      <c r="Q209" s="63">
        <f t="shared" si="110"/>
        <v>52</v>
      </c>
      <c r="R209" s="65">
        <f t="shared" si="129"/>
        <v>15</v>
      </c>
      <c r="S209" s="66">
        <f t="shared" si="111"/>
        <v>33</v>
      </c>
      <c r="T209" s="67">
        <f t="shared" si="112"/>
        <v>33.15</v>
      </c>
      <c r="U209" s="165">
        <f t="shared" si="113"/>
        <v>33</v>
      </c>
      <c r="V209" s="67">
        <f t="shared" si="114"/>
        <v>33.15</v>
      </c>
      <c r="W209" s="67">
        <f t="shared" si="121"/>
        <v>15</v>
      </c>
      <c r="X209" s="66">
        <f t="shared" si="115"/>
        <v>4</v>
      </c>
      <c r="Y209" s="67">
        <f t="shared" si="116"/>
        <v>4.95</v>
      </c>
      <c r="Z209" s="66">
        <f t="shared" si="130"/>
        <v>15</v>
      </c>
      <c r="AA209" s="66">
        <f t="shared" si="117"/>
        <v>19</v>
      </c>
      <c r="AB209" s="66">
        <f t="shared" si="118"/>
        <v>10</v>
      </c>
      <c r="AC209" s="67">
        <f t="shared" si="119"/>
        <v>9.9</v>
      </c>
      <c r="AD209" s="66">
        <f t="shared" si="131"/>
        <v>30</v>
      </c>
      <c r="AE209" s="63">
        <v>33</v>
      </c>
      <c r="AF209" s="103">
        <f t="shared" si="136"/>
        <v>0</v>
      </c>
    </row>
    <row r="210" spans="1:32" s="33" customFormat="1" ht="78.75" x14ac:dyDescent="0.25">
      <c r="A210" s="302">
        <v>279</v>
      </c>
      <c r="B210" s="161" t="s">
        <v>776</v>
      </c>
      <c r="C210" s="161" t="s">
        <v>228</v>
      </c>
      <c r="D210" s="323">
        <v>31.72</v>
      </c>
      <c r="E210" s="60"/>
      <c r="F210" s="324">
        <v>183</v>
      </c>
      <c r="G210" s="382">
        <f t="shared" si="107"/>
        <v>5.77</v>
      </c>
      <c r="H210" s="63">
        <v>21</v>
      </c>
      <c r="I210" s="62" t="e">
        <f t="shared" si="108"/>
        <v>#DIV/0!</v>
      </c>
      <c r="J210" s="63"/>
      <c r="K210" s="63"/>
      <c r="L210" s="63"/>
      <c r="M210" s="63">
        <f t="shared" si="109"/>
        <v>15</v>
      </c>
      <c r="N210" s="63">
        <v>0</v>
      </c>
      <c r="O210" s="63">
        <v>10</v>
      </c>
      <c r="P210" s="63">
        <v>5</v>
      </c>
      <c r="Q210" s="63">
        <f t="shared" si="110"/>
        <v>71</v>
      </c>
      <c r="R210" s="65">
        <f t="shared" si="129"/>
        <v>12</v>
      </c>
      <c r="S210" s="66">
        <f t="shared" si="111"/>
        <v>21</v>
      </c>
      <c r="T210" s="67">
        <f t="shared" si="112"/>
        <v>21.96</v>
      </c>
      <c r="U210" s="165">
        <f t="shared" si="113"/>
        <v>21</v>
      </c>
      <c r="V210" s="67">
        <f t="shared" si="114"/>
        <v>21.96</v>
      </c>
      <c r="W210" s="67">
        <f t="shared" si="121"/>
        <v>12</v>
      </c>
      <c r="X210" s="66">
        <f t="shared" si="115"/>
        <v>3</v>
      </c>
      <c r="Y210" s="67">
        <f t="shared" si="116"/>
        <v>3.15</v>
      </c>
      <c r="Z210" s="66">
        <f t="shared" si="130"/>
        <v>15</v>
      </c>
      <c r="AA210" s="66">
        <f t="shared" si="117"/>
        <v>11</v>
      </c>
      <c r="AB210" s="66">
        <f t="shared" si="118"/>
        <v>7</v>
      </c>
      <c r="AC210" s="67">
        <f t="shared" si="119"/>
        <v>6.3</v>
      </c>
      <c r="AD210" s="66">
        <f t="shared" si="131"/>
        <v>30</v>
      </c>
      <c r="AE210" s="63">
        <v>21</v>
      </c>
      <c r="AF210" s="103">
        <f t="shared" si="136"/>
        <v>0</v>
      </c>
    </row>
    <row r="211" spans="1:32" s="33" customFormat="1" ht="78.75" x14ac:dyDescent="0.25">
      <c r="A211" s="302">
        <v>280</v>
      </c>
      <c r="B211" s="161" t="s">
        <v>777</v>
      </c>
      <c r="C211" s="161" t="s">
        <v>228</v>
      </c>
      <c r="D211" s="323">
        <v>149.44</v>
      </c>
      <c r="E211" s="60"/>
      <c r="F211" s="324">
        <v>897</v>
      </c>
      <c r="G211" s="382">
        <f t="shared" si="107"/>
        <v>6</v>
      </c>
      <c r="H211" s="63">
        <v>102</v>
      </c>
      <c r="I211" s="62" t="e">
        <f t="shared" si="108"/>
        <v>#DIV/0!</v>
      </c>
      <c r="J211" s="63"/>
      <c r="K211" s="63"/>
      <c r="L211" s="63"/>
      <c r="M211" s="63">
        <f t="shared" si="109"/>
        <v>66</v>
      </c>
      <c r="N211" s="63">
        <v>0</v>
      </c>
      <c r="O211" s="63">
        <v>50</v>
      </c>
      <c r="P211" s="63">
        <v>16</v>
      </c>
      <c r="Q211" s="63">
        <f t="shared" si="110"/>
        <v>65</v>
      </c>
      <c r="R211" s="65">
        <f t="shared" si="129"/>
        <v>12</v>
      </c>
      <c r="S211" s="66">
        <f t="shared" si="111"/>
        <v>107</v>
      </c>
      <c r="T211" s="67">
        <f t="shared" si="112"/>
        <v>107.64</v>
      </c>
      <c r="U211" s="165">
        <f t="shared" si="113"/>
        <v>107</v>
      </c>
      <c r="V211" s="67">
        <f t="shared" si="114"/>
        <v>107.64</v>
      </c>
      <c r="W211" s="67">
        <f t="shared" si="121"/>
        <v>12</v>
      </c>
      <c r="X211" s="66">
        <f t="shared" si="115"/>
        <v>16</v>
      </c>
      <c r="Y211" s="67">
        <f t="shared" si="116"/>
        <v>16.05</v>
      </c>
      <c r="Z211" s="66">
        <f t="shared" si="130"/>
        <v>15</v>
      </c>
      <c r="AA211" s="66">
        <f t="shared" si="117"/>
        <v>58</v>
      </c>
      <c r="AB211" s="66">
        <f t="shared" si="118"/>
        <v>33</v>
      </c>
      <c r="AC211" s="67">
        <f t="shared" si="119"/>
        <v>32.1</v>
      </c>
      <c r="AD211" s="66">
        <f t="shared" si="131"/>
        <v>30</v>
      </c>
      <c r="AE211" s="63">
        <v>107</v>
      </c>
      <c r="AF211" s="103">
        <f t="shared" si="136"/>
        <v>0</v>
      </c>
    </row>
    <row r="212" spans="1:32" s="33" customFormat="1" ht="47.25" x14ac:dyDescent="0.25">
      <c r="A212" s="302">
        <v>283</v>
      </c>
      <c r="B212" s="161" t="s">
        <v>692</v>
      </c>
      <c r="C212" s="161" t="s">
        <v>181</v>
      </c>
      <c r="D212" s="323">
        <v>604.91</v>
      </c>
      <c r="E212" s="60"/>
      <c r="F212" s="324">
        <v>1597</v>
      </c>
      <c r="G212" s="382">
        <f t="shared" si="107"/>
        <v>2.64</v>
      </c>
      <c r="H212" s="63">
        <v>120</v>
      </c>
      <c r="I212" s="62" t="e">
        <f t="shared" si="108"/>
        <v>#DIV/0!</v>
      </c>
      <c r="J212" s="63"/>
      <c r="K212" s="63"/>
      <c r="L212" s="63"/>
      <c r="M212" s="63">
        <f t="shared" si="109"/>
        <v>115</v>
      </c>
      <c r="N212" s="63">
        <v>0</v>
      </c>
      <c r="O212" s="63">
        <v>79</v>
      </c>
      <c r="P212" s="63">
        <v>36</v>
      </c>
      <c r="Q212" s="63">
        <f t="shared" si="110"/>
        <v>96</v>
      </c>
      <c r="R212" s="65">
        <f t="shared" si="129"/>
        <v>8</v>
      </c>
      <c r="S212" s="66">
        <f t="shared" si="111"/>
        <v>127</v>
      </c>
      <c r="T212" s="67">
        <f t="shared" si="112"/>
        <v>127.76</v>
      </c>
      <c r="U212" s="165">
        <f t="shared" si="113"/>
        <v>127</v>
      </c>
      <c r="V212" s="67">
        <f t="shared" si="114"/>
        <v>127.76</v>
      </c>
      <c r="W212" s="67">
        <f t="shared" si="121"/>
        <v>8</v>
      </c>
      <c r="X212" s="66">
        <f t="shared" si="115"/>
        <v>19</v>
      </c>
      <c r="Y212" s="67">
        <f t="shared" si="116"/>
        <v>19.05</v>
      </c>
      <c r="Z212" s="66">
        <f t="shared" si="130"/>
        <v>15</v>
      </c>
      <c r="AA212" s="66">
        <f t="shared" si="117"/>
        <v>69</v>
      </c>
      <c r="AB212" s="66">
        <f t="shared" si="118"/>
        <v>39</v>
      </c>
      <c r="AC212" s="67">
        <f t="shared" si="119"/>
        <v>38.1</v>
      </c>
      <c r="AD212" s="66">
        <f t="shared" si="131"/>
        <v>30</v>
      </c>
      <c r="AE212" s="63">
        <v>127</v>
      </c>
      <c r="AF212" s="103">
        <f t="shared" si="136"/>
        <v>0</v>
      </c>
    </row>
    <row r="213" spans="1:32" s="33" customFormat="1" ht="47.25" x14ac:dyDescent="0.25">
      <c r="A213" s="302">
        <v>284</v>
      </c>
      <c r="B213" s="161" t="s">
        <v>693</v>
      </c>
      <c r="C213" s="161" t="s">
        <v>181</v>
      </c>
      <c r="D213" s="323">
        <v>177.71</v>
      </c>
      <c r="E213" s="60"/>
      <c r="F213" s="324">
        <v>2418</v>
      </c>
      <c r="G213" s="382">
        <f t="shared" si="107"/>
        <v>13.61</v>
      </c>
      <c r="H213" s="63">
        <v>211</v>
      </c>
      <c r="I213" s="62" t="e">
        <f t="shared" si="108"/>
        <v>#DIV/0!</v>
      </c>
      <c r="J213" s="63"/>
      <c r="K213" s="63"/>
      <c r="L213" s="63"/>
      <c r="M213" s="63">
        <f t="shared" si="109"/>
        <v>139</v>
      </c>
      <c r="N213" s="63">
        <v>10</v>
      </c>
      <c r="O213" s="63">
        <v>63</v>
      </c>
      <c r="P213" s="63">
        <v>66</v>
      </c>
      <c r="Q213" s="63">
        <f t="shared" si="110"/>
        <v>66</v>
      </c>
      <c r="R213" s="65">
        <f t="shared" si="129"/>
        <v>25</v>
      </c>
      <c r="S213" s="66">
        <f t="shared" si="111"/>
        <v>604</v>
      </c>
      <c r="T213" s="67">
        <f t="shared" si="112"/>
        <v>604.5</v>
      </c>
      <c r="U213" s="165">
        <f t="shared" si="113"/>
        <v>217</v>
      </c>
      <c r="V213" s="67">
        <f t="shared" si="114"/>
        <v>217.62</v>
      </c>
      <c r="W213" s="67">
        <v>9</v>
      </c>
      <c r="X213" s="66">
        <f t="shared" si="115"/>
        <v>32</v>
      </c>
      <c r="Y213" s="67">
        <f t="shared" si="116"/>
        <v>32.549999999999997</v>
      </c>
      <c r="Z213" s="66">
        <f t="shared" si="130"/>
        <v>15</v>
      </c>
      <c r="AA213" s="66">
        <f t="shared" si="117"/>
        <v>119</v>
      </c>
      <c r="AB213" s="66">
        <f t="shared" si="118"/>
        <v>66</v>
      </c>
      <c r="AC213" s="67">
        <f t="shared" si="119"/>
        <v>65.099999999999994</v>
      </c>
      <c r="AD213" s="66">
        <f t="shared" si="131"/>
        <v>30</v>
      </c>
      <c r="AE213" s="63">
        <v>217</v>
      </c>
      <c r="AF213" s="103">
        <f t="shared" si="136"/>
        <v>0</v>
      </c>
    </row>
    <row r="271" spans="1:31" s="33" customFormat="1" ht="90.75" customHeight="1" x14ac:dyDescent="0.3">
      <c r="A271" s="2"/>
      <c r="B271" s="7" t="s">
        <v>191</v>
      </c>
      <c r="C271" s="7"/>
      <c r="D271" s="383"/>
      <c r="E271" s="384"/>
      <c r="F271" s="385"/>
      <c r="G271" s="386"/>
      <c r="H271" s="2"/>
      <c r="I271" s="2"/>
      <c r="J271" s="244"/>
      <c r="K271" s="244"/>
      <c r="L271" s="244"/>
      <c r="M271" s="244"/>
      <c r="N271" s="244"/>
      <c r="O271" s="244"/>
      <c r="P271" s="2"/>
      <c r="Q271" s="14"/>
      <c r="R271" s="2"/>
      <c r="S271" s="7" t="s">
        <v>153</v>
      </c>
      <c r="T271" s="2"/>
      <c r="U271" s="2"/>
      <c r="V271" s="2"/>
      <c r="W271" s="2"/>
      <c r="X271" s="2"/>
      <c r="Y271" s="3"/>
      <c r="Z271" s="14"/>
      <c r="AA271" s="14"/>
      <c r="AB271" s="14"/>
      <c r="AC271" s="14"/>
      <c r="AD271" s="3"/>
      <c r="AE271" s="14"/>
    </row>
    <row r="272" spans="1:31" s="33" customFormat="1" ht="18.75" x14ac:dyDescent="0.25">
      <c r="A272" s="39"/>
      <c r="B272" s="55"/>
      <c r="C272" s="55"/>
      <c r="D272" s="387"/>
      <c r="E272" s="388"/>
      <c r="F272" s="388"/>
      <c r="G272" s="387"/>
      <c r="H272" s="123"/>
      <c r="I272" s="123"/>
      <c r="J272" s="123"/>
      <c r="K272" s="123"/>
      <c r="L272" s="123"/>
      <c r="M272" s="124"/>
      <c r="N272" s="124"/>
      <c r="O272" s="124"/>
      <c r="P272" s="124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  <c r="AA272" s="132"/>
      <c r="AB272" s="123"/>
      <c r="AC272" s="123"/>
      <c r="AD272" s="123"/>
      <c r="AE272" s="123"/>
    </row>
    <row r="273" spans="1:31" s="33" customFormat="1" x14ac:dyDescent="0.25">
      <c r="A273" s="39"/>
      <c r="B273" s="55"/>
      <c r="C273" s="55"/>
      <c r="D273" s="387"/>
      <c r="E273" s="388"/>
      <c r="F273" s="388"/>
      <c r="G273" s="387"/>
      <c r="H273" s="3"/>
      <c r="I273" s="3"/>
      <c r="J273" s="3"/>
      <c r="K273" s="3"/>
      <c r="L273" s="3"/>
      <c r="M273" s="14"/>
      <c r="N273" s="14"/>
      <c r="O273" s="14"/>
      <c r="P273" s="14"/>
      <c r="Q273" s="3"/>
      <c r="R273" s="15"/>
      <c r="S273" s="14"/>
      <c r="T273" s="3"/>
      <c r="U273" s="3"/>
      <c r="V273" s="3"/>
      <c r="W273" s="3"/>
      <c r="X273" s="14"/>
      <c r="Y273" s="3"/>
      <c r="Z273" s="14"/>
      <c r="AA273" s="14"/>
      <c r="AB273" s="14"/>
      <c r="AC273" s="3"/>
      <c r="AD273" s="14"/>
      <c r="AE273" s="14"/>
    </row>
    <row r="274" spans="1:31" s="33" customFormat="1" outlineLevel="1" x14ac:dyDescent="0.25">
      <c r="A274" s="39"/>
      <c r="B274" s="55"/>
      <c r="C274" s="55"/>
      <c r="D274" s="387"/>
      <c r="E274" s="388"/>
      <c r="F274" s="388"/>
      <c r="G274" s="387"/>
      <c r="H274" s="14"/>
      <c r="I274" s="14"/>
      <c r="J274" s="3"/>
      <c r="K274" s="3"/>
      <c r="L274" s="3"/>
      <c r="M274" s="41" t="s">
        <v>46</v>
      </c>
      <c r="N274" s="41" t="s">
        <v>47</v>
      </c>
      <c r="O274" s="41" t="s">
        <v>43</v>
      </c>
      <c r="P274" s="41" t="s">
        <v>45</v>
      </c>
      <c r="Q274" s="41" t="s">
        <v>44</v>
      </c>
      <c r="R274" s="14"/>
      <c r="S274" s="14"/>
      <c r="T274" s="14"/>
      <c r="U274" s="14"/>
      <c r="V274" s="3"/>
      <c r="W274" s="14"/>
      <c r="X274" s="14"/>
      <c r="Y274" s="14"/>
      <c r="Z274" s="2"/>
      <c r="AA274" s="2"/>
      <c r="AB274" s="2"/>
      <c r="AC274" s="2"/>
      <c r="AD274" s="2"/>
      <c r="AE274" s="2"/>
    </row>
    <row r="275" spans="1:31" s="33" customFormat="1" outlineLevel="1" x14ac:dyDescent="0.25">
      <c r="A275" s="39"/>
      <c r="B275" s="55"/>
      <c r="C275" s="55"/>
      <c r="D275" s="387"/>
      <c r="E275" s="388"/>
      <c r="F275" s="388"/>
      <c r="G275" s="387"/>
      <c r="H275" s="14"/>
      <c r="I275" s="14"/>
      <c r="J275" s="3"/>
      <c r="K275" s="3"/>
      <c r="L275" s="3"/>
      <c r="M275" s="41">
        <v>0</v>
      </c>
      <c r="N275" s="41">
        <v>1</v>
      </c>
      <c r="O275" s="41">
        <v>5</v>
      </c>
      <c r="P275" s="41">
        <v>15</v>
      </c>
      <c r="Q275" s="41">
        <v>30</v>
      </c>
      <c r="R275" s="3"/>
      <c r="S275" s="14"/>
      <c r="T275" s="14"/>
      <c r="U275" s="14"/>
      <c r="V275" s="3"/>
      <c r="W275" s="14"/>
      <c r="X275" s="14"/>
      <c r="Y275" s="14"/>
      <c r="Z275" s="2"/>
      <c r="AA275" s="2"/>
      <c r="AB275" s="2"/>
      <c r="AC275" s="2"/>
      <c r="AD275" s="2"/>
      <c r="AE275" s="2"/>
    </row>
    <row r="276" spans="1:31" s="33" customFormat="1" outlineLevel="1" x14ac:dyDescent="0.25">
      <c r="A276" s="39"/>
      <c r="B276" s="55"/>
      <c r="C276" s="55"/>
      <c r="D276" s="387"/>
      <c r="E276" s="388"/>
      <c r="F276" s="388"/>
      <c r="G276" s="387"/>
      <c r="H276" s="14"/>
      <c r="I276" s="14"/>
      <c r="J276" s="3"/>
      <c r="K276" s="3"/>
      <c r="L276" s="3"/>
      <c r="M276" s="41">
        <v>1.01</v>
      </c>
      <c r="N276" s="41">
        <v>1</v>
      </c>
      <c r="O276" s="41">
        <v>8</v>
      </c>
      <c r="P276" s="41">
        <v>15</v>
      </c>
      <c r="Q276" s="41">
        <v>30</v>
      </c>
      <c r="R276" s="3"/>
      <c r="S276" s="14"/>
      <c r="T276" s="14"/>
      <c r="U276" s="14"/>
      <c r="V276" s="3"/>
      <c r="W276" s="14"/>
      <c r="X276" s="14"/>
      <c r="Y276" s="14"/>
      <c r="Z276" s="2"/>
      <c r="AA276" s="2"/>
      <c r="AB276" s="2"/>
      <c r="AC276" s="2"/>
      <c r="AD276" s="2"/>
      <c r="AE276" s="2"/>
    </row>
    <row r="277" spans="1:31" s="33" customFormat="1" outlineLevel="1" x14ac:dyDescent="0.25">
      <c r="A277" s="39"/>
      <c r="B277" s="55"/>
      <c r="C277" s="55"/>
      <c r="D277" s="387"/>
      <c r="E277" s="388"/>
      <c r="F277" s="388"/>
      <c r="G277" s="387"/>
      <c r="H277" s="14"/>
      <c r="I277" s="14"/>
      <c r="J277" s="3"/>
      <c r="K277" s="3"/>
      <c r="L277" s="3"/>
      <c r="M277" s="41">
        <v>3.01</v>
      </c>
      <c r="N277" s="41">
        <v>1</v>
      </c>
      <c r="O277" s="41">
        <v>12</v>
      </c>
      <c r="P277" s="41">
        <v>15</v>
      </c>
      <c r="Q277" s="41">
        <v>30</v>
      </c>
      <c r="R277" s="3"/>
      <c r="S277" s="14"/>
      <c r="T277" s="14"/>
      <c r="U277" s="14"/>
      <c r="V277" s="3"/>
      <c r="W277" s="14"/>
      <c r="X277" s="14"/>
      <c r="Y277" s="14"/>
      <c r="Z277" s="2"/>
      <c r="AA277" s="2"/>
      <c r="AB277" s="2"/>
      <c r="AC277" s="2"/>
      <c r="AD277" s="2"/>
      <c r="AE277" s="2"/>
    </row>
    <row r="278" spans="1:31" s="33" customFormat="1" outlineLevel="1" x14ac:dyDescent="0.25">
      <c r="A278" s="39"/>
      <c r="B278" s="55"/>
      <c r="C278" s="55"/>
      <c r="D278" s="387"/>
      <c r="E278" s="388"/>
      <c r="F278" s="388"/>
      <c r="G278" s="387"/>
      <c r="H278" s="14"/>
      <c r="I278" s="14"/>
      <c r="J278" s="3"/>
      <c r="K278" s="3"/>
      <c r="L278" s="3"/>
      <c r="M278" s="41">
        <v>6.01</v>
      </c>
      <c r="N278" s="41">
        <v>1</v>
      </c>
      <c r="O278" s="41">
        <v>15</v>
      </c>
      <c r="P278" s="41">
        <v>15</v>
      </c>
      <c r="Q278" s="41">
        <v>30</v>
      </c>
      <c r="R278" s="3"/>
      <c r="S278" s="14"/>
      <c r="T278" s="14"/>
      <c r="U278" s="14"/>
      <c r="V278" s="3"/>
      <c r="W278" s="14"/>
      <c r="X278" s="14"/>
      <c r="Y278" s="14"/>
      <c r="Z278" s="2"/>
      <c r="AA278" s="2"/>
      <c r="AB278" s="2"/>
      <c r="AC278" s="2"/>
      <c r="AD278" s="2"/>
      <c r="AE278" s="2"/>
    </row>
    <row r="279" spans="1:31" s="33" customFormat="1" outlineLevel="1" x14ac:dyDescent="0.25">
      <c r="A279" s="39"/>
      <c r="B279" s="55"/>
      <c r="C279" s="55"/>
      <c r="D279" s="387"/>
      <c r="E279" s="388"/>
      <c r="F279" s="388"/>
      <c r="G279" s="387"/>
      <c r="H279" s="14"/>
      <c r="I279" s="14"/>
      <c r="J279" s="3"/>
      <c r="K279" s="3"/>
      <c r="L279" s="3"/>
      <c r="M279" s="41">
        <v>9.01</v>
      </c>
      <c r="N279" s="41">
        <v>1</v>
      </c>
      <c r="O279" s="41">
        <v>18</v>
      </c>
      <c r="P279" s="41">
        <v>15</v>
      </c>
      <c r="Q279" s="41">
        <v>30</v>
      </c>
      <c r="R279" s="3"/>
      <c r="S279" s="14"/>
      <c r="T279" s="14"/>
      <c r="U279" s="14"/>
      <c r="V279" s="3"/>
      <c r="W279" s="14"/>
      <c r="X279" s="14"/>
      <c r="Y279" s="14"/>
      <c r="Z279" s="2"/>
      <c r="AA279" s="2"/>
      <c r="AB279" s="2"/>
      <c r="AC279" s="2"/>
      <c r="AD279" s="2"/>
      <c r="AE279" s="2"/>
    </row>
    <row r="280" spans="1:31" s="33" customFormat="1" outlineLevel="1" x14ac:dyDescent="0.25">
      <c r="A280" s="39"/>
      <c r="B280" s="55"/>
      <c r="C280" s="55"/>
      <c r="D280" s="387"/>
      <c r="E280" s="388"/>
      <c r="F280" s="388"/>
      <c r="G280" s="387"/>
      <c r="H280" s="14"/>
      <c r="I280" s="14"/>
      <c r="J280" s="3"/>
      <c r="K280" s="3"/>
      <c r="L280" s="3"/>
      <c r="M280" s="41">
        <v>12.01</v>
      </c>
      <c r="N280" s="41">
        <v>1</v>
      </c>
      <c r="O280" s="41">
        <v>25</v>
      </c>
      <c r="P280" s="41">
        <v>15</v>
      </c>
      <c r="Q280" s="41">
        <v>30</v>
      </c>
      <c r="R280" s="3"/>
      <c r="S280" s="14"/>
      <c r="T280" s="14"/>
      <c r="U280" s="14"/>
      <c r="V280" s="3"/>
      <c r="W280" s="14"/>
      <c r="X280" s="14"/>
      <c r="Y280" s="14"/>
      <c r="Z280" s="2"/>
      <c r="AA280" s="2"/>
      <c r="AB280" s="2"/>
      <c r="AC280" s="2"/>
      <c r="AD280" s="2"/>
      <c r="AE280" s="2"/>
    </row>
    <row r="281" spans="1:31" s="33" customFormat="1" outlineLevel="1" x14ac:dyDescent="0.25">
      <c r="A281" s="39"/>
      <c r="B281" s="55"/>
      <c r="C281" s="55"/>
      <c r="D281" s="387"/>
      <c r="E281" s="388"/>
      <c r="F281" s="388"/>
      <c r="G281" s="387"/>
      <c r="H281" s="14"/>
      <c r="I281" s="14"/>
      <c r="J281" s="3"/>
      <c r="K281" s="3"/>
      <c r="L281" s="3"/>
      <c r="M281" s="41">
        <v>20.010000000000002</v>
      </c>
      <c r="N281" s="41">
        <v>1</v>
      </c>
      <c r="O281" s="41">
        <v>30</v>
      </c>
      <c r="P281" s="41">
        <v>15</v>
      </c>
      <c r="Q281" s="41">
        <v>30</v>
      </c>
      <c r="R281" s="3"/>
      <c r="S281" s="14"/>
      <c r="T281" s="14"/>
      <c r="U281" s="14"/>
      <c r="V281" s="3"/>
      <c r="W281" s="14"/>
      <c r="X281" s="14"/>
      <c r="Y281" s="14"/>
      <c r="Z281" s="2"/>
      <c r="AA281" s="2"/>
      <c r="AB281" s="2"/>
      <c r="AC281" s="2"/>
      <c r="AD281" s="2"/>
      <c r="AE281" s="2"/>
    </row>
    <row r="282" spans="1:31" s="33" customFormat="1" outlineLevel="1" x14ac:dyDescent="0.25">
      <c r="A282" s="39"/>
      <c r="B282" s="55"/>
      <c r="C282" s="55"/>
      <c r="D282" s="387"/>
      <c r="E282" s="388"/>
      <c r="F282" s="388"/>
      <c r="G282" s="387"/>
      <c r="H282" s="14"/>
      <c r="I282" s="14"/>
      <c r="J282" s="3"/>
      <c r="K282" s="3"/>
      <c r="L282" s="3"/>
      <c r="M282" s="41">
        <v>100000</v>
      </c>
      <c r="N282" s="70">
        <v>1</v>
      </c>
      <c r="O282" s="41">
        <v>30</v>
      </c>
      <c r="P282" s="41">
        <v>15</v>
      </c>
      <c r="Q282" s="41">
        <v>30</v>
      </c>
      <c r="R282" s="3"/>
      <c r="S282" s="14"/>
      <c r="T282" s="14"/>
      <c r="U282" s="14"/>
      <c r="V282" s="3"/>
      <c r="W282" s="14"/>
      <c r="X282" s="14"/>
      <c r="Y282" s="14"/>
      <c r="Z282" s="2"/>
      <c r="AA282" s="2"/>
      <c r="AB282" s="2"/>
      <c r="AC282" s="2"/>
      <c r="AD282" s="2"/>
      <c r="AE282" s="2"/>
    </row>
    <row r="283" spans="1:31" s="33" customFormat="1" x14ac:dyDescent="0.25">
      <c r="A283" s="39"/>
      <c r="B283" s="55"/>
      <c r="C283" s="55"/>
      <c r="D283" s="387"/>
      <c r="E283" s="388"/>
      <c r="F283" s="388"/>
      <c r="G283" s="387"/>
      <c r="H283" s="14"/>
      <c r="I283" s="14"/>
      <c r="J283" s="3"/>
      <c r="K283" s="3"/>
      <c r="L283" s="3"/>
      <c r="M283" s="3"/>
      <c r="N283" s="14"/>
      <c r="O283" s="14"/>
      <c r="P283" s="14"/>
      <c r="Q283" s="3"/>
      <c r="R283" s="14"/>
      <c r="S283" s="14"/>
      <c r="T283" s="14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s="33" customFormat="1" x14ac:dyDescent="0.25">
      <c r="A284" s="39"/>
      <c r="B284" s="55"/>
      <c r="C284" s="55"/>
      <c r="D284" s="387"/>
      <c r="E284" s="388"/>
      <c r="F284" s="388"/>
      <c r="G284" s="387"/>
      <c r="H284" s="14"/>
      <c r="I284" s="14"/>
      <c r="J284" s="3"/>
      <c r="K284" s="3"/>
      <c r="L284" s="3"/>
      <c r="M284" s="14"/>
      <c r="N284" s="14"/>
      <c r="O284" s="14"/>
      <c r="P284" s="14"/>
      <c r="Q284" s="3"/>
      <c r="R284" s="14"/>
      <c r="S284" s="14"/>
      <c r="T284" s="14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s="33" customFormat="1" x14ac:dyDescent="0.25">
      <c r="A285" s="39"/>
      <c r="B285" s="55"/>
      <c r="C285" s="55"/>
      <c r="D285" s="387"/>
      <c r="E285" s="388"/>
      <c r="F285" s="388"/>
      <c r="G285" s="387"/>
      <c r="H285" s="14"/>
      <c r="I285" s="14"/>
      <c r="J285" s="3"/>
      <c r="K285" s="3"/>
      <c r="L285" s="3"/>
      <c r="M285" s="14"/>
      <c r="N285" s="14"/>
      <c r="O285" s="14"/>
      <c r="P285" s="14"/>
      <c r="Q285" s="3"/>
      <c r="R285" s="14"/>
      <c r="S285" s="14"/>
      <c r="T285" s="14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s="33" customFormat="1" x14ac:dyDescent="0.25">
      <c r="A286" s="39"/>
      <c r="B286" s="55"/>
      <c r="C286" s="55"/>
      <c r="D286" s="387"/>
      <c r="E286" s="388"/>
      <c r="F286" s="388"/>
      <c r="G286" s="387"/>
      <c r="H286" s="14"/>
      <c r="I286" s="14"/>
      <c r="J286" s="3"/>
      <c r="K286" s="3"/>
      <c r="L286" s="3"/>
      <c r="M286" s="14"/>
      <c r="N286" s="14"/>
      <c r="O286" s="14"/>
      <c r="P286" s="14"/>
      <c r="Q286" s="3"/>
      <c r="R286" s="14"/>
      <c r="S286" s="14"/>
      <c r="T286" s="14"/>
      <c r="U286" s="14"/>
      <c r="V286" s="3"/>
      <c r="W286" s="14"/>
      <c r="X286" s="14"/>
      <c r="Y286" s="14"/>
      <c r="Z286" s="2"/>
      <c r="AA286" s="2"/>
      <c r="AB286" s="2"/>
      <c r="AC286" s="2"/>
      <c r="AD286" s="2"/>
      <c r="AE286" s="2"/>
    </row>
    <row r="287" spans="1:31" s="33" customFormat="1" x14ac:dyDescent="0.25">
      <c r="A287" s="39"/>
      <c r="B287" s="55"/>
      <c r="C287" s="55"/>
      <c r="D287" s="387"/>
      <c r="E287" s="388"/>
      <c r="F287" s="388"/>
      <c r="G287" s="387"/>
      <c r="H287" s="3"/>
      <c r="I287" s="3"/>
      <c r="J287" s="3"/>
      <c r="K287" s="3"/>
      <c r="L287" s="3"/>
      <c r="M287" s="14"/>
      <c r="N287" s="14"/>
      <c r="O287" s="14"/>
      <c r="P287" s="14"/>
      <c r="Q287" s="3"/>
      <c r="R287" s="15"/>
      <c r="S287" s="14"/>
      <c r="T287" s="3"/>
      <c r="U287" s="3"/>
      <c r="V287" s="3"/>
      <c r="W287" s="3"/>
      <c r="X287" s="14"/>
      <c r="Y287" s="3"/>
      <c r="Z287" s="14"/>
      <c r="AA287" s="14"/>
      <c r="AB287" s="14"/>
      <c r="AC287" s="3"/>
      <c r="AD287" s="14"/>
      <c r="AE287" s="14"/>
    </row>
    <row r="288" spans="1:31" s="33" customFormat="1" x14ac:dyDescent="0.25">
      <c r="A288" s="39"/>
      <c r="B288" s="55"/>
      <c r="C288" s="55"/>
      <c r="D288" s="387"/>
      <c r="E288" s="388"/>
      <c r="F288" s="388"/>
      <c r="G288" s="387"/>
      <c r="H288" s="3"/>
      <c r="I288" s="3"/>
      <c r="J288" s="3"/>
      <c r="K288" s="3"/>
      <c r="L288" s="3"/>
      <c r="M288" s="14"/>
      <c r="N288" s="14"/>
      <c r="O288" s="14"/>
      <c r="P288" s="14"/>
      <c r="Q288" s="3"/>
      <c r="R288" s="15"/>
      <c r="S288" s="14"/>
      <c r="T288" s="3"/>
      <c r="U288" s="3"/>
      <c r="V288" s="3"/>
      <c r="W288" s="3"/>
      <c r="X288" s="14"/>
      <c r="Y288" s="3"/>
      <c r="Z288" s="14"/>
      <c r="AA288" s="14"/>
      <c r="AB288" s="14"/>
      <c r="AC288" s="3"/>
      <c r="AD288" s="14"/>
      <c r="AE288" s="14"/>
    </row>
    <row r="289" spans="1:31" s="33" customFormat="1" x14ac:dyDescent="0.25">
      <c r="A289" s="39"/>
      <c r="B289" s="55"/>
      <c r="C289" s="55"/>
      <c r="D289" s="387"/>
      <c r="E289" s="388"/>
      <c r="F289" s="388"/>
      <c r="G289" s="387"/>
      <c r="H289" s="3"/>
      <c r="I289" s="3"/>
      <c r="J289" s="3"/>
      <c r="K289" s="3"/>
      <c r="L289" s="3"/>
      <c r="M289" s="14"/>
      <c r="N289" s="14"/>
      <c r="O289" s="14"/>
      <c r="P289" s="14"/>
      <c r="Q289" s="3"/>
      <c r="R289" s="15"/>
      <c r="S289" s="14"/>
      <c r="T289" s="3"/>
      <c r="U289" s="3"/>
      <c r="V289" s="3"/>
      <c r="W289" s="3"/>
      <c r="X289" s="14"/>
      <c r="Y289" s="3"/>
      <c r="Z289" s="14"/>
      <c r="AA289" s="14"/>
      <c r="AB289" s="14"/>
      <c r="AC289" s="3"/>
      <c r="AD289" s="14"/>
      <c r="AE289" s="14"/>
    </row>
  </sheetData>
  <autoFilter ref="A9:AE213" xr:uid="{00000000-0009-0000-0000-000003000000}"/>
  <mergeCells count="33">
    <mergeCell ref="AC7:AC8"/>
    <mergeCell ref="Q6:Q8"/>
    <mergeCell ref="J6:L6"/>
    <mergeCell ref="H4:Q4"/>
    <mergeCell ref="R4:AD4"/>
    <mergeCell ref="A2:AE2"/>
    <mergeCell ref="A4:A8"/>
    <mergeCell ref="B4:B8"/>
    <mergeCell ref="D4:D8"/>
    <mergeCell ref="G4:G8"/>
    <mergeCell ref="AE4:AE8"/>
    <mergeCell ref="H5:L5"/>
    <mergeCell ref="X6:AD6"/>
    <mergeCell ref="T5:T8"/>
    <mergeCell ref="U5:AD5"/>
    <mergeCell ref="AB7:AB8"/>
    <mergeCell ref="AD7:AD8"/>
    <mergeCell ref="W6:W8"/>
    <mergeCell ref="R5:S7"/>
    <mergeCell ref="N7:O7"/>
    <mergeCell ref="P7:P8"/>
    <mergeCell ref="C4:C8"/>
    <mergeCell ref="X7:AA7"/>
    <mergeCell ref="N6:P6"/>
    <mergeCell ref="U6:U8"/>
    <mergeCell ref="V6:V8"/>
    <mergeCell ref="J7:K7"/>
    <mergeCell ref="L7:L8"/>
    <mergeCell ref="H6:H8"/>
    <mergeCell ref="E4:F7"/>
    <mergeCell ref="I6:I8"/>
    <mergeCell ref="M5:Q5"/>
    <mergeCell ref="M6:M8"/>
  </mergeCells>
  <phoneticPr fontId="13" type="noConversion"/>
  <pageMargins left="0.43307086614173229" right="0.23622047244094491" top="0.47244094488188981" bottom="0.35433070866141736" header="0.31496062992125984" footer="0.31496062992125984"/>
  <pageSetup paperSize="9" scale="54" fitToHeight="0" orientation="landscape" r:id="rId1"/>
  <headerFooter differentFirst="1">
    <oddHeader>&amp;C&amp;"Times New Roman,обычный"&amp;12&amp;P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79998168889431442"/>
    <pageSetUpPr fitToPage="1"/>
  </sheetPr>
  <dimension ref="A1:IV140"/>
  <sheetViews>
    <sheetView zoomScale="75" zoomScaleNormal="75" zoomScaleSheetLayoutView="75" workbookViewId="0">
      <pane xSplit="5" ySplit="10" topLeftCell="F11" activePane="bottomRight" state="frozen"/>
      <selection pane="topRight" activeCell="E1" sqref="E1"/>
      <selection pane="bottomLeft" activeCell="A11" sqref="A11"/>
      <selection pane="bottomRight" activeCell="M53" sqref="M53"/>
    </sheetView>
  </sheetViews>
  <sheetFormatPr defaultColWidth="9" defaultRowHeight="15.75" outlineLevelRow="1" outlineLevelCol="1" x14ac:dyDescent="0.25"/>
  <cols>
    <col min="1" max="1" width="7.28515625" style="138" customWidth="1"/>
    <col min="2" max="2" width="62.85546875" style="122" customWidth="1"/>
    <col min="3" max="3" width="22.85546875" style="122" customWidth="1"/>
    <col min="4" max="4" width="12.5703125" style="140" customWidth="1"/>
    <col min="5" max="5" width="11.28515625" style="141" customWidth="1" outlineLevel="1"/>
    <col min="6" max="6" width="12.5703125" style="141" customWidth="1" outlineLevel="1"/>
    <col min="7" max="7" width="12" style="141" customWidth="1" outlineLevel="1"/>
    <col min="8" max="8" width="9" style="106" customWidth="1"/>
    <col min="9" max="9" width="9" style="216" customWidth="1"/>
    <col min="10" max="11" width="9" style="106" hidden="1" customWidth="1" outlineLevel="1"/>
    <col min="12" max="12" width="8" style="106" customWidth="1" collapsed="1"/>
    <col min="13" max="14" width="9" style="106" customWidth="1" outlineLevel="1"/>
    <col min="15" max="15" width="10.28515625" style="106" customWidth="1" outlineLevel="1"/>
    <col min="16" max="17" width="9" style="106" customWidth="1"/>
    <col min="18" max="18" width="9" style="106" hidden="1" customWidth="1" outlineLevel="1"/>
    <col min="19" max="19" width="8" style="106" customWidth="1" collapsed="1"/>
    <col min="20" max="20" width="9" style="106" hidden="1" customWidth="1" outlineLevel="1"/>
    <col min="21" max="21" width="9" style="106" customWidth="1" collapsed="1"/>
    <col min="22" max="22" width="9" style="106" customWidth="1"/>
    <col min="23" max="24" width="9" style="106" hidden="1" customWidth="1" outlineLevel="1"/>
    <col min="25" max="25" width="9" style="106" customWidth="1" collapsed="1"/>
    <col min="26" max="16384" width="9" style="106"/>
  </cols>
  <sheetData>
    <row r="1" spans="1:256" ht="18.75" x14ac:dyDescent="0.3">
      <c r="A1" s="464" t="s">
        <v>853</v>
      </c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5"/>
      <c r="S1" s="464"/>
      <c r="T1" s="465"/>
      <c r="U1" s="464"/>
      <c r="V1" s="464"/>
      <c r="W1" s="465"/>
      <c r="X1" s="465"/>
      <c r="Y1" s="464"/>
      <c r="Z1" s="464"/>
    </row>
    <row r="2" spans="1:256" s="135" customFormat="1" x14ac:dyDescent="0.25">
      <c r="A2" s="138"/>
      <c r="B2" s="121"/>
      <c r="C2" s="121"/>
      <c r="D2" s="133"/>
      <c r="E2" s="134"/>
      <c r="F2" s="134"/>
      <c r="G2" s="134"/>
      <c r="H2" s="107"/>
      <c r="I2" s="215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107"/>
      <c r="DE2" s="107"/>
      <c r="DF2" s="107"/>
      <c r="DG2" s="107"/>
      <c r="DH2" s="107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07"/>
      <c r="DV2" s="107"/>
      <c r="DW2" s="107"/>
      <c r="DX2" s="107"/>
      <c r="DY2" s="107"/>
      <c r="DZ2" s="107"/>
      <c r="EA2" s="107"/>
      <c r="EB2" s="107"/>
      <c r="EC2" s="107"/>
      <c r="ED2" s="107"/>
      <c r="EE2" s="107"/>
      <c r="EF2" s="107"/>
      <c r="EG2" s="107"/>
      <c r="EH2" s="107"/>
      <c r="EI2" s="107"/>
      <c r="EJ2" s="107"/>
      <c r="EK2" s="107"/>
      <c r="EL2" s="107"/>
      <c r="EM2" s="107"/>
      <c r="EN2" s="107"/>
      <c r="EO2" s="107"/>
      <c r="EP2" s="107"/>
      <c r="EQ2" s="107"/>
      <c r="ER2" s="107"/>
      <c r="ES2" s="107"/>
      <c r="ET2" s="107"/>
      <c r="EU2" s="107"/>
      <c r="EV2" s="107"/>
      <c r="EW2" s="107"/>
      <c r="EX2" s="107"/>
      <c r="EY2" s="107"/>
      <c r="EZ2" s="107"/>
      <c r="FA2" s="107"/>
      <c r="FB2" s="107"/>
      <c r="FC2" s="107"/>
      <c r="FD2" s="107"/>
      <c r="FE2" s="107"/>
      <c r="FF2" s="107"/>
      <c r="FG2" s="107"/>
      <c r="FH2" s="107"/>
      <c r="FI2" s="107"/>
      <c r="FJ2" s="107"/>
      <c r="FK2" s="107"/>
      <c r="FL2" s="107"/>
      <c r="FM2" s="107"/>
      <c r="FN2" s="107"/>
      <c r="FO2" s="107"/>
      <c r="FP2" s="107"/>
      <c r="FQ2" s="107"/>
      <c r="FR2" s="107"/>
      <c r="FS2" s="107"/>
      <c r="FT2" s="107"/>
      <c r="FU2" s="107"/>
      <c r="FV2" s="107"/>
      <c r="FW2" s="107"/>
      <c r="FX2" s="107"/>
      <c r="FY2" s="107"/>
      <c r="FZ2" s="107"/>
      <c r="GA2" s="107"/>
      <c r="GB2" s="107"/>
      <c r="GC2" s="107"/>
      <c r="GD2" s="107"/>
      <c r="GE2" s="107"/>
      <c r="GF2" s="107"/>
      <c r="GG2" s="107"/>
      <c r="GH2" s="107"/>
      <c r="GI2" s="107"/>
      <c r="GJ2" s="107"/>
      <c r="GK2" s="107"/>
      <c r="GL2" s="107"/>
      <c r="GM2" s="107"/>
      <c r="GN2" s="107"/>
      <c r="GO2" s="107"/>
      <c r="GP2" s="107"/>
      <c r="GQ2" s="107"/>
      <c r="GR2" s="107"/>
      <c r="GS2" s="107"/>
      <c r="GT2" s="107"/>
      <c r="GU2" s="107"/>
      <c r="GV2" s="107"/>
      <c r="GW2" s="107"/>
      <c r="GX2" s="107"/>
      <c r="GY2" s="107"/>
      <c r="GZ2" s="107"/>
      <c r="HA2" s="107"/>
      <c r="HB2" s="107"/>
      <c r="HC2" s="107"/>
      <c r="HD2" s="107"/>
      <c r="HE2" s="107"/>
      <c r="HF2" s="107"/>
      <c r="HG2" s="107"/>
      <c r="HH2" s="107"/>
      <c r="HI2" s="107"/>
      <c r="HJ2" s="107"/>
      <c r="HK2" s="107"/>
      <c r="HL2" s="107"/>
      <c r="HM2" s="107"/>
      <c r="HN2" s="107"/>
      <c r="HO2" s="107"/>
      <c r="HP2" s="107"/>
      <c r="HQ2" s="107"/>
      <c r="HR2" s="107"/>
      <c r="HS2" s="107"/>
      <c r="HT2" s="107"/>
      <c r="HU2" s="107"/>
      <c r="HV2" s="107"/>
      <c r="HW2" s="107"/>
      <c r="HX2" s="107"/>
      <c r="HY2" s="107"/>
      <c r="HZ2" s="107"/>
      <c r="IA2" s="107"/>
      <c r="IB2" s="107"/>
      <c r="IC2" s="107"/>
      <c r="ID2" s="107"/>
      <c r="IE2" s="107"/>
      <c r="IF2" s="107"/>
      <c r="IG2" s="107"/>
      <c r="IH2" s="107"/>
      <c r="II2" s="107"/>
      <c r="IJ2" s="107"/>
      <c r="IK2" s="107"/>
      <c r="IL2" s="107"/>
      <c r="IM2" s="107"/>
      <c r="IN2" s="107"/>
      <c r="IO2" s="107"/>
      <c r="IP2" s="107"/>
      <c r="IQ2" s="107"/>
      <c r="IR2" s="107"/>
      <c r="IS2" s="107"/>
      <c r="IT2" s="107"/>
      <c r="IU2" s="107"/>
      <c r="IV2" s="107"/>
    </row>
    <row r="3" spans="1:256" s="135" customFormat="1" x14ac:dyDescent="0.25">
      <c r="A3" s="473" t="s">
        <v>0</v>
      </c>
      <c r="B3" s="470" t="s">
        <v>227</v>
      </c>
      <c r="C3" s="470" t="s">
        <v>72</v>
      </c>
      <c r="D3" s="476" t="s">
        <v>137</v>
      </c>
      <c r="E3" s="480" t="s">
        <v>48</v>
      </c>
      <c r="F3" s="481"/>
      <c r="G3" s="479" t="s">
        <v>152</v>
      </c>
      <c r="H3" s="467" t="s">
        <v>61</v>
      </c>
      <c r="I3" s="467"/>
      <c r="J3" s="467"/>
      <c r="K3" s="467"/>
      <c r="L3" s="467"/>
      <c r="M3" s="467"/>
      <c r="N3" s="467"/>
      <c r="O3" s="467"/>
      <c r="P3" s="468" t="s">
        <v>60</v>
      </c>
      <c r="Q3" s="468"/>
      <c r="R3" s="468"/>
      <c r="S3" s="468"/>
      <c r="T3" s="468"/>
      <c r="U3" s="468"/>
      <c r="V3" s="468"/>
      <c r="W3" s="468"/>
      <c r="X3" s="468"/>
      <c r="Y3" s="468"/>
      <c r="Z3" s="466" t="s">
        <v>38</v>
      </c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  <c r="BT3" s="107"/>
      <c r="BU3" s="107"/>
      <c r="BV3" s="107"/>
      <c r="BW3" s="107"/>
      <c r="BX3" s="107"/>
      <c r="BY3" s="107"/>
      <c r="BZ3" s="107"/>
      <c r="CA3" s="107"/>
      <c r="CB3" s="107"/>
      <c r="CC3" s="107"/>
      <c r="CD3" s="107"/>
      <c r="CE3" s="107"/>
      <c r="CF3" s="107"/>
      <c r="CG3" s="107"/>
      <c r="CH3" s="107"/>
      <c r="CI3" s="107"/>
      <c r="CJ3" s="107"/>
      <c r="CK3" s="107"/>
      <c r="CL3" s="107"/>
      <c r="CM3" s="107"/>
      <c r="CN3" s="107"/>
      <c r="CO3" s="107"/>
      <c r="CP3" s="107"/>
      <c r="CQ3" s="107"/>
      <c r="CR3" s="107"/>
      <c r="CS3" s="107"/>
      <c r="CT3" s="107"/>
      <c r="CU3" s="107"/>
      <c r="CV3" s="107"/>
      <c r="CW3" s="107"/>
      <c r="CX3" s="107"/>
      <c r="CY3" s="107"/>
      <c r="CZ3" s="107"/>
      <c r="DA3" s="107"/>
      <c r="DB3" s="107"/>
      <c r="DC3" s="107"/>
      <c r="DD3" s="107"/>
      <c r="DE3" s="107"/>
      <c r="DF3" s="107"/>
      <c r="DG3" s="107"/>
      <c r="DH3" s="107"/>
      <c r="DI3" s="107"/>
      <c r="DJ3" s="107"/>
      <c r="DK3" s="107"/>
      <c r="DL3" s="107"/>
      <c r="DM3" s="107"/>
      <c r="DN3" s="107"/>
      <c r="DO3" s="107"/>
      <c r="DP3" s="107"/>
      <c r="DQ3" s="107"/>
      <c r="DR3" s="107"/>
      <c r="DS3" s="107"/>
      <c r="DT3" s="107"/>
      <c r="DU3" s="107"/>
      <c r="DV3" s="107"/>
      <c r="DW3" s="107"/>
      <c r="DX3" s="107"/>
      <c r="DY3" s="107"/>
      <c r="DZ3" s="107"/>
      <c r="EA3" s="107"/>
      <c r="EB3" s="107"/>
      <c r="EC3" s="107"/>
      <c r="ED3" s="107"/>
      <c r="EE3" s="107"/>
      <c r="EF3" s="107"/>
      <c r="EG3" s="107"/>
      <c r="EH3" s="107"/>
      <c r="EI3" s="107"/>
      <c r="EJ3" s="107"/>
      <c r="EK3" s="107"/>
      <c r="EL3" s="107"/>
      <c r="EM3" s="107"/>
      <c r="EN3" s="107"/>
      <c r="EO3" s="107"/>
      <c r="EP3" s="107"/>
      <c r="EQ3" s="107"/>
      <c r="ER3" s="107"/>
      <c r="ES3" s="107"/>
      <c r="ET3" s="107"/>
      <c r="EU3" s="107"/>
      <c r="EV3" s="107"/>
      <c r="EW3" s="107"/>
      <c r="EX3" s="107"/>
      <c r="EY3" s="107"/>
      <c r="EZ3" s="107"/>
      <c r="FA3" s="107"/>
      <c r="FB3" s="107"/>
      <c r="FC3" s="107"/>
      <c r="FD3" s="107"/>
      <c r="FE3" s="107"/>
      <c r="FF3" s="107"/>
      <c r="FG3" s="107"/>
      <c r="FH3" s="107"/>
      <c r="FI3" s="107"/>
      <c r="FJ3" s="107"/>
      <c r="FK3" s="107"/>
      <c r="FL3" s="107"/>
      <c r="FM3" s="107"/>
      <c r="FN3" s="107"/>
      <c r="FO3" s="107"/>
      <c r="FP3" s="107"/>
      <c r="FQ3" s="107"/>
      <c r="FR3" s="107"/>
      <c r="FS3" s="107"/>
      <c r="FT3" s="107"/>
      <c r="FU3" s="107"/>
      <c r="FV3" s="107"/>
      <c r="FW3" s="107"/>
      <c r="FX3" s="107"/>
      <c r="FY3" s="107"/>
      <c r="FZ3" s="107"/>
      <c r="GA3" s="107"/>
      <c r="GB3" s="107"/>
      <c r="GC3" s="107"/>
      <c r="GD3" s="107"/>
      <c r="GE3" s="107"/>
      <c r="GF3" s="107"/>
      <c r="GG3" s="107"/>
      <c r="GH3" s="107"/>
      <c r="GI3" s="107"/>
      <c r="GJ3" s="107"/>
      <c r="GK3" s="107"/>
      <c r="GL3" s="107"/>
      <c r="GM3" s="107"/>
      <c r="GN3" s="107"/>
      <c r="GO3" s="107"/>
      <c r="GP3" s="107"/>
      <c r="GQ3" s="107"/>
      <c r="GR3" s="107"/>
      <c r="GS3" s="107"/>
      <c r="GT3" s="107"/>
      <c r="GU3" s="107"/>
      <c r="GV3" s="107"/>
      <c r="GW3" s="107"/>
      <c r="GX3" s="107"/>
      <c r="GY3" s="107"/>
      <c r="GZ3" s="107"/>
      <c r="HA3" s="107"/>
      <c r="HB3" s="107"/>
      <c r="HC3" s="107"/>
      <c r="HD3" s="107"/>
      <c r="HE3" s="107"/>
      <c r="HF3" s="107"/>
      <c r="HG3" s="107"/>
      <c r="HH3" s="107"/>
      <c r="HI3" s="107"/>
      <c r="HJ3" s="107"/>
      <c r="HK3" s="107"/>
      <c r="HL3" s="107"/>
      <c r="HM3" s="107"/>
      <c r="HN3" s="107"/>
      <c r="HO3" s="107"/>
      <c r="HP3" s="107"/>
      <c r="HQ3" s="107"/>
      <c r="HR3" s="107"/>
      <c r="HS3" s="107"/>
      <c r="HT3" s="107"/>
      <c r="HU3" s="107"/>
      <c r="HV3" s="107"/>
      <c r="HW3" s="107"/>
      <c r="HX3" s="107"/>
      <c r="HY3" s="107"/>
      <c r="HZ3" s="107"/>
      <c r="IA3" s="107"/>
      <c r="IB3" s="107"/>
      <c r="IC3" s="107"/>
      <c r="ID3" s="107"/>
      <c r="IE3" s="107"/>
      <c r="IF3" s="107"/>
      <c r="IG3" s="107"/>
      <c r="IH3" s="107"/>
      <c r="II3" s="107"/>
      <c r="IJ3" s="107"/>
      <c r="IK3" s="107"/>
      <c r="IL3" s="107"/>
      <c r="IM3" s="107"/>
      <c r="IN3" s="107"/>
      <c r="IO3" s="107"/>
      <c r="IP3" s="107"/>
      <c r="IQ3" s="107"/>
      <c r="IR3" s="107"/>
      <c r="IS3" s="107"/>
      <c r="IT3" s="107"/>
      <c r="IU3" s="107"/>
      <c r="IV3" s="107"/>
    </row>
    <row r="4" spans="1:256" s="135" customFormat="1" ht="31.5" customHeight="1" x14ac:dyDescent="0.25">
      <c r="A4" s="474"/>
      <c r="B4" s="471"/>
      <c r="C4" s="471"/>
      <c r="D4" s="477"/>
      <c r="E4" s="482"/>
      <c r="F4" s="483"/>
      <c r="G4" s="479"/>
      <c r="H4" s="467" t="s">
        <v>62</v>
      </c>
      <c r="I4" s="467"/>
      <c r="J4" s="467"/>
      <c r="K4" s="467"/>
      <c r="L4" s="467" t="s">
        <v>68</v>
      </c>
      <c r="M4" s="467"/>
      <c r="N4" s="467"/>
      <c r="O4" s="467"/>
      <c r="P4" s="468" t="s">
        <v>58</v>
      </c>
      <c r="Q4" s="468"/>
      <c r="R4" s="467" t="s">
        <v>35</v>
      </c>
      <c r="S4" s="467" t="s">
        <v>70</v>
      </c>
      <c r="T4" s="467"/>
      <c r="U4" s="467"/>
      <c r="V4" s="467"/>
      <c r="W4" s="467"/>
      <c r="X4" s="467"/>
      <c r="Y4" s="467"/>
      <c r="Z4" s="466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07"/>
      <c r="FL4" s="107"/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7"/>
      <c r="GB4" s="107"/>
      <c r="GC4" s="107"/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07"/>
      <c r="GS4" s="107"/>
      <c r="GT4" s="107"/>
      <c r="GU4" s="107"/>
      <c r="GV4" s="107"/>
      <c r="GW4" s="107"/>
      <c r="GX4" s="107"/>
      <c r="GY4" s="107"/>
      <c r="GZ4" s="107"/>
      <c r="HA4" s="107"/>
      <c r="HB4" s="107"/>
      <c r="HC4" s="107"/>
      <c r="HD4" s="107"/>
      <c r="HE4" s="107"/>
      <c r="HF4" s="107"/>
      <c r="HG4" s="107"/>
      <c r="HH4" s="107"/>
      <c r="HI4" s="107"/>
      <c r="HJ4" s="107"/>
      <c r="HK4" s="107"/>
      <c r="HL4" s="107"/>
      <c r="HM4" s="107"/>
      <c r="HN4" s="107"/>
      <c r="HO4" s="107"/>
      <c r="HP4" s="107"/>
      <c r="HQ4" s="107"/>
      <c r="HR4" s="107"/>
      <c r="HS4" s="107"/>
      <c r="HT4" s="107"/>
      <c r="HU4" s="107"/>
      <c r="HV4" s="107"/>
      <c r="HW4" s="107"/>
      <c r="HX4" s="107"/>
      <c r="HY4" s="107"/>
      <c r="HZ4" s="107"/>
      <c r="IA4" s="107"/>
      <c r="IB4" s="107"/>
      <c r="IC4" s="107"/>
      <c r="ID4" s="107"/>
      <c r="IE4" s="107"/>
      <c r="IF4" s="107"/>
      <c r="IG4" s="107"/>
      <c r="IH4" s="107"/>
      <c r="II4" s="107"/>
      <c r="IJ4" s="107"/>
      <c r="IK4" s="107"/>
      <c r="IL4" s="107"/>
      <c r="IM4" s="107"/>
      <c r="IN4" s="107"/>
      <c r="IO4" s="107"/>
      <c r="IP4" s="107"/>
      <c r="IQ4" s="107"/>
      <c r="IR4" s="107"/>
      <c r="IS4" s="107"/>
      <c r="IT4" s="107"/>
      <c r="IU4" s="107"/>
      <c r="IV4" s="107"/>
    </row>
    <row r="5" spans="1:256" s="135" customFormat="1" ht="13.5" customHeight="1" x14ac:dyDescent="0.25">
      <c r="A5" s="474"/>
      <c r="B5" s="471"/>
      <c r="C5" s="471"/>
      <c r="D5" s="477"/>
      <c r="E5" s="484"/>
      <c r="F5" s="485"/>
      <c r="G5" s="479"/>
      <c r="H5" s="467" t="s">
        <v>11</v>
      </c>
      <c r="I5" s="468" t="s">
        <v>63</v>
      </c>
      <c r="J5" s="467" t="s">
        <v>64</v>
      </c>
      <c r="K5" s="467"/>
      <c r="L5" s="467" t="s">
        <v>11</v>
      </c>
      <c r="M5" s="467" t="s">
        <v>64</v>
      </c>
      <c r="N5" s="467"/>
      <c r="O5" s="467" t="s">
        <v>69</v>
      </c>
      <c r="P5" s="468"/>
      <c r="Q5" s="468"/>
      <c r="R5" s="467"/>
      <c r="S5" s="469" t="s">
        <v>74</v>
      </c>
      <c r="T5" s="467" t="s">
        <v>73</v>
      </c>
      <c r="U5" s="468" t="s">
        <v>59</v>
      </c>
      <c r="V5" s="468" t="s">
        <v>21</v>
      </c>
      <c r="W5" s="468"/>
      <c r="X5" s="468"/>
      <c r="Y5" s="468"/>
      <c r="Z5" s="466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107"/>
      <c r="EP5" s="107"/>
      <c r="EQ5" s="107"/>
      <c r="ER5" s="107"/>
      <c r="ES5" s="107"/>
      <c r="ET5" s="107"/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07"/>
      <c r="FX5" s="107"/>
      <c r="FY5" s="107"/>
      <c r="FZ5" s="107"/>
      <c r="GA5" s="107"/>
      <c r="GB5" s="107"/>
      <c r="GC5" s="107"/>
      <c r="GD5" s="107"/>
      <c r="GE5" s="107"/>
      <c r="GF5" s="107"/>
      <c r="GG5" s="107"/>
      <c r="GH5" s="107"/>
      <c r="GI5" s="107"/>
      <c r="GJ5" s="107"/>
      <c r="GK5" s="107"/>
      <c r="GL5" s="107"/>
      <c r="GM5" s="107"/>
      <c r="GN5" s="107"/>
      <c r="GO5" s="107"/>
      <c r="GP5" s="107"/>
      <c r="GQ5" s="107"/>
      <c r="GR5" s="107"/>
      <c r="GS5" s="107"/>
      <c r="GT5" s="107"/>
      <c r="GU5" s="107"/>
      <c r="GV5" s="107"/>
      <c r="GW5" s="107"/>
      <c r="GX5" s="107"/>
      <c r="GY5" s="107"/>
      <c r="GZ5" s="107"/>
      <c r="HA5" s="107"/>
      <c r="HB5" s="107"/>
      <c r="HC5" s="107"/>
      <c r="HD5" s="107"/>
      <c r="HE5" s="107"/>
      <c r="HF5" s="107"/>
      <c r="HG5" s="107"/>
      <c r="HH5" s="107"/>
      <c r="HI5" s="107"/>
      <c r="HJ5" s="107"/>
      <c r="HK5" s="107"/>
      <c r="HL5" s="107"/>
      <c r="HM5" s="107"/>
      <c r="HN5" s="107"/>
      <c r="HO5" s="107"/>
      <c r="HP5" s="107"/>
      <c r="HQ5" s="107"/>
      <c r="HR5" s="107"/>
      <c r="HS5" s="107"/>
      <c r="HT5" s="107"/>
      <c r="HU5" s="107"/>
      <c r="HV5" s="107"/>
      <c r="HW5" s="107"/>
      <c r="HX5" s="107"/>
      <c r="HY5" s="107"/>
      <c r="HZ5" s="107"/>
      <c r="IA5" s="107"/>
      <c r="IB5" s="107"/>
      <c r="IC5" s="107"/>
      <c r="ID5" s="107"/>
      <c r="IE5" s="107"/>
      <c r="IF5" s="107"/>
      <c r="IG5" s="107"/>
      <c r="IH5" s="107"/>
      <c r="II5" s="107"/>
      <c r="IJ5" s="107"/>
      <c r="IK5" s="107"/>
      <c r="IL5" s="107"/>
      <c r="IM5" s="107"/>
      <c r="IN5" s="107"/>
      <c r="IO5" s="107"/>
      <c r="IP5" s="107"/>
      <c r="IQ5" s="107"/>
      <c r="IR5" s="107"/>
      <c r="IS5" s="107"/>
      <c r="IT5" s="107"/>
      <c r="IU5" s="107"/>
      <c r="IV5" s="107"/>
    </row>
    <row r="6" spans="1:256" s="135" customFormat="1" ht="47.25" x14ac:dyDescent="0.2">
      <c r="A6" s="475"/>
      <c r="B6" s="472"/>
      <c r="C6" s="472"/>
      <c r="D6" s="478"/>
      <c r="E6" s="136">
        <v>2025</v>
      </c>
      <c r="F6" s="136">
        <v>2026</v>
      </c>
      <c r="G6" s="479"/>
      <c r="H6" s="467"/>
      <c r="I6" s="468"/>
      <c r="J6" s="108" t="s">
        <v>75</v>
      </c>
      <c r="K6" s="108" t="s">
        <v>76</v>
      </c>
      <c r="L6" s="467"/>
      <c r="M6" s="108" t="s">
        <v>75</v>
      </c>
      <c r="N6" s="108" t="s">
        <v>76</v>
      </c>
      <c r="O6" s="467"/>
      <c r="P6" s="137" t="s">
        <v>59</v>
      </c>
      <c r="Q6" s="108" t="s">
        <v>40</v>
      </c>
      <c r="R6" s="467"/>
      <c r="S6" s="469"/>
      <c r="T6" s="467"/>
      <c r="U6" s="468"/>
      <c r="V6" s="108" t="s">
        <v>75</v>
      </c>
      <c r="W6" s="129" t="s">
        <v>39</v>
      </c>
      <c r="X6" s="108" t="s">
        <v>22</v>
      </c>
      <c r="Y6" s="108" t="s">
        <v>76</v>
      </c>
      <c r="Z6" s="466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138"/>
      <c r="BE6" s="138"/>
      <c r="BF6" s="138"/>
      <c r="BG6" s="138"/>
      <c r="BH6" s="138"/>
      <c r="BI6" s="138"/>
      <c r="BJ6" s="138"/>
      <c r="BK6" s="138"/>
      <c r="BL6" s="138"/>
      <c r="BM6" s="138"/>
      <c r="BN6" s="138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38"/>
      <c r="CK6" s="138"/>
      <c r="CL6" s="138"/>
      <c r="CM6" s="138"/>
      <c r="CN6" s="138"/>
      <c r="CO6" s="138"/>
      <c r="CP6" s="138"/>
      <c r="CQ6" s="138"/>
      <c r="CR6" s="138"/>
      <c r="CS6" s="138"/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M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8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  <c r="GE6" s="138"/>
      <c r="GF6" s="138"/>
      <c r="GG6" s="138"/>
      <c r="GH6" s="138"/>
      <c r="GI6" s="138"/>
      <c r="GJ6" s="138"/>
      <c r="GK6" s="138"/>
      <c r="GL6" s="138"/>
      <c r="GM6" s="138"/>
      <c r="GN6" s="138"/>
      <c r="GO6" s="138"/>
      <c r="GP6" s="138"/>
      <c r="GQ6" s="138"/>
      <c r="GR6" s="138"/>
      <c r="GS6" s="138"/>
      <c r="GT6" s="138"/>
      <c r="GU6" s="138"/>
      <c r="GV6" s="138"/>
      <c r="GW6" s="138"/>
      <c r="GX6" s="138"/>
      <c r="GY6" s="138"/>
      <c r="GZ6" s="138"/>
      <c r="HA6" s="138"/>
      <c r="HB6" s="138"/>
      <c r="HC6" s="138"/>
      <c r="HD6" s="138"/>
      <c r="HE6" s="138"/>
      <c r="HF6" s="138"/>
      <c r="HG6" s="138"/>
      <c r="HH6" s="138"/>
      <c r="HI6" s="138"/>
      <c r="HJ6" s="138"/>
      <c r="HK6" s="138"/>
      <c r="HL6" s="138"/>
      <c r="HM6" s="138"/>
      <c r="HN6" s="138"/>
      <c r="HO6" s="138"/>
      <c r="HP6" s="138"/>
      <c r="HQ6" s="138"/>
      <c r="HR6" s="138"/>
      <c r="HS6" s="138"/>
      <c r="HT6" s="138"/>
      <c r="HU6" s="138"/>
      <c r="HV6" s="138"/>
      <c r="HW6" s="138"/>
      <c r="HX6" s="138"/>
      <c r="HY6" s="138"/>
      <c r="HZ6" s="138"/>
      <c r="IA6" s="138"/>
      <c r="IB6" s="138"/>
      <c r="IC6" s="138"/>
      <c r="ID6" s="138"/>
      <c r="IE6" s="138"/>
      <c r="IF6" s="138"/>
      <c r="IG6" s="138"/>
      <c r="IH6" s="138"/>
      <c r="II6" s="138"/>
      <c r="IJ6" s="138"/>
      <c r="IK6" s="138"/>
      <c r="IL6" s="138"/>
      <c r="IM6" s="138"/>
      <c r="IN6" s="138"/>
      <c r="IO6" s="138"/>
      <c r="IP6" s="138"/>
      <c r="IQ6" s="138"/>
      <c r="IR6" s="138"/>
      <c r="IS6" s="138"/>
      <c r="IT6" s="138"/>
      <c r="IU6" s="138"/>
      <c r="IV6" s="138"/>
    </row>
    <row r="7" spans="1:256" s="135" customFormat="1" x14ac:dyDescent="0.25">
      <c r="A7" s="142">
        <v>1</v>
      </c>
      <c r="B7" s="143">
        <v>2</v>
      </c>
      <c r="C7" s="143"/>
      <c r="D7" s="143">
        <v>3</v>
      </c>
      <c r="E7" s="173">
        <v>4</v>
      </c>
      <c r="F7" s="143">
        <v>5</v>
      </c>
      <c r="G7" s="143">
        <v>6</v>
      </c>
      <c r="H7" s="130">
        <v>7</v>
      </c>
      <c r="I7" s="130">
        <v>8</v>
      </c>
      <c r="J7" s="130">
        <v>9</v>
      </c>
      <c r="K7" s="130">
        <v>10</v>
      </c>
      <c r="L7" s="130">
        <v>11</v>
      </c>
      <c r="M7" s="130">
        <v>12</v>
      </c>
      <c r="N7" s="130">
        <v>13</v>
      </c>
      <c r="O7" s="130">
        <v>14</v>
      </c>
      <c r="P7" s="130">
        <v>15</v>
      </c>
      <c r="Q7" s="130">
        <v>16</v>
      </c>
      <c r="R7" s="130">
        <v>28</v>
      </c>
      <c r="S7" s="166">
        <v>17</v>
      </c>
      <c r="T7" s="130">
        <v>30</v>
      </c>
      <c r="U7" s="130">
        <v>18</v>
      </c>
      <c r="V7" s="130">
        <v>19</v>
      </c>
      <c r="W7" s="130">
        <v>33</v>
      </c>
      <c r="X7" s="130">
        <v>34</v>
      </c>
      <c r="Y7" s="130">
        <v>20</v>
      </c>
      <c r="Z7" s="88"/>
      <c r="AA7" s="138"/>
      <c r="AB7" s="138"/>
      <c r="AC7" s="138"/>
      <c r="AD7" s="138"/>
      <c r="AE7" s="138"/>
      <c r="AF7" s="138"/>
      <c r="AG7" s="138"/>
      <c r="AH7" s="138"/>
      <c r="AI7" s="138"/>
      <c r="AJ7" s="138"/>
      <c r="AK7" s="138"/>
      <c r="AL7" s="138"/>
      <c r="AM7" s="138"/>
      <c r="AN7" s="138"/>
      <c r="AO7" s="138"/>
      <c r="AP7" s="138"/>
      <c r="AQ7" s="138"/>
      <c r="AR7" s="138"/>
      <c r="AS7" s="138"/>
      <c r="AT7" s="138"/>
      <c r="AU7" s="138"/>
      <c r="AV7" s="138"/>
      <c r="AW7" s="138"/>
      <c r="AX7" s="138"/>
      <c r="AY7" s="138"/>
      <c r="AZ7" s="138"/>
      <c r="BA7" s="138"/>
      <c r="BB7" s="138"/>
      <c r="BC7" s="138"/>
      <c r="BD7" s="138"/>
      <c r="BE7" s="138"/>
      <c r="BF7" s="138"/>
      <c r="BG7" s="138"/>
      <c r="BH7" s="138"/>
      <c r="BI7" s="138"/>
      <c r="BJ7" s="138"/>
      <c r="BK7" s="138"/>
      <c r="BL7" s="138"/>
      <c r="BM7" s="138"/>
      <c r="BN7" s="138"/>
      <c r="BO7" s="138"/>
      <c r="BP7" s="138"/>
      <c r="BQ7" s="138"/>
      <c r="BR7" s="138"/>
      <c r="BS7" s="138"/>
      <c r="BT7" s="138"/>
      <c r="BU7" s="138"/>
      <c r="BV7" s="138"/>
      <c r="BW7" s="138"/>
      <c r="BX7" s="138"/>
      <c r="BY7" s="138"/>
      <c r="BZ7" s="138"/>
      <c r="CA7" s="138"/>
      <c r="CB7" s="138"/>
      <c r="CC7" s="138"/>
      <c r="CD7" s="138"/>
      <c r="CE7" s="138"/>
      <c r="CF7" s="138"/>
      <c r="CG7" s="138"/>
      <c r="CH7" s="138"/>
      <c r="CI7" s="138"/>
      <c r="CJ7" s="138"/>
      <c r="CK7" s="138"/>
      <c r="CL7" s="138"/>
      <c r="CM7" s="138"/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38"/>
      <c r="EB7" s="138"/>
      <c r="EC7" s="138"/>
      <c r="ED7" s="138"/>
      <c r="EE7" s="138"/>
      <c r="EF7" s="138"/>
      <c r="EG7" s="138"/>
      <c r="EH7" s="138"/>
      <c r="EI7" s="138"/>
      <c r="EJ7" s="138"/>
      <c r="EK7" s="138"/>
      <c r="EL7" s="138"/>
      <c r="EM7" s="138"/>
      <c r="EN7" s="138"/>
      <c r="EO7" s="138"/>
      <c r="EP7" s="138"/>
      <c r="EQ7" s="138"/>
      <c r="ER7" s="138"/>
      <c r="ES7" s="138"/>
      <c r="ET7" s="138"/>
      <c r="EU7" s="138"/>
      <c r="EV7" s="138"/>
      <c r="EW7" s="138"/>
      <c r="EX7" s="138"/>
      <c r="EY7" s="138"/>
      <c r="EZ7" s="138"/>
      <c r="FA7" s="138"/>
      <c r="FB7" s="138"/>
      <c r="FC7" s="138"/>
      <c r="FD7" s="138"/>
      <c r="FE7" s="138"/>
      <c r="FF7" s="138"/>
      <c r="FG7" s="138"/>
      <c r="FH7" s="138"/>
      <c r="FI7" s="138"/>
      <c r="FJ7" s="138"/>
      <c r="FK7" s="138"/>
      <c r="FL7" s="138"/>
      <c r="FM7" s="138"/>
      <c r="FN7" s="138"/>
      <c r="FO7" s="138"/>
      <c r="FP7" s="138"/>
      <c r="FQ7" s="138"/>
      <c r="FR7" s="138"/>
      <c r="FS7" s="138"/>
      <c r="FT7" s="138"/>
      <c r="FU7" s="138"/>
      <c r="FV7" s="138"/>
      <c r="FW7" s="138"/>
      <c r="FX7" s="138"/>
      <c r="FY7" s="138"/>
      <c r="FZ7" s="138"/>
      <c r="GA7" s="138"/>
      <c r="GB7" s="138"/>
      <c r="GC7" s="138"/>
      <c r="GD7" s="138"/>
      <c r="GE7" s="138"/>
      <c r="GF7" s="138"/>
      <c r="GG7" s="138"/>
      <c r="GH7" s="138"/>
      <c r="GI7" s="138"/>
      <c r="GJ7" s="138"/>
      <c r="GK7" s="138"/>
      <c r="GL7" s="138"/>
      <c r="GM7" s="138"/>
      <c r="GN7" s="138"/>
      <c r="GO7" s="138"/>
      <c r="GP7" s="138"/>
      <c r="GQ7" s="138"/>
      <c r="GR7" s="138"/>
      <c r="GS7" s="138"/>
      <c r="GT7" s="138"/>
      <c r="GU7" s="138"/>
      <c r="GV7" s="138"/>
      <c r="GW7" s="138"/>
      <c r="GX7" s="138"/>
      <c r="GY7" s="138"/>
      <c r="GZ7" s="138"/>
      <c r="HA7" s="138"/>
      <c r="HB7" s="138"/>
      <c r="HC7" s="138"/>
      <c r="HD7" s="138"/>
      <c r="HE7" s="138"/>
      <c r="HF7" s="138"/>
      <c r="HG7" s="138"/>
      <c r="HH7" s="138"/>
      <c r="HI7" s="138"/>
      <c r="HJ7" s="138"/>
      <c r="HK7" s="138"/>
      <c r="HL7" s="138"/>
      <c r="HM7" s="138"/>
      <c r="HN7" s="138"/>
      <c r="HO7" s="138"/>
      <c r="HP7" s="138"/>
      <c r="HQ7" s="138"/>
      <c r="HR7" s="138"/>
      <c r="HS7" s="138"/>
      <c r="HT7" s="138"/>
      <c r="HU7" s="138"/>
      <c r="HV7" s="138"/>
      <c r="HW7" s="138"/>
      <c r="HX7" s="138"/>
      <c r="HY7" s="138"/>
      <c r="HZ7" s="138"/>
      <c r="IA7" s="138"/>
      <c r="IB7" s="138"/>
      <c r="IC7" s="138"/>
      <c r="ID7" s="138"/>
      <c r="IE7" s="138"/>
      <c r="IF7" s="138"/>
      <c r="IG7" s="138"/>
      <c r="IH7" s="138"/>
      <c r="II7" s="138"/>
      <c r="IJ7" s="138"/>
      <c r="IK7" s="138"/>
      <c r="IL7" s="138"/>
      <c r="IM7" s="138"/>
      <c r="IN7" s="138"/>
      <c r="IO7" s="138"/>
      <c r="IP7" s="138"/>
      <c r="IQ7" s="138"/>
      <c r="IR7" s="138"/>
      <c r="IS7" s="138"/>
      <c r="IT7" s="138"/>
      <c r="IU7" s="138"/>
      <c r="IV7" s="138"/>
    </row>
    <row r="8" spans="1:256" s="135" customFormat="1" x14ac:dyDescent="0.25">
      <c r="A8" s="142">
        <v>1</v>
      </c>
      <c r="B8" s="61" t="s">
        <v>55</v>
      </c>
      <c r="C8" s="61"/>
      <c r="D8" s="144"/>
      <c r="E8" s="136">
        <f>SUM(E11:E140)</f>
        <v>0</v>
      </c>
      <c r="F8" s="119">
        <f>SUM(F11:F140)</f>
        <v>51834</v>
      </c>
      <c r="G8" s="136"/>
      <c r="H8" s="89">
        <f>SUM(H11:H140)</f>
        <v>2420</v>
      </c>
      <c r="I8" s="185"/>
      <c r="J8" s="89"/>
      <c r="K8" s="89"/>
      <c r="L8" s="89">
        <f t="shared" ref="L8:N8" si="0">SUM(L11:L140)</f>
        <v>1975</v>
      </c>
      <c r="M8" s="89">
        <f t="shared" si="0"/>
        <v>1733</v>
      </c>
      <c r="N8" s="89">
        <f t="shared" si="0"/>
        <v>242</v>
      </c>
      <c r="O8" s="89">
        <f t="shared" ref="O8:O10" si="1">L8*100/H8</f>
        <v>82</v>
      </c>
      <c r="P8" s="186"/>
      <c r="Q8" s="119">
        <f>SUM(Q11:Q140)</f>
        <v>2544</v>
      </c>
      <c r="R8" s="88"/>
      <c r="S8" s="167">
        <f>SUM(S11:S140)</f>
        <v>2539</v>
      </c>
      <c r="T8" s="88"/>
      <c r="U8" s="88"/>
      <c r="V8" s="119"/>
      <c r="W8" s="119"/>
      <c r="X8" s="119"/>
      <c r="Y8" s="119"/>
      <c r="Z8" s="119">
        <f>SUM(Z11:Z140)</f>
        <v>2390</v>
      </c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8"/>
      <c r="BI8" s="138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8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138"/>
      <c r="EA8" s="138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8"/>
      <c r="FH8" s="138"/>
      <c r="FI8" s="138"/>
      <c r="FJ8" s="138"/>
      <c r="FK8" s="138"/>
      <c r="FL8" s="138"/>
      <c r="FM8" s="138"/>
      <c r="FN8" s="138"/>
      <c r="FO8" s="138"/>
      <c r="FP8" s="138"/>
      <c r="FQ8" s="138"/>
      <c r="FR8" s="138"/>
      <c r="FS8" s="138"/>
      <c r="FT8" s="138"/>
      <c r="FU8" s="138"/>
      <c r="FV8" s="138"/>
      <c r="FW8" s="138"/>
      <c r="FX8" s="138"/>
      <c r="FY8" s="138"/>
      <c r="FZ8" s="138"/>
      <c r="GA8" s="138"/>
      <c r="GB8" s="138"/>
      <c r="GC8" s="138"/>
      <c r="GD8" s="138"/>
      <c r="GE8" s="138"/>
      <c r="GF8" s="138"/>
      <c r="GG8" s="138"/>
      <c r="GH8" s="138"/>
      <c r="GI8" s="138"/>
      <c r="GJ8" s="138"/>
      <c r="GK8" s="138"/>
      <c r="GL8" s="138"/>
      <c r="GM8" s="138"/>
      <c r="GN8" s="138"/>
      <c r="GO8" s="138"/>
      <c r="GP8" s="138"/>
      <c r="GQ8" s="138"/>
      <c r="GR8" s="138"/>
      <c r="GS8" s="138"/>
      <c r="GT8" s="138"/>
      <c r="GU8" s="138"/>
      <c r="GV8" s="138"/>
      <c r="GW8" s="138"/>
      <c r="GX8" s="138"/>
      <c r="GY8" s="138"/>
      <c r="GZ8" s="138"/>
      <c r="HA8" s="138"/>
      <c r="HB8" s="138"/>
      <c r="HC8" s="138"/>
      <c r="HD8" s="138"/>
      <c r="HE8" s="138"/>
      <c r="HF8" s="138"/>
      <c r="HG8" s="138"/>
      <c r="HH8" s="138"/>
      <c r="HI8" s="138"/>
      <c r="HJ8" s="138"/>
      <c r="HK8" s="138"/>
      <c r="HL8" s="138"/>
      <c r="HM8" s="138"/>
      <c r="HN8" s="138"/>
      <c r="HO8" s="138"/>
      <c r="HP8" s="138"/>
      <c r="HQ8" s="138"/>
      <c r="HR8" s="138"/>
      <c r="HS8" s="138"/>
      <c r="HT8" s="138"/>
      <c r="HU8" s="138"/>
      <c r="HV8" s="138"/>
      <c r="HW8" s="138"/>
      <c r="HX8" s="138"/>
      <c r="HY8" s="138"/>
      <c r="HZ8" s="138"/>
      <c r="IA8" s="138"/>
      <c r="IB8" s="138"/>
      <c r="IC8" s="138"/>
      <c r="ID8" s="138"/>
      <c r="IE8" s="138"/>
      <c r="IF8" s="138"/>
      <c r="IG8" s="138"/>
      <c r="IH8" s="138"/>
      <c r="II8" s="138"/>
      <c r="IJ8" s="138"/>
      <c r="IK8" s="138"/>
      <c r="IL8" s="138"/>
      <c r="IM8" s="138"/>
      <c r="IN8" s="138"/>
      <c r="IO8" s="138"/>
      <c r="IP8" s="138"/>
      <c r="IQ8" s="138"/>
      <c r="IR8" s="138"/>
      <c r="IS8" s="138"/>
      <c r="IT8" s="138"/>
      <c r="IU8" s="138"/>
      <c r="IV8" s="138"/>
    </row>
    <row r="9" spans="1:256" s="135" customFormat="1" outlineLevel="1" x14ac:dyDescent="0.2">
      <c r="A9" s="142">
        <v>2</v>
      </c>
      <c r="B9" s="145" t="s">
        <v>145</v>
      </c>
      <c r="C9" s="145"/>
      <c r="D9" s="144"/>
      <c r="E9" s="136">
        <f>E11+E35+E49+E50+E51+E52+E53+E54+E81+E90+E91+E112+E120+E134+E135+E136+E137</f>
        <v>0</v>
      </c>
      <c r="F9" s="89">
        <f>F11+F35+F49+F50+F51+F52+F53+F54+F81+F90+F91+F112+F120+F134+F135+F136+F137</f>
        <v>3119</v>
      </c>
      <c r="G9" s="136"/>
      <c r="H9" s="89">
        <f>H11+H35+H49+H50+H51+H52+H53+H54+H81+H90+H91+H112+H120+H134+H135+H136+H137</f>
        <v>146</v>
      </c>
      <c r="I9" s="185"/>
      <c r="J9" s="89"/>
      <c r="K9" s="89"/>
      <c r="L9" s="89">
        <f t="shared" ref="L9:N9" si="2">L11+L35+L49+L50+L51+L52+L53+L54+L81+L90+L91+L112+L120+L134+L135+L136+L137</f>
        <v>96</v>
      </c>
      <c r="M9" s="89">
        <f t="shared" si="2"/>
        <v>95</v>
      </c>
      <c r="N9" s="89">
        <f t="shared" si="2"/>
        <v>1</v>
      </c>
      <c r="O9" s="89">
        <f t="shared" si="1"/>
        <v>66</v>
      </c>
      <c r="P9" s="89"/>
      <c r="Q9" s="89">
        <f>Q11+Q35+Q49+Q50+Q51+Q52+Q53+Q54+Q81+Q90+Q91+Q112+Q120+Q134+Q135+Q136+Q137</f>
        <v>149</v>
      </c>
      <c r="R9" s="89"/>
      <c r="S9" s="168">
        <f>S11+S35+S49+S50+S51+S52+S53+S54+S81+S90+S91+S112+S120+S134+S135+S136+S137</f>
        <v>149</v>
      </c>
      <c r="T9" s="89"/>
      <c r="U9" s="89"/>
      <c r="V9" s="89">
        <f t="shared" ref="V9:Y9" si="3">V11+V35+V49+V50+V51+V52+V53+V54+V81+V90+V91+V112+V120+V134+V135+V136+V137</f>
        <v>104</v>
      </c>
      <c r="W9" s="89">
        <f t="shared" si="3"/>
        <v>112</v>
      </c>
      <c r="X9" s="89"/>
      <c r="Y9" s="89">
        <f t="shared" si="3"/>
        <v>45</v>
      </c>
      <c r="Z9" s="108">
        <f>Z11+Z35+Z49+Z50+Z51+Z52+Z53+Z54+Z81+Z90+Z91+Z112+Z120+Z134+Z135+Z136+Z137</f>
        <v>0</v>
      </c>
      <c r="AA9" s="138"/>
      <c r="AB9" s="138"/>
      <c r="AC9" s="138"/>
      <c r="AD9" s="138"/>
      <c r="AE9" s="138"/>
      <c r="AF9" s="138"/>
      <c r="AG9" s="138"/>
      <c r="AH9" s="138"/>
      <c r="AI9" s="138"/>
      <c r="AJ9" s="138"/>
      <c r="AK9" s="138"/>
      <c r="AL9" s="138"/>
      <c r="AM9" s="138"/>
      <c r="AN9" s="138"/>
      <c r="AO9" s="138"/>
      <c r="AP9" s="138"/>
      <c r="AQ9" s="138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8"/>
      <c r="BI9" s="138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8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138"/>
      <c r="EA9" s="138"/>
      <c r="EB9" s="138"/>
      <c r="EC9" s="138"/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8"/>
      <c r="FH9" s="138"/>
      <c r="FI9" s="138"/>
      <c r="FJ9" s="138"/>
      <c r="FK9" s="138"/>
      <c r="FL9" s="138"/>
      <c r="FM9" s="138"/>
      <c r="FN9" s="138"/>
      <c r="FO9" s="138"/>
      <c r="FP9" s="138"/>
      <c r="FQ9" s="138"/>
      <c r="FR9" s="138"/>
      <c r="FS9" s="138"/>
      <c r="FT9" s="138"/>
      <c r="FU9" s="138"/>
      <c r="FV9" s="138"/>
      <c r="FW9" s="138"/>
      <c r="FX9" s="138"/>
      <c r="FY9" s="138"/>
      <c r="FZ9" s="138"/>
      <c r="GA9" s="138"/>
      <c r="GB9" s="138"/>
      <c r="GC9" s="138"/>
      <c r="GD9" s="138"/>
      <c r="GE9" s="138"/>
      <c r="GF9" s="138"/>
      <c r="GG9" s="138"/>
      <c r="GH9" s="138"/>
      <c r="GI9" s="138"/>
      <c r="GJ9" s="138"/>
      <c r="GK9" s="138"/>
      <c r="GL9" s="138"/>
      <c r="GM9" s="138"/>
      <c r="GN9" s="138"/>
      <c r="GO9" s="138"/>
      <c r="GP9" s="138"/>
      <c r="GQ9" s="138"/>
      <c r="GR9" s="138"/>
      <c r="GS9" s="138"/>
      <c r="GT9" s="138"/>
      <c r="GU9" s="138"/>
      <c r="GV9" s="138"/>
      <c r="GW9" s="138"/>
      <c r="GX9" s="138"/>
      <c r="GY9" s="138"/>
      <c r="GZ9" s="138"/>
      <c r="HA9" s="138"/>
      <c r="HB9" s="138"/>
      <c r="HC9" s="138"/>
      <c r="HD9" s="138"/>
      <c r="HE9" s="138"/>
      <c r="HF9" s="138"/>
      <c r="HG9" s="138"/>
      <c r="HH9" s="138"/>
      <c r="HI9" s="138"/>
      <c r="HJ9" s="138"/>
      <c r="HK9" s="138"/>
      <c r="HL9" s="138"/>
      <c r="HM9" s="138"/>
      <c r="HN9" s="138"/>
      <c r="HO9" s="138"/>
      <c r="HP9" s="138"/>
      <c r="HQ9" s="138"/>
      <c r="HR9" s="138"/>
      <c r="HS9" s="138"/>
      <c r="HT9" s="138"/>
      <c r="HU9" s="138"/>
      <c r="HV9" s="138"/>
      <c r="HW9" s="138"/>
      <c r="HX9" s="138"/>
      <c r="HY9" s="138"/>
      <c r="HZ9" s="138"/>
      <c r="IA9" s="138"/>
      <c r="IB9" s="138"/>
      <c r="IC9" s="138"/>
      <c r="ID9" s="138"/>
      <c r="IE9" s="138"/>
      <c r="IF9" s="138"/>
      <c r="IG9" s="138"/>
      <c r="IH9" s="138"/>
      <c r="II9" s="138"/>
      <c r="IJ9" s="138"/>
      <c r="IK9" s="138"/>
      <c r="IL9" s="138"/>
      <c r="IM9" s="138"/>
      <c r="IN9" s="138"/>
      <c r="IO9" s="138"/>
      <c r="IP9" s="138"/>
      <c r="IQ9" s="138"/>
      <c r="IR9" s="138"/>
      <c r="IS9" s="138"/>
      <c r="IT9" s="138"/>
      <c r="IU9" s="138"/>
      <c r="IV9" s="138"/>
    </row>
    <row r="10" spans="1:256" s="135" customFormat="1" outlineLevel="1" x14ac:dyDescent="0.2">
      <c r="A10" s="142">
        <v>3</v>
      </c>
      <c r="B10" s="145" t="s">
        <v>146</v>
      </c>
      <c r="C10" s="145"/>
      <c r="D10" s="144"/>
      <c r="E10" s="136">
        <f>E8-E9</f>
        <v>0</v>
      </c>
      <c r="F10" s="89">
        <f>F8-F9</f>
        <v>48715</v>
      </c>
      <c r="G10" s="136"/>
      <c r="H10" s="89">
        <f>H8-H9</f>
        <v>2274</v>
      </c>
      <c r="I10" s="185"/>
      <c r="J10" s="89"/>
      <c r="K10" s="89"/>
      <c r="L10" s="89">
        <f t="shared" ref="L10:N10" si="4">L8-L9</f>
        <v>1879</v>
      </c>
      <c r="M10" s="89">
        <f t="shared" si="4"/>
        <v>1638</v>
      </c>
      <c r="N10" s="89">
        <f t="shared" si="4"/>
        <v>241</v>
      </c>
      <c r="O10" s="89">
        <f t="shared" si="1"/>
        <v>83</v>
      </c>
      <c r="P10" s="89"/>
      <c r="Q10" s="89">
        <f>Q8-Q9</f>
        <v>2395</v>
      </c>
      <c r="R10" s="89"/>
      <c r="S10" s="168">
        <f>S8-S9</f>
        <v>2390</v>
      </c>
      <c r="T10" s="89"/>
      <c r="U10" s="89"/>
      <c r="V10" s="89"/>
      <c r="W10" s="89"/>
      <c r="X10" s="89"/>
      <c r="Y10" s="89"/>
      <c r="Z10" s="108">
        <f>Z8-Z9</f>
        <v>2390</v>
      </c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  <c r="GE10" s="138"/>
      <c r="GF10" s="138"/>
      <c r="GG10" s="138"/>
      <c r="GH10" s="138"/>
      <c r="GI10" s="138"/>
      <c r="GJ10" s="138"/>
      <c r="GK10" s="138"/>
      <c r="GL10" s="138"/>
      <c r="GM10" s="138"/>
      <c r="GN10" s="138"/>
      <c r="GO10" s="138"/>
      <c r="GP10" s="138"/>
      <c r="GQ10" s="138"/>
      <c r="GR10" s="138"/>
      <c r="GS10" s="138"/>
      <c r="GT10" s="138"/>
      <c r="GU10" s="138"/>
      <c r="GV10" s="138"/>
      <c r="GW10" s="138"/>
      <c r="GX10" s="138"/>
      <c r="GY10" s="138"/>
      <c r="GZ10" s="138"/>
      <c r="HA10" s="138"/>
      <c r="HB10" s="138"/>
      <c r="HC10" s="138"/>
      <c r="HD10" s="138"/>
      <c r="HE10" s="138"/>
      <c r="HF10" s="138"/>
      <c r="HG10" s="138"/>
      <c r="HH10" s="138"/>
      <c r="HI10" s="138"/>
      <c r="HJ10" s="138"/>
      <c r="HK10" s="138"/>
      <c r="HL10" s="138"/>
      <c r="HM10" s="138"/>
      <c r="HN10" s="138"/>
      <c r="HO10" s="138"/>
      <c r="HP10" s="138"/>
      <c r="HQ10" s="138"/>
      <c r="HR10" s="138"/>
      <c r="HS10" s="138"/>
      <c r="HT10" s="138"/>
      <c r="HU10" s="138"/>
      <c r="HV10" s="138"/>
      <c r="HW10" s="138"/>
      <c r="HX10" s="138"/>
      <c r="HY10" s="138"/>
      <c r="HZ10" s="138"/>
      <c r="IA10" s="138"/>
      <c r="IB10" s="138"/>
      <c r="IC10" s="138"/>
      <c r="ID10" s="138"/>
      <c r="IE10" s="138"/>
      <c r="IF10" s="138"/>
      <c r="IG10" s="138"/>
      <c r="IH10" s="138"/>
      <c r="II10" s="138"/>
      <c r="IJ10" s="138"/>
      <c r="IK10" s="138"/>
      <c r="IL10" s="138"/>
      <c r="IM10" s="138"/>
      <c r="IN10" s="138"/>
      <c r="IO10" s="138"/>
      <c r="IP10" s="138"/>
      <c r="IQ10" s="138"/>
      <c r="IR10" s="138"/>
      <c r="IS10" s="138"/>
      <c r="IT10" s="138"/>
      <c r="IU10" s="138"/>
      <c r="IV10" s="138"/>
    </row>
    <row r="11" spans="1:256" ht="31.5" x14ac:dyDescent="0.25">
      <c r="A11" s="142">
        <v>6</v>
      </c>
      <c r="B11" s="161" t="s">
        <v>426</v>
      </c>
      <c r="C11" s="161" t="s">
        <v>77</v>
      </c>
      <c r="D11" s="160">
        <v>27.265000000000001</v>
      </c>
      <c r="E11" s="66"/>
      <c r="F11" s="115">
        <v>38</v>
      </c>
      <c r="G11" s="67">
        <f t="shared" ref="G11:G62" si="5">F11/D11</f>
        <v>1.39</v>
      </c>
      <c r="H11" s="88">
        <v>1</v>
      </c>
      <c r="I11" s="186" t="e">
        <f t="shared" ref="I11:I62" si="6">H11*100/E11</f>
        <v>#DIV/0!</v>
      </c>
      <c r="J11" s="88"/>
      <c r="K11" s="88"/>
      <c r="L11" s="88">
        <f t="shared" ref="L11:L62" si="7">M11+N11</f>
        <v>0</v>
      </c>
      <c r="M11" s="88">
        <v>0</v>
      </c>
      <c r="N11" s="88">
        <v>0</v>
      </c>
      <c r="O11" s="88">
        <f t="shared" ref="O11:O62" si="8">L11*100/H11</f>
        <v>0</v>
      </c>
      <c r="P11" s="139">
        <v>5</v>
      </c>
      <c r="Q11" s="109">
        <f t="shared" ref="Q11:Q62" si="9">ROUNDDOWN(R11,0)</f>
        <v>1</v>
      </c>
      <c r="R11" s="110">
        <f t="shared" ref="R11:R62" si="10">F11*P11/100</f>
        <v>1.9</v>
      </c>
      <c r="S11" s="169">
        <f t="shared" ref="S11:S62" si="11">ROUNDDOWN(T11,0)</f>
        <v>1</v>
      </c>
      <c r="T11" s="110">
        <f t="shared" ref="T11:T62" si="12">F11*U11/100</f>
        <v>1.9</v>
      </c>
      <c r="U11" s="110">
        <f t="shared" ref="U11:U62" si="13">P11</f>
        <v>5</v>
      </c>
      <c r="V11" s="109">
        <f>ROUNDDOWN(W11,0)</f>
        <v>0</v>
      </c>
      <c r="W11" s="110">
        <f t="shared" ref="W11:W62" si="14">S11*X11/100</f>
        <v>0.75</v>
      </c>
      <c r="X11" s="109">
        <v>75</v>
      </c>
      <c r="Y11" s="109">
        <f>S11-V11</f>
        <v>1</v>
      </c>
      <c r="Z11" s="109"/>
      <c r="AA11" s="184"/>
    </row>
    <row r="12" spans="1:256" ht="34.5" customHeight="1" x14ac:dyDescent="0.25">
      <c r="A12" s="142">
        <v>8</v>
      </c>
      <c r="B12" s="161" t="s">
        <v>428</v>
      </c>
      <c r="C12" s="161" t="s">
        <v>77</v>
      </c>
      <c r="D12" s="160">
        <v>5.2220000000000004</v>
      </c>
      <c r="E12" s="66"/>
      <c r="F12" s="115">
        <v>75</v>
      </c>
      <c r="G12" s="67">
        <f t="shared" si="5"/>
        <v>14.36</v>
      </c>
      <c r="H12" s="88">
        <v>3</v>
      </c>
      <c r="I12" s="186" t="e">
        <f t="shared" si="6"/>
        <v>#DIV/0!</v>
      </c>
      <c r="J12" s="88"/>
      <c r="K12" s="88"/>
      <c r="L12" s="88">
        <f t="shared" si="7"/>
        <v>0</v>
      </c>
      <c r="M12" s="88">
        <v>0</v>
      </c>
      <c r="N12" s="88">
        <v>0</v>
      </c>
      <c r="O12" s="88">
        <f t="shared" si="8"/>
        <v>0</v>
      </c>
      <c r="P12" s="139">
        <v>5</v>
      </c>
      <c r="Q12" s="109">
        <f t="shared" si="9"/>
        <v>3</v>
      </c>
      <c r="R12" s="110">
        <f t="shared" si="10"/>
        <v>3.75</v>
      </c>
      <c r="S12" s="169">
        <f t="shared" si="11"/>
        <v>3</v>
      </c>
      <c r="T12" s="110">
        <f t="shared" si="12"/>
        <v>3.75</v>
      </c>
      <c r="U12" s="110">
        <f t="shared" si="13"/>
        <v>5</v>
      </c>
      <c r="V12" s="109">
        <f t="shared" ref="V12:V75" si="15">ROUNDDOWN(W12,0)</f>
        <v>2</v>
      </c>
      <c r="W12" s="110">
        <f t="shared" si="14"/>
        <v>2.25</v>
      </c>
      <c r="X12" s="109">
        <v>75</v>
      </c>
      <c r="Y12" s="109">
        <f t="shared" ref="Y12:Y75" si="16">S12-V12</f>
        <v>1</v>
      </c>
      <c r="Z12" s="109">
        <v>3</v>
      </c>
      <c r="AA12" s="184">
        <f>S12-Z12</f>
        <v>0</v>
      </c>
    </row>
    <row r="13" spans="1:256" ht="31.5" x14ac:dyDescent="0.25">
      <c r="A13" s="142">
        <v>9</v>
      </c>
      <c r="B13" s="161" t="s">
        <v>429</v>
      </c>
      <c r="C13" s="161" t="s">
        <v>77</v>
      </c>
      <c r="D13" s="160">
        <v>9.5299999999999994</v>
      </c>
      <c r="E13" s="66"/>
      <c r="F13" s="115">
        <v>50</v>
      </c>
      <c r="G13" s="67">
        <f t="shared" si="5"/>
        <v>5.25</v>
      </c>
      <c r="H13" s="88">
        <v>3</v>
      </c>
      <c r="I13" s="186" t="e">
        <f t="shared" si="6"/>
        <v>#DIV/0!</v>
      </c>
      <c r="J13" s="88"/>
      <c r="K13" s="88"/>
      <c r="L13" s="88">
        <f t="shared" si="7"/>
        <v>1</v>
      </c>
      <c r="M13" s="88">
        <v>1</v>
      </c>
      <c r="N13" s="88">
        <v>0</v>
      </c>
      <c r="O13" s="88">
        <f t="shared" si="8"/>
        <v>33</v>
      </c>
      <c r="P13" s="139">
        <v>5</v>
      </c>
      <c r="Q13" s="109">
        <f t="shared" si="9"/>
        <v>2</v>
      </c>
      <c r="R13" s="110">
        <f t="shared" si="10"/>
        <v>2.5</v>
      </c>
      <c r="S13" s="169">
        <f t="shared" si="11"/>
        <v>2</v>
      </c>
      <c r="T13" s="110">
        <f t="shared" si="12"/>
        <v>2.5</v>
      </c>
      <c r="U13" s="110">
        <f t="shared" si="13"/>
        <v>5</v>
      </c>
      <c r="V13" s="109">
        <f t="shared" si="15"/>
        <v>1</v>
      </c>
      <c r="W13" s="110">
        <f t="shared" si="14"/>
        <v>1.5</v>
      </c>
      <c r="X13" s="109">
        <v>75</v>
      </c>
      <c r="Y13" s="109">
        <f t="shared" si="16"/>
        <v>1</v>
      </c>
      <c r="Z13" s="109">
        <v>2</v>
      </c>
      <c r="AA13" s="184">
        <f t="shared" ref="AA13:AA34" si="17">S13-Z13</f>
        <v>0</v>
      </c>
    </row>
    <row r="14" spans="1:256" ht="31.5" x14ac:dyDescent="0.25">
      <c r="A14" s="142">
        <v>10</v>
      </c>
      <c r="B14" s="161" t="s">
        <v>430</v>
      </c>
      <c r="C14" s="161" t="s">
        <v>77</v>
      </c>
      <c r="D14" s="160">
        <v>28.757000000000001</v>
      </c>
      <c r="E14" s="66"/>
      <c r="F14" s="115">
        <v>209</v>
      </c>
      <c r="G14" s="67">
        <f t="shared" si="5"/>
        <v>7.27</v>
      </c>
      <c r="H14" s="88">
        <v>9</v>
      </c>
      <c r="I14" s="186" t="e">
        <f t="shared" si="6"/>
        <v>#DIV/0!</v>
      </c>
      <c r="J14" s="88"/>
      <c r="K14" s="88"/>
      <c r="L14" s="88">
        <f t="shared" si="7"/>
        <v>9</v>
      </c>
      <c r="M14" s="88">
        <v>6</v>
      </c>
      <c r="N14" s="88">
        <v>3</v>
      </c>
      <c r="O14" s="88">
        <f t="shared" si="8"/>
        <v>100</v>
      </c>
      <c r="P14" s="139">
        <v>5</v>
      </c>
      <c r="Q14" s="109">
        <f t="shared" si="9"/>
        <v>10</v>
      </c>
      <c r="R14" s="110">
        <f t="shared" si="10"/>
        <v>10.45</v>
      </c>
      <c r="S14" s="169">
        <f t="shared" si="11"/>
        <v>10</v>
      </c>
      <c r="T14" s="110">
        <f t="shared" si="12"/>
        <v>10.45</v>
      </c>
      <c r="U14" s="110">
        <f t="shared" si="13"/>
        <v>5</v>
      </c>
      <c r="V14" s="109">
        <f t="shared" si="15"/>
        <v>7</v>
      </c>
      <c r="W14" s="110">
        <f t="shared" si="14"/>
        <v>7.5</v>
      </c>
      <c r="X14" s="109">
        <v>75</v>
      </c>
      <c r="Y14" s="109">
        <f t="shared" si="16"/>
        <v>3</v>
      </c>
      <c r="Z14" s="109">
        <v>10</v>
      </c>
      <c r="AA14" s="184">
        <f t="shared" si="17"/>
        <v>0</v>
      </c>
    </row>
    <row r="15" spans="1:256" ht="47.25" x14ac:dyDescent="0.25">
      <c r="A15" s="142">
        <v>12</v>
      </c>
      <c r="B15" s="161" t="s">
        <v>431</v>
      </c>
      <c r="C15" s="161" t="s">
        <v>77</v>
      </c>
      <c r="D15" s="160">
        <v>26.928000000000001</v>
      </c>
      <c r="E15" s="66"/>
      <c r="F15" s="115">
        <v>313</v>
      </c>
      <c r="G15" s="67">
        <f t="shared" si="5"/>
        <v>11.62</v>
      </c>
      <c r="H15" s="88">
        <v>13</v>
      </c>
      <c r="I15" s="186" t="e">
        <f t="shared" si="6"/>
        <v>#DIV/0!</v>
      </c>
      <c r="J15" s="88"/>
      <c r="K15" s="88"/>
      <c r="L15" s="88">
        <f t="shared" si="7"/>
        <v>9</v>
      </c>
      <c r="M15" s="88">
        <v>9</v>
      </c>
      <c r="N15" s="88">
        <v>0</v>
      </c>
      <c r="O15" s="88">
        <f t="shared" si="8"/>
        <v>69</v>
      </c>
      <c r="P15" s="139">
        <v>5</v>
      </c>
      <c r="Q15" s="109">
        <f t="shared" si="9"/>
        <v>15</v>
      </c>
      <c r="R15" s="110">
        <f t="shared" si="10"/>
        <v>15.65</v>
      </c>
      <c r="S15" s="169">
        <f t="shared" si="11"/>
        <v>15</v>
      </c>
      <c r="T15" s="110">
        <f t="shared" si="12"/>
        <v>15.65</v>
      </c>
      <c r="U15" s="110">
        <f t="shared" si="13"/>
        <v>5</v>
      </c>
      <c r="V15" s="109">
        <f t="shared" si="15"/>
        <v>11</v>
      </c>
      <c r="W15" s="110">
        <f t="shared" si="14"/>
        <v>11.25</v>
      </c>
      <c r="X15" s="109">
        <v>75</v>
      </c>
      <c r="Y15" s="109">
        <f t="shared" si="16"/>
        <v>4</v>
      </c>
      <c r="Z15" s="109">
        <v>15</v>
      </c>
      <c r="AA15" s="184">
        <f t="shared" si="17"/>
        <v>0</v>
      </c>
    </row>
    <row r="16" spans="1:256" ht="47.25" x14ac:dyDescent="0.25">
      <c r="A16" s="142">
        <v>13</v>
      </c>
      <c r="B16" s="161" t="s">
        <v>432</v>
      </c>
      <c r="C16" s="161" t="s">
        <v>77</v>
      </c>
      <c r="D16" s="160">
        <v>18.640999999999998</v>
      </c>
      <c r="E16" s="66"/>
      <c r="F16" s="115">
        <v>127</v>
      </c>
      <c r="G16" s="67">
        <f t="shared" si="5"/>
        <v>6.81</v>
      </c>
      <c r="H16" s="88">
        <v>6</v>
      </c>
      <c r="I16" s="186" t="e">
        <f t="shared" si="6"/>
        <v>#DIV/0!</v>
      </c>
      <c r="J16" s="88"/>
      <c r="K16" s="88"/>
      <c r="L16" s="88">
        <f t="shared" si="7"/>
        <v>4</v>
      </c>
      <c r="M16" s="88">
        <v>4</v>
      </c>
      <c r="N16" s="88">
        <v>0</v>
      </c>
      <c r="O16" s="88">
        <f t="shared" si="8"/>
        <v>67</v>
      </c>
      <c r="P16" s="139">
        <v>5</v>
      </c>
      <c r="Q16" s="109">
        <f t="shared" si="9"/>
        <v>6</v>
      </c>
      <c r="R16" s="110">
        <f t="shared" si="10"/>
        <v>6.35</v>
      </c>
      <c r="S16" s="169">
        <f t="shared" si="11"/>
        <v>6</v>
      </c>
      <c r="T16" s="110">
        <f t="shared" si="12"/>
        <v>6.35</v>
      </c>
      <c r="U16" s="110">
        <f t="shared" si="13"/>
        <v>5</v>
      </c>
      <c r="V16" s="109">
        <f t="shared" si="15"/>
        <v>4</v>
      </c>
      <c r="W16" s="110">
        <f t="shared" si="14"/>
        <v>4.5</v>
      </c>
      <c r="X16" s="109">
        <v>75</v>
      </c>
      <c r="Y16" s="109">
        <f t="shared" si="16"/>
        <v>2</v>
      </c>
      <c r="Z16" s="109">
        <v>6</v>
      </c>
      <c r="AA16" s="184">
        <f t="shared" si="17"/>
        <v>0</v>
      </c>
    </row>
    <row r="17" spans="1:27" ht="47.25" x14ac:dyDescent="0.25">
      <c r="A17" s="142">
        <v>14</v>
      </c>
      <c r="B17" s="161" t="s">
        <v>433</v>
      </c>
      <c r="C17" s="161" t="s">
        <v>77</v>
      </c>
      <c r="D17" s="160">
        <v>45.728999999999999</v>
      </c>
      <c r="E17" s="66"/>
      <c r="F17" s="115">
        <v>168</v>
      </c>
      <c r="G17" s="67">
        <f t="shared" si="5"/>
        <v>3.67</v>
      </c>
      <c r="H17" s="88">
        <v>19</v>
      </c>
      <c r="I17" s="186" t="e">
        <f t="shared" si="6"/>
        <v>#DIV/0!</v>
      </c>
      <c r="J17" s="88"/>
      <c r="K17" s="88"/>
      <c r="L17" s="88">
        <f t="shared" si="7"/>
        <v>0</v>
      </c>
      <c r="M17" s="88">
        <v>0</v>
      </c>
      <c r="N17" s="88">
        <v>0</v>
      </c>
      <c r="O17" s="88">
        <f t="shared" si="8"/>
        <v>0</v>
      </c>
      <c r="P17" s="139">
        <v>5</v>
      </c>
      <c r="Q17" s="109">
        <f t="shared" si="9"/>
        <v>8</v>
      </c>
      <c r="R17" s="110">
        <f t="shared" si="10"/>
        <v>8.4</v>
      </c>
      <c r="S17" s="169">
        <f t="shared" si="11"/>
        <v>8</v>
      </c>
      <c r="T17" s="110">
        <f t="shared" si="12"/>
        <v>8.4</v>
      </c>
      <c r="U17" s="110">
        <f t="shared" si="13"/>
        <v>5</v>
      </c>
      <c r="V17" s="109">
        <f t="shared" si="15"/>
        <v>6</v>
      </c>
      <c r="W17" s="110">
        <f t="shared" si="14"/>
        <v>6</v>
      </c>
      <c r="X17" s="109">
        <v>75</v>
      </c>
      <c r="Y17" s="109">
        <f t="shared" si="16"/>
        <v>2</v>
      </c>
      <c r="Z17" s="109">
        <v>8</v>
      </c>
      <c r="AA17" s="184">
        <f t="shared" si="17"/>
        <v>0</v>
      </c>
    </row>
    <row r="18" spans="1:27" ht="31.5" x14ac:dyDescent="0.25">
      <c r="A18" s="142">
        <v>15</v>
      </c>
      <c r="B18" s="161" t="s">
        <v>886</v>
      </c>
      <c r="C18" s="161" t="s">
        <v>77</v>
      </c>
      <c r="D18" s="160">
        <v>68.534000000000006</v>
      </c>
      <c r="E18" s="66"/>
      <c r="F18" s="115">
        <v>589</v>
      </c>
      <c r="G18" s="67">
        <f t="shared" si="5"/>
        <v>8.59</v>
      </c>
      <c r="H18" s="88">
        <v>29</v>
      </c>
      <c r="I18" s="186" t="e">
        <f t="shared" si="6"/>
        <v>#DIV/0!</v>
      </c>
      <c r="J18" s="88"/>
      <c r="K18" s="88"/>
      <c r="L18" s="88">
        <f t="shared" si="7"/>
        <v>26</v>
      </c>
      <c r="M18" s="88">
        <v>21</v>
      </c>
      <c r="N18" s="88">
        <v>5</v>
      </c>
      <c r="O18" s="88">
        <f t="shared" si="8"/>
        <v>90</v>
      </c>
      <c r="P18" s="139">
        <v>5</v>
      </c>
      <c r="Q18" s="109">
        <f t="shared" si="9"/>
        <v>29</v>
      </c>
      <c r="R18" s="110">
        <f t="shared" si="10"/>
        <v>29.45</v>
      </c>
      <c r="S18" s="169">
        <f t="shared" si="11"/>
        <v>29</v>
      </c>
      <c r="T18" s="110">
        <f t="shared" si="12"/>
        <v>29.45</v>
      </c>
      <c r="U18" s="110">
        <f t="shared" si="13"/>
        <v>5</v>
      </c>
      <c r="V18" s="109">
        <f t="shared" si="15"/>
        <v>21</v>
      </c>
      <c r="W18" s="110">
        <f t="shared" si="14"/>
        <v>21.75</v>
      </c>
      <c r="X18" s="109">
        <v>75</v>
      </c>
      <c r="Y18" s="109">
        <f t="shared" si="16"/>
        <v>8</v>
      </c>
      <c r="Z18" s="109">
        <v>29</v>
      </c>
      <c r="AA18" s="184">
        <f t="shared" si="17"/>
        <v>0</v>
      </c>
    </row>
    <row r="19" spans="1:27" ht="32.25" customHeight="1" x14ac:dyDescent="0.25">
      <c r="A19" s="142">
        <v>17</v>
      </c>
      <c r="B19" s="161" t="s">
        <v>435</v>
      </c>
      <c r="C19" s="161" t="s">
        <v>77</v>
      </c>
      <c r="D19" s="160">
        <v>29.44</v>
      </c>
      <c r="E19" s="66"/>
      <c r="F19" s="115">
        <v>73</v>
      </c>
      <c r="G19" s="67">
        <f t="shared" si="5"/>
        <v>2.48</v>
      </c>
      <c r="H19" s="88">
        <v>3</v>
      </c>
      <c r="I19" s="186" t="e">
        <f t="shared" si="6"/>
        <v>#DIV/0!</v>
      </c>
      <c r="J19" s="88"/>
      <c r="K19" s="88"/>
      <c r="L19" s="88">
        <f t="shared" si="7"/>
        <v>2</v>
      </c>
      <c r="M19" s="88">
        <v>2</v>
      </c>
      <c r="N19" s="88">
        <v>0</v>
      </c>
      <c r="O19" s="88">
        <f t="shared" si="8"/>
        <v>67</v>
      </c>
      <c r="P19" s="139">
        <v>5</v>
      </c>
      <c r="Q19" s="109">
        <f t="shared" si="9"/>
        <v>3</v>
      </c>
      <c r="R19" s="110">
        <f t="shared" si="10"/>
        <v>3.65</v>
      </c>
      <c r="S19" s="169">
        <f t="shared" si="11"/>
        <v>3</v>
      </c>
      <c r="T19" s="110">
        <f t="shared" si="12"/>
        <v>3.65</v>
      </c>
      <c r="U19" s="110">
        <f t="shared" si="13"/>
        <v>5</v>
      </c>
      <c r="V19" s="109">
        <f t="shared" si="15"/>
        <v>2</v>
      </c>
      <c r="W19" s="110">
        <f t="shared" si="14"/>
        <v>2.25</v>
      </c>
      <c r="X19" s="109">
        <v>75</v>
      </c>
      <c r="Y19" s="109">
        <f t="shared" si="16"/>
        <v>1</v>
      </c>
      <c r="Z19" s="109">
        <v>3</v>
      </c>
      <c r="AA19" s="184">
        <f t="shared" si="17"/>
        <v>0</v>
      </c>
    </row>
    <row r="20" spans="1:27" ht="31.5" x14ac:dyDescent="0.25">
      <c r="A20" s="142">
        <v>18</v>
      </c>
      <c r="B20" s="161" t="s">
        <v>437</v>
      </c>
      <c r="C20" s="161" t="s">
        <v>77</v>
      </c>
      <c r="D20" s="160">
        <v>67.111000000000004</v>
      </c>
      <c r="E20" s="66"/>
      <c r="F20" s="115">
        <v>45</v>
      </c>
      <c r="G20" s="67">
        <f t="shared" si="5"/>
        <v>0.67</v>
      </c>
      <c r="H20" s="88">
        <v>5</v>
      </c>
      <c r="I20" s="186" t="e">
        <f t="shared" si="6"/>
        <v>#DIV/0!</v>
      </c>
      <c r="J20" s="88"/>
      <c r="K20" s="88"/>
      <c r="L20" s="88">
        <f t="shared" si="7"/>
        <v>0</v>
      </c>
      <c r="M20" s="88">
        <v>0</v>
      </c>
      <c r="N20" s="88">
        <v>0</v>
      </c>
      <c r="O20" s="88">
        <f t="shared" si="8"/>
        <v>0</v>
      </c>
      <c r="P20" s="139">
        <v>5</v>
      </c>
      <c r="Q20" s="109">
        <f t="shared" si="9"/>
        <v>2</v>
      </c>
      <c r="R20" s="110">
        <f t="shared" si="10"/>
        <v>2.25</v>
      </c>
      <c r="S20" s="169">
        <f t="shared" si="11"/>
        <v>2</v>
      </c>
      <c r="T20" s="110">
        <f t="shared" si="12"/>
        <v>2.25</v>
      </c>
      <c r="U20" s="110">
        <f t="shared" si="13"/>
        <v>5</v>
      </c>
      <c r="V20" s="109">
        <f t="shared" si="15"/>
        <v>1</v>
      </c>
      <c r="W20" s="110">
        <f t="shared" si="14"/>
        <v>1.5</v>
      </c>
      <c r="X20" s="109">
        <v>75</v>
      </c>
      <c r="Y20" s="109">
        <f t="shared" si="16"/>
        <v>1</v>
      </c>
      <c r="Z20" s="109">
        <v>2</v>
      </c>
      <c r="AA20" s="184">
        <f t="shared" si="17"/>
        <v>0</v>
      </c>
    </row>
    <row r="21" spans="1:27" ht="31.5" x14ac:dyDescent="0.25">
      <c r="A21" s="142">
        <v>19</v>
      </c>
      <c r="B21" s="161" t="s">
        <v>438</v>
      </c>
      <c r="C21" s="161" t="s">
        <v>77</v>
      </c>
      <c r="D21" s="160">
        <v>13.566000000000001</v>
      </c>
      <c r="E21" s="66"/>
      <c r="F21" s="115">
        <v>180</v>
      </c>
      <c r="G21" s="67">
        <f t="shared" si="5"/>
        <v>13.27</v>
      </c>
      <c r="H21" s="88">
        <v>8</v>
      </c>
      <c r="I21" s="186" t="e">
        <f t="shared" si="6"/>
        <v>#DIV/0!</v>
      </c>
      <c r="J21" s="88"/>
      <c r="K21" s="88"/>
      <c r="L21" s="88">
        <f t="shared" si="7"/>
        <v>8</v>
      </c>
      <c r="M21" s="88">
        <v>6</v>
      </c>
      <c r="N21" s="88">
        <v>2</v>
      </c>
      <c r="O21" s="88">
        <f t="shared" si="8"/>
        <v>100</v>
      </c>
      <c r="P21" s="139">
        <v>5</v>
      </c>
      <c r="Q21" s="109">
        <f t="shared" si="9"/>
        <v>9</v>
      </c>
      <c r="R21" s="110">
        <f t="shared" si="10"/>
        <v>9</v>
      </c>
      <c r="S21" s="169">
        <f t="shared" si="11"/>
        <v>9</v>
      </c>
      <c r="T21" s="110">
        <f t="shared" si="12"/>
        <v>9</v>
      </c>
      <c r="U21" s="110">
        <f t="shared" si="13"/>
        <v>5</v>
      </c>
      <c r="V21" s="109">
        <f t="shared" si="15"/>
        <v>6</v>
      </c>
      <c r="W21" s="110">
        <f t="shared" si="14"/>
        <v>6.75</v>
      </c>
      <c r="X21" s="109">
        <v>75</v>
      </c>
      <c r="Y21" s="109">
        <f t="shared" si="16"/>
        <v>3</v>
      </c>
      <c r="Z21" s="109">
        <v>9</v>
      </c>
      <c r="AA21" s="184">
        <f t="shared" si="17"/>
        <v>0</v>
      </c>
    </row>
    <row r="22" spans="1:27" ht="31.5" x14ac:dyDescent="0.25">
      <c r="A22" s="142">
        <v>20</v>
      </c>
      <c r="B22" s="161" t="s">
        <v>439</v>
      </c>
      <c r="C22" s="161" t="s">
        <v>77</v>
      </c>
      <c r="D22" s="160">
        <v>13.829000000000001</v>
      </c>
      <c r="E22" s="66"/>
      <c r="F22" s="115">
        <v>128</v>
      </c>
      <c r="G22" s="67">
        <f t="shared" si="5"/>
        <v>9.26</v>
      </c>
      <c r="H22" s="88">
        <v>6</v>
      </c>
      <c r="I22" s="186" t="e">
        <f t="shared" si="6"/>
        <v>#DIV/0!</v>
      </c>
      <c r="J22" s="88"/>
      <c r="K22" s="88"/>
      <c r="L22" s="88">
        <f t="shared" si="7"/>
        <v>5</v>
      </c>
      <c r="M22" s="88">
        <v>4</v>
      </c>
      <c r="N22" s="88">
        <v>1</v>
      </c>
      <c r="O22" s="88">
        <f t="shared" si="8"/>
        <v>83</v>
      </c>
      <c r="P22" s="139">
        <v>5</v>
      </c>
      <c r="Q22" s="109">
        <f t="shared" si="9"/>
        <v>6</v>
      </c>
      <c r="R22" s="110">
        <f t="shared" si="10"/>
        <v>6.4</v>
      </c>
      <c r="S22" s="169">
        <f t="shared" si="11"/>
        <v>6</v>
      </c>
      <c r="T22" s="110">
        <f t="shared" si="12"/>
        <v>6.4</v>
      </c>
      <c r="U22" s="110">
        <f t="shared" si="13"/>
        <v>5</v>
      </c>
      <c r="V22" s="109">
        <f t="shared" si="15"/>
        <v>4</v>
      </c>
      <c r="W22" s="110">
        <f t="shared" si="14"/>
        <v>4.5</v>
      </c>
      <c r="X22" s="109">
        <v>75</v>
      </c>
      <c r="Y22" s="109">
        <f t="shared" si="16"/>
        <v>2</v>
      </c>
      <c r="Z22" s="109">
        <v>6</v>
      </c>
      <c r="AA22" s="184">
        <f t="shared" si="17"/>
        <v>0</v>
      </c>
    </row>
    <row r="23" spans="1:27" ht="47.25" x14ac:dyDescent="0.25">
      <c r="A23" s="142">
        <v>21</v>
      </c>
      <c r="B23" s="161" t="s">
        <v>440</v>
      </c>
      <c r="C23" s="161" t="s">
        <v>77</v>
      </c>
      <c r="D23" s="160">
        <v>12.07</v>
      </c>
      <c r="E23" s="66"/>
      <c r="F23" s="115">
        <v>105</v>
      </c>
      <c r="G23" s="67">
        <f t="shared" si="5"/>
        <v>8.6999999999999993</v>
      </c>
      <c r="H23" s="88">
        <v>4</v>
      </c>
      <c r="I23" s="186" t="e">
        <f t="shared" si="6"/>
        <v>#DIV/0!</v>
      </c>
      <c r="J23" s="88"/>
      <c r="K23" s="88"/>
      <c r="L23" s="88">
        <f t="shared" si="7"/>
        <v>3</v>
      </c>
      <c r="M23" s="88">
        <v>3</v>
      </c>
      <c r="N23" s="88">
        <v>0</v>
      </c>
      <c r="O23" s="88">
        <f t="shared" si="8"/>
        <v>75</v>
      </c>
      <c r="P23" s="139">
        <v>5</v>
      </c>
      <c r="Q23" s="109">
        <f t="shared" si="9"/>
        <v>5</v>
      </c>
      <c r="R23" s="110">
        <f t="shared" si="10"/>
        <v>5.25</v>
      </c>
      <c r="S23" s="169">
        <f t="shared" si="11"/>
        <v>5</v>
      </c>
      <c r="T23" s="110">
        <f t="shared" si="12"/>
        <v>5.25</v>
      </c>
      <c r="U23" s="110">
        <f t="shared" si="13"/>
        <v>5</v>
      </c>
      <c r="V23" s="109">
        <f t="shared" si="15"/>
        <v>3</v>
      </c>
      <c r="W23" s="110">
        <f t="shared" si="14"/>
        <v>3.75</v>
      </c>
      <c r="X23" s="109">
        <v>75</v>
      </c>
      <c r="Y23" s="109">
        <f t="shared" si="16"/>
        <v>2</v>
      </c>
      <c r="Z23" s="109">
        <v>5</v>
      </c>
      <c r="AA23" s="184">
        <f t="shared" si="17"/>
        <v>0</v>
      </c>
    </row>
    <row r="24" spans="1:27" ht="31.5" x14ac:dyDescent="0.25">
      <c r="A24" s="142">
        <v>22</v>
      </c>
      <c r="B24" s="161" t="s">
        <v>443</v>
      </c>
      <c r="C24" s="161" t="s">
        <v>77</v>
      </c>
      <c r="D24" s="160">
        <v>15.14</v>
      </c>
      <c r="E24" s="66"/>
      <c r="F24" s="115">
        <v>120</v>
      </c>
      <c r="G24" s="67">
        <f t="shared" si="5"/>
        <v>7.93</v>
      </c>
      <c r="H24" s="88">
        <v>5</v>
      </c>
      <c r="I24" s="186" t="e">
        <f t="shared" si="6"/>
        <v>#DIV/0!</v>
      </c>
      <c r="J24" s="88"/>
      <c r="K24" s="88"/>
      <c r="L24" s="88">
        <f t="shared" si="7"/>
        <v>3</v>
      </c>
      <c r="M24" s="88">
        <v>3</v>
      </c>
      <c r="N24" s="88">
        <v>0</v>
      </c>
      <c r="O24" s="88">
        <f t="shared" si="8"/>
        <v>60</v>
      </c>
      <c r="P24" s="139">
        <v>5</v>
      </c>
      <c r="Q24" s="109">
        <f t="shared" si="9"/>
        <v>6</v>
      </c>
      <c r="R24" s="110">
        <f t="shared" si="10"/>
        <v>6</v>
      </c>
      <c r="S24" s="169">
        <f t="shared" si="11"/>
        <v>6</v>
      </c>
      <c r="T24" s="110">
        <f t="shared" si="12"/>
        <v>6</v>
      </c>
      <c r="U24" s="110">
        <f t="shared" si="13"/>
        <v>5</v>
      </c>
      <c r="V24" s="109">
        <f t="shared" si="15"/>
        <v>4</v>
      </c>
      <c r="W24" s="110">
        <f t="shared" si="14"/>
        <v>4.5</v>
      </c>
      <c r="X24" s="109">
        <v>75</v>
      </c>
      <c r="Y24" s="109">
        <f t="shared" si="16"/>
        <v>2</v>
      </c>
      <c r="Z24" s="109">
        <v>6</v>
      </c>
      <c r="AA24" s="184">
        <f t="shared" si="17"/>
        <v>0</v>
      </c>
    </row>
    <row r="25" spans="1:27" ht="31.5" x14ac:dyDescent="0.25">
      <c r="A25" s="142">
        <v>23</v>
      </c>
      <c r="B25" s="161" t="s">
        <v>444</v>
      </c>
      <c r="C25" s="161" t="s">
        <v>77</v>
      </c>
      <c r="D25" s="160">
        <v>66.805000000000007</v>
      </c>
      <c r="E25" s="66"/>
      <c r="F25" s="115">
        <v>890</v>
      </c>
      <c r="G25" s="67">
        <f t="shared" si="5"/>
        <v>13.32</v>
      </c>
      <c r="H25" s="88">
        <v>41</v>
      </c>
      <c r="I25" s="186" t="e">
        <f t="shared" si="6"/>
        <v>#DIV/0!</v>
      </c>
      <c r="J25" s="88"/>
      <c r="K25" s="88"/>
      <c r="L25" s="88">
        <f t="shared" si="7"/>
        <v>41</v>
      </c>
      <c r="M25" s="88">
        <v>30</v>
      </c>
      <c r="N25" s="88">
        <v>11</v>
      </c>
      <c r="O25" s="88">
        <f t="shared" si="8"/>
        <v>100</v>
      </c>
      <c r="P25" s="139">
        <v>5</v>
      </c>
      <c r="Q25" s="109">
        <f t="shared" si="9"/>
        <v>44</v>
      </c>
      <c r="R25" s="110">
        <f t="shared" si="10"/>
        <v>44.5</v>
      </c>
      <c r="S25" s="169">
        <f t="shared" si="11"/>
        <v>44</v>
      </c>
      <c r="T25" s="110">
        <f t="shared" si="12"/>
        <v>44.5</v>
      </c>
      <c r="U25" s="110">
        <f t="shared" si="13"/>
        <v>5</v>
      </c>
      <c r="V25" s="109">
        <f t="shared" si="15"/>
        <v>33</v>
      </c>
      <c r="W25" s="110">
        <f t="shared" si="14"/>
        <v>33</v>
      </c>
      <c r="X25" s="109">
        <v>75</v>
      </c>
      <c r="Y25" s="109">
        <f t="shared" si="16"/>
        <v>11</v>
      </c>
      <c r="Z25" s="109">
        <v>44</v>
      </c>
      <c r="AA25" s="184">
        <f t="shared" si="17"/>
        <v>0</v>
      </c>
    </row>
    <row r="26" spans="1:27" ht="31.5" x14ac:dyDescent="0.25">
      <c r="A26" s="142">
        <v>24</v>
      </c>
      <c r="B26" s="161" t="s">
        <v>445</v>
      </c>
      <c r="C26" s="161" t="s">
        <v>77</v>
      </c>
      <c r="D26" s="160">
        <v>6.5529999999999999</v>
      </c>
      <c r="E26" s="66"/>
      <c r="F26" s="115">
        <v>141</v>
      </c>
      <c r="G26" s="67">
        <f t="shared" si="5"/>
        <v>21.52</v>
      </c>
      <c r="H26" s="88">
        <v>9</v>
      </c>
      <c r="I26" s="186" t="e">
        <f t="shared" si="6"/>
        <v>#DIV/0!</v>
      </c>
      <c r="J26" s="88"/>
      <c r="K26" s="88"/>
      <c r="L26" s="88">
        <f t="shared" si="7"/>
        <v>9</v>
      </c>
      <c r="M26" s="88">
        <v>6</v>
      </c>
      <c r="N26" s="88">
        <v>3</v>
      </c>
      <c r="O26" s="88">
        <f t="shared" si="8"/>
        <v>100</v>
      </c>
      <c r="P26" s="139">
        <v>5</v>
      </c>
      <c r="Q26" s="109">
        <f t="shared" si="9"/>
        <v>7</v>
      </c>
      <c r="R26" s="110">
        <f t="shared" si="10"/>
        <v>7.05</v>
      </c>
      <c r="S26" s="169">
        <f t="shared" si="11"/>
        <v>7</v>
      </c>
      <c r="T26" s="110">
        <f t="shared" si="12"/>
        <v>7.05</v>
      </c>
      <c r="U26" s="110">
        <f t="shared" si="13"/>
        <v>5</v>
      </c>
      <c r="V26" s="109">
        <f t="shared" si="15"/>
        <v>5</v>
      </c>
      <c r="W26" s="110">
        <f t="shared" si="14"/>
        <v>5.25</v>
      </c>
      <c r="X26" s="109">
        <v>75</v>
      </c>
      <c r="Y26" s="109">
        <f t="shared" si="16"/>
        <v>2</v>
      </c>
      <c r="Z26" s="109">
        <v>7</v>
      </c>
      <c r="AA26" s="184">
        <f t="shared" si="17"/>
        <v>0</v>
      </c>
    </row>
    <row r="27" spans="1:27" ht="31.5" x14ac:dyDescent="0.25">
      <c r="A27" s="142">
        <v>25</v>
      </c>
      <c r="B27" s="161" t="s">
        <v>446</v>
      </c>
      <c r="C27" s="161" t="s">
        <v>77</v>
      </c>
      <c r="D27" s="160">
        <v>21.161999999999999</v>
      </c>
      <c r="E27" s="66"/>
      <c r="F27" s="115">
        <v>125</v>
      </c>
      <c r="G27" s="67">
        <f t="shared" si="5"/>
        <v>5.91</v>
      </c>
      <c r="H27" s="88">
        <v>5</v>
      </c>
      <c r="I27" s="186" t="e">
        <f t="shared" si="6"/>
        <v>#DIV/0!</v>
      </c>
      <c r="J27" s="88"/>
      <c r="K27" s="88"/>
      <c r="L27" s="88">
        <f t="shared" si="7"/>
        <v>3</v>
      </c>
      <c r="M27" s="88">
        <v>3</v>
      </c>
      <c r="N27" s="88">
        <v>0</v>
      </c>
      <c r="O27" s="88">
        <f t="shared" si="8"/>
        <v>60</v>
      </c>
      <c r="P27" s="139">
        <v>5</v>
      </c>
      <c r="Q27" s="109">
        <f t="shared" si="9"/>
        <v>6</v>
      </c>
      <c r="R27" s="110">
        <f t="shared" si="10"/>
        <v>6.25</v>
      </c>
      <c r="S27" s="169">
        <f t="shared" si="11"/>
        <v>6</v>
      </c>
      <c r="T27" s="110">
        <f t="shared" si="12"/>
        <v>6.25</v>
      </c>
      <c r="U27" s="110">
        <f t="shared" si="13"/>
        <v>5</v>
      </c>
      <c r="V27" s="109">
        <f t="shared" si="15"/>
        <v>4</v>
      </c>
      <c r="W27" s="110">
        <f t="shared" si="14"/>
        <v>4.5</v>
      </c>
      <c r="X27" s="109">
        <v>75</v>
      </c>
      <c r="Y27" s="109">
        <f t="shared" si="16"/>
        <v>2</v>
      </c>
      <c r="Z27" s="109">
        <v>6</v>
      </c>
      <c r="AA27" s="184">
        <f t="shared" si="17"/>
        <v>0</v>
      </c>
    </row>
    <row r="28" spans="1:27" ht="31.5" x14ac:dyDescent="0.25">
      <c r="A28" s="142">
        <v>26</v>
      </c>
      <c r="B28" s="161" t="s">
        <v>447</v>
      </c>
      <c r="C28" s="161" t="s">
        <v>77</v>
      </c>
      <c r="D28" s="160">
        <v>24.510999999999999</v>
      </c>
      <c r="E28" s="66"/>
      <c r="F28" s="115">
        <v>248</v>
      </c>
      <c r="G28" s="67">
        <f t="shared" si="5"/>
        <v>10.119999999999999</v>
      </c>
      <c r="H28" s="88">
        <v>12</v>
      </c>
      <c r="I28" s="186" t="e">
        <f t="shared" si="6"/>
        <v>#DIV/0!</v>
      </c>
      <c r="J28" s="88"/>
      <c r="K28" s="88"/>
      <c r="L28" s="88">
        <f t="shared" si="7"/>
        <v>9</v>
      </c>
      <c r="M28" s="88">
        <v>9</v>
      </c>
      <c r="N28" s="88">
        <v>0</v>
      </c>
      <c r="O28" s="88">
        <f t="shared" si="8"/>
        <v>75</v>
      </c>
      <c r="P28" s="139">
        <v>5</v>
      </c>
      <c r="Q28" s="109">
        <f t="shared" si="9"/>
        <v>12</v>
      </c>
      <c r="R28" s="110">
        <f t="shared" si="10"/>
        <v>12.4</v>
      </c>
      <c r="S28" s="169">
        <f t="shared" si="11"/>
        <v>12</v>
      </c>
      <c r="T28" s="110">
        <f t="shared" si="12"/>
        <v>12.4</v>
      </c>
      <c r="U28" s="110">
        <f t="shared" si="13"/>
        <v>5</v>
      </c>
      <c r="V28" s="109">
        <f t="shared" si="15"/>
        <v>9</v>
      </c>
      <c r="W28" s="110">
        <f t="shared" si="14"/>
        <v>9</v>
      </c>
      <c r="X28" s="109">
        <v>75</v>
      </c>
      <c r="Y28" s="109">
        <f t="shared" si="16"/>
        <v>3</v>
      </c>
      <c r="Z28" s="109">
        <v>12</v>
      </c>
      <c r="AA28" s="184">
        <f t="shared" si="17"/>
        <v>0</v>
      </c>
    </row>
    <row r="29" spans="1:27" ht="31.5" x14ac:dyDescent="0.25">
      <c r="A29" s="142">
        <v>27</v>
      </c>
      <c r="B29" s="161" t="s">
        <v>448</v>
      </c>
      <c r="C29" s="161" t="s">
        <v>77</v>
      </c>
      <c r="D29" s="160">
        <v>32.597999999999999</v>
      </c>
      <c r="E29" s="66"/>
      <c r="F29" s="115">
        <v>83</v>
      </c>
      <c r="G29" s="67">
        <f t="shared" si="5"/>
        <v>2.5499999999999998</v>
      </c>
      <c r="H29" s="376">
        <v>0</v>
      </c>
      <c r="I29" s="186" t="e">
        <f t="shared" si="6"/>
        <v>#DIV/0!</v>
      </c>
      <c r="J29" s="88"/>
      <c r="K29" s="88"/>
      <c r="L29" s="88">
        <f t="shared" si="7"/>
        <v>0</v>
      </c>
      <c r="M29" s="88">
        <v>0</v>
      </c>
      <c r="N29" s="88">
        <v>0</v>
      </c>
      <c r="O29" s="88" t="e">
        <f t="shared" si="8"/>
        <v>#DIV/0!</v>
      </c>
      <c r="P29" s="139">
        <v>5</v>
      </c>
      <c r="Q29" s="109">
        <f t="shared" si="9"/>
        <v>4</v>
      </c>
      <c r="R29" s="110">
        <f t="shared" si="10"/>
        <v>4.1500000000000004</v>
      </c>
      <c r="S29" s="169">
        <f t="shared" si="11"/>
        <v>4</v>
      </c>
      <c r="T29" s="110">
        <f t="shared" si="12"/>
        <v>4.1500000000000004</v>
      </c>
      <c r="U29" s="110">
        <f t="shared" si="13"/>
        <v>5</v>
      </c>
      <c r="V29" s="109">
        <f t="shared" si="15"/>
        <v>3</v>
      </c>
      <c r="W29" s="110">
        <f t="shared" si="14"/>
        <v>3</v>
      </c>
      <c r="X29" s="109">
        <v>75</v>
      </c>
      <c r="Y29" s="109">
        <f t="shared" si="16"/>
        <v>1</v>
      </c>
      <c r="Z29" s="109">
        <v>4</v>
      </c>
      <c r="AA29" s="184">
        <f t="shared" si="17"/>
        <v>0</v>
      </c>
    </row>
    <row r="30" spans="1:27" ht="47.25" x14ac:dyDescent="0.25">
      <c r="A30" s="142">
        <v>28</v>
      </c>
      <c r="B30" s="161" t="s">
        <v>450</v>
      </c>
      <c r="C30" s="161" t="s">
        <v>449</v>
      </c>
      <c r="D30" s="160">
        <v>156</v>
      </c>
      <c r="E30" s="66"/>
      <c r="F30" s="115">
        <v>218</v>
      </c>
      <c r="G30" s="67">
        <f t="shared" si="5"/>
        <v>1.4</v>
      </c>
      <c r="H30" s="88">
        <v>9</v>
      </c>
      <c r="I30" s="186" t="e">
        <f t="shared" si="6"/>
        <v>#DIV/0!</v>
      </c>
      <c r="J30" s="88"/>
      <c r="K30" s="88"/>
      <c r="L30" s="88">
        <f t="shared" si="7"/>
        <v>6</v>
      </c>
      <c r="M30" s="88">
        <v>6</v>
      </c>
      <c r="N30" s="88">
        <v>0</v>
      </c>
      <c r="O30" s="88">
        <f t="shared" si="8"/>
        <v>67</v>
      </c>
      <c r="P30" s="139">
        <v>5</v>
      </c>
      <c r="Q30" s="109">
        <f t="shared" si="9"/>
        <v>10</v>
      </c>
      <c r="R30" s="110">
        <f t="shared" si="10"/>
        <v>10.9</v>
      </c>
      <c r="S30" s="169">
        <f t="shared" si="11"/>
        <v>10</v>
      </c>
      <c r="T30" s="110">
        <f t="shared" si="12"/>
        <v>10.9</v>
      </c>
      <c r="U30" s="110">
        <f t="shared" si="13"/>
        <v>5</v>
      </c>
      <c r="V30" s="109">
        <f t="shared" si="15"/>
        <v>7</v>
      </c>
      <c r="W30" s="110">
        <f t="shared" si="14"/>
        <v>7.5</v>
      </c>
      <c r="X30" s="109">
        <v>75</v>
      </c>
      <c r="Y30" s="109">
        <f t="shared" si="16"/>
        <v>3</v>
      </c>
      <c r="Z30" s="109">
        <v>10</v>
      </c>
      <c r="AA30" s="184">
        <f t="shared" si="17"/>
        <v>0</v>
      </c>
    </row>
    <row r="31" spans="1:27" ht="31.5" x14ac:dyDescent="0.25">
      <c r="A31" s="142">
        <v>29</v>
      </c>
      <c r="B31" s="161" t="s">
        <v>451</v>
      </c>
      <c r="C31" s="161" t="s">
        <v>449</v>
      </c>
      <c r="D31" s="160">
        <v>25.635000000000002</v>
      </c>
      <c r="E31" s="66"/>
      <c r="F31" s="115">
        <v>200</v>
      </c>
      <c r="G31" s="67">
        <f t="shared" si="5"/>
        <v>7.8</v>
      </c>
      <c r="H31" s="88">
        <v>0</v>
      </c>
      <c r="I31" s="186" t="e">
        <f t="shared" si="6"/>
        <v>#DIV/0!</v>
      </c>
      <c r="J31" s="88"/>
      <c r="K31" s="88"/>
      <c r="L31" s="88">
        <f t="shared" si="7"/>
        <v>0</v>
      </c>
      <c r="M31" s="88">
        <v>0</v>
      </c>
      <c r="N31" s="88">
        <v>0</v>
      </c>
      <c r="O31" s="88" t="e">
        <f t="shared" si="8"/>
        <v>#DIV/0!</v>
      </c>
      <c r="P31" s="139">
        <v>5</v>
      </c>
      <c r="Q31" s="109">
        <f t="shared" si="9"/>
        <v>10</v>
      </c>
      <c r="R31" s="110">
        <f t="shared" si="10"/>
        <v>10</v>
      </c>
      <c r="S31" s="169">
        <f t="shared" si="11"/>
        <v>10</v>
      </c>
      <c r="T31" s="110">
        <f t="shared" si="12"/>
        <v>10</v>
      </c>
      <c r="U31" s="110">
        <f t="shared" si="13"/>
        <v>5</v>
      </c>
      <c r="V31" s="109">
        <f t="shared" si="15"/>
        <v>7</v>
      </c>
      <c r="W31" s="110">
        <f t="shared" si="14"/>
        <v>7.5</v>
      </c>
      <c r="X31" s="109">
        <v>75</v>
      </c>
      <c r="Y31" s="109">
        <f t="shared" si="16"/>
        <v>3</v>
      </c>
      <c r="Z31" s="109">
        <v>10</v>
      </c>
      <c r="AA31" s="184">
        <f t="shared" si="17"/>
        <v>0</v>
      </c>
    </row>
    <row r="32" spans="1:27" ht="31.5" x14ac:dyDescent="0.25">
      <c r="A32" s="142">
        <v>30</v>
      </c>
      <c r="B32" s="161" t="s">
        <v>452</v>
      </c>
      <c r="C32" s="161" t="s">
        <v>449</v>
      </c>
      <c r="D32" s="160">
        <v>17.600000000000001</v>
      </c>
      <c r="E32" s="66"/>
      <c r="F32" s="115">
        <v>65</v>
      </c>
      <c r="G32" s="67">
        <f t="shared" si="5"/>
        <v>3.69</v>
      </c>
      <c r="H32" s="88">
        <v>4</v>
      </c>
      <c r="I32" s="186" t="e">
        <f t="shared" si="6"/>
        <v>#DIV/0!</v>
      </c>
      <c r="J32" s="88"/>
      <c r="K32" s="88"/>
      <c r="L32" s="88">
        <f t="shared" si="7"/>
        <v>3</v>
      </c>
      <c r="M32" s="88">
        <v>3</v>
      </c>
      <c r="N32" s="88">
        <v>0</v>
      </c>
      <c r="O32" s="88">
        <f t="shared" si="8"/>
        <v>75</v>
      </c>
      <c r="P32" s="139">
        <v>5</v>
      </c>
      <c r="Q32" s="109">
        <f t="shared" si="9"/>
        <v>3</v>
      </c>
      <c r="R32" s="110">
        <f t="shared" si="10"/>
        <v>3.25</v>
      </c>
      <c r="S32" s="169">
        <f t="shared" si="11"/>
        <v>3</v>
      </c>
      <c r="T32" s="110">
        <f t="shared" si="12"/>
        <v>3.25</v>
      </c>
      <c r="U32" s="110">
        <f t="shared" si="13"/>
        <v>5</v>
      </c>
      <c r="V32" s="109">
        <f t="shared" si="15"/>
        <v>2</v>
      </c>
      <c r="W32" s="110">
        <f t="shared" si="14"/>
        <v>2.25</v>
      </c>
      <c r="X32" s="109">
        <v>75</v>
      </c>
      <c r="Y32" s="109">
        <f t="shared" si="16"/>
        <v>1</v>
      </c>
      <c r="Z32" s="109">
        <v>3</v>
      </c>
      <c r="AA32" s="184">
        <f t="shared" si="17"/>
        <v>0</v>
      </c>
    </row>
    <row r="33" spans="1:27" ht="33" customHeight="1" x14ac:dyDescent="0.25">
      <c r="A33" s="142">
        <v>31</v>
      </c>
      <c r="B33" s="161" t="s">
        <v>454</v>
      </c>
      <c r="C33" s="161" t="s">
        <v>449</v>
      </c>
      <c r="D33" s="160">
        <v>39.6</v>
      </c>
      <c r="E33" s="66"/>
      <c r="F33" s="115">
        <v>670</v>
      </c>
      <c r="G33" s="67">
        <f t="shared" si="5"/>
        <v>16.920000000000002</v>
      </c>
      <c r="H33" s="88">
        <v>32</v>
      </c>
      <c r="I33" s="186" t="e">
        <f t="shared" si="6"/>
        <v>#DIV/0!</v>
      </c>
      <c r="J33" s="88"/>
      <c r="K33" s="88"/>
      <c r="L33" s="88">
        <f t="shared" si="7"/>
        <v>32</v>
      </c>
      <c r="M33" s="88">
        <v>24</v>
      </c>
      <c r="N33" s="88">
        <v>8</v>
      </c>
      <c r="O33" s="88">
        <f t="shared" si="8"/>
        <v>100</v>
      </c>
      <c r="P33" s="139">
        <v>5</v>
      </c>
      <c r="Q33" s="109">
        <f t="shared" si="9"/>
        <v>33</v>
      </c>
      <c r="R33" s="110">
        <f t="shared" si="10"/>
        <v>33.5</v>
      </c>
      <c r="S33" s="169">
        <f t="shared" si="11"/>
        <v>33</v>
      </c>
      <c r="T33" s="110">
        <f t="shared" si="12"/>
        <v>33.5</v>
      </c>
      <c r="U33" s="110">
        <f t="shared" si="13"/>
        <v>5</v>
      </c>
      <c r="V33" s="109">
        <f t="shared" si="15"/>
        <v>24</v>
      </c>
      <c r="W33" s="110">
        <f t="shared" si="14"/>
        <v>24.75</v>
      </c>
      <c r="X33" s="109">
        <v>75</v>
      </c>
      <c r="Y33" s="109">
        <f t="shared" si="16"/>
        <v>9</v>
      </c>
      <c r="Z33" s="109">
        <v>33</v>
      </c>
      <c r="AA33" s="184">
        <f t="shared" si="17"/>
        <v>0</v>
      </c>
    </row>
    <row r="34" spans="1:27" ht="47.25" x14ac:dyDescent="0.25">
      <c r="A34" s="142">
        <v>32</v>
      </c>
      <c r="B34" s="161" t="s">
        <v>455</v>
      </c>
      <c r="C34" s="161" t="s">
        <v>449</v>
      </c>
      <c r="D34" s="160">
        <v>43.3</v>
      </c>
      <c r="E34" s="66"/>
      <c r="F34" s="115">
        <v>95</v>
      </c>
      <c r="G34" s="67">
        <f t="shared" si="5"/>
        <v>2.19</v>
      </c>
      <c r="H34" s="88">
        <v>4</v>
      </c>
      <c r="I34" s="186" t="e">
        <f t="shared" si="6"/>
        <v>#DIV/0!</v>
      </c>
      <c r="J34" s="88"/>
      <c r="K34" s="88"/>
      <c r="L34" s="88">
        <f t="shared" si="7"/>
        <v>3</v>
      </c>
      <c r="M34" s="88">
        <v>3</v>
      </c>
      <c r="N34" s="88">
        <v>0</v>
      </c>
      <c r="O34" s="88">
        <f t="shared" si="8"/>
        <v>75</v>
      </c>
      <c r="P34" s="139">
        <v>5</v>
      </c>
      <c r="Q34" s="109">
        <f t="shared" si="9"/>
        <v>4</v>
      </c>
      <c r="R34" s="110">
        <f t="shared" si="10"/>
        <v>4.75</v>
      </c>
      <c r="S34" s="169">
        <f t="shared" si="11"/>
        <v>4</v>
      </c>
      <c r="T34" s="110">
        <f t="shared" si="12"/>
        <v>4.75</v>
      </c>
      <c r="U34" s="110">
        <f t="shared" si="13"/>
        <v>5</v>
      </c>
      <c r="V34" s="109">
        <f t="shared" si="15"/>
        <v>3</v>
      </c>
      <c r="W34" s="110">
        <f t="shared" si="14"/>
        <v>3</v>
      </c>
      <c r="X34" s="109">
        <v>75</v>
      </c>
      <c r="Y34" s="109">
        <f t="shared" si="16"/>
        <v>1</v>
      </c>
      <c r="Z34" s="109">
        <v>4</v>
      </c>
      <c r="AA34" s="184">
        <f t="shared" si="17"/>
        <v>0</v>
      </c>
    </row>
    <row r="35" spans="1:27" ht="31.5" x14ac:dyDescent="0.25">
      <c r="A35" s="142">
        <v>34</v>
      </c>
      <c r="B35" s="161" t="s">
        <v>470</v>
      </c>
      <c r="C35" s="161" t="s">
        <v>78</v>
      </c>
      <c r="D35" s="160">
        <v>533.53499999999997</v>
      </c>
      <c r="E35" s="66"/>
      <c r="F35" s="115">
        <v>192</v>
      </c>
      <c r="G35" s="67">
        <f t="shared" si="5"/>
        <v>0.36</v>
      </c>
      <c r="H35" s="88">
        <v>9</v>
      </c>
      <c r="I35" s="186" t="e">
        <f t="shared" si="6"/>
        <v>#DIV/0!</v>
      </c>
      <c r="J35" s="88"/>
      <c r="K35" s="88"/>
      <c r="L35" s="88">
        <f t="shared" si="7"/>
        <v>5</v>
      </c>
      <c r="M35" s="88">
        <v>5</v>
      </c>
      <c r="N35" s="88">
        <v>0</v>
      </c>
      <c r="O35" s="88">
        <f t="shared" si="8"/>
        <v>56</v>
      </c>
      <c r="P35" s="139">
        <v>5</v>
      </c>
      <c r="Q35" s="109">
        <f t="shared" si="9"/>
        <v>9</v>
      </c>
      <c r="R35" s="110">
        <f t="shared" si="10"/>
        <v>9.6</v>
      </c>
      <c r="S35" s="169">
        <f t="shared" si="11"/>
        <v>9</v>
      </c>
      <c r="T35" s="110">
        <f t="shared" si="12"/>
        <v>9.6</v>
      </c>
      <c r="U35" s="110">
        <f t="shared" si="13"/>
        <v>5</v>
      </c>
      <c r="V35" s="109">
        <f t="shared" si="15"/>
        <v>6</v>
      </c>
      <c r="W35" s="110">
        <f t="shared" si="14"/>
        <v>6.75</v>
      </c>
      <c r="X35" s="109">
        <v>75</v>
      </c>
      <c r="Y35" s="109">
        <f t="shared" si="16"/>
        <v>3</v>
      </c>
      <c r="Z35" s="109"/>
      <c r="AA35" s="184"/>
    </row>
    <row r="36" spans="1:27" ht="47.25" x14ac:dyDescent="0.25">
      <c r="A36" s="142">
        <v>36</v>
      </c>
      <c r="B36" s="161" t="s">
        <v>476</v>
      </c>
      <c r="C36" s="161" t="s">
        <v>78</v>
      </c>
      <c r="D36" s="160">
        <v>994.94500000000005</v>
      </c>
      <c r="E36" s="66"/>
      <c r="F36" s="115">
        <v>209</v>
      </c>
      <c r="G36" s="67">
        <f t="shared" si="5"/>
        <v>0.21</v>
      </c>
      <c r="H36" s="88">
        <v>8</v>
      </c>
      <c r="I36" s="186" t="e">
        <f t="shared" si="6"/>
        <v>#DIV/0!</v>
      </c>
      <c r="J36" s="88"/>
      <c r="K36" s="88"/>
      <c r="L36" s="88">
        <f t="shared" si="7"/>
        <v>6</v>
      </c>
      <c r="M36" s="88">
        <v>6</v>
      </c>
      <c r="N36" s="88">
        <v>0</v>
      </c>
      <c r="O36" s="88">
        <f t="shared" si="8"/>
        <v>75</v>
      </c>
      <c r="P36" s="139">
        <v>5</v>
      </c>
      <c r="Q36" s="109">
        <f t="shared" si="9"/>
        <v>10</v>
      </c>
      <c r="R36" s="110">
        <f t="shared" si="10"/>
        <v>10.45</v>
      </c>
      <c r="S36" s="169">
        <f t="shared" si="11"/>
        <v>10</v>
      </c>
      <c r="T36" s="110">
        <f t="shared" si="12"/>
        <v>10.45</v>
      </c>
      <c r="U36" s="110">
        <f t="shared" si="13"/>
        <v>5</v>
      </c>
      <c r="V36" s="109">
        <f t="shared" si="15"/>
        <v>7</v>
      </c>
      <c r="W36" s="110">
        <f t="shared" si="14"/>
        <v>7.5</v>
      </c>
      <c r="X36" s="109">
        <v>75</v>
      </c>
      <c r="Y36" s="109">
        <f t="shared" si="16"/>
        <v>3</v>
      </c>
      <c r="Z36" s="109">
        <v>10</v>
      </c>
      <c r="AA36" s="184">
        <f t="shared" ref="AA36:AA48" si="18">S36-Z36</f>
        <v>0</v>
      </c>
    </row>
    <row r="37" spans="1:27" ht="47.25" x14ac:dyDescent="0.25">
      <c r="A37" s="142">
        <v>37</v>
      </c>
      <c r="B37" s="161" t="s">
        <v>477</v>
      </c>
      <c r="C37" s="161" t="s">
        <v>78</v>
      </c>
      <c r="D37" s="160">
        <v>21.477</v>
      </c>
      <c r="E37" s="66"/>
      <c r="F37" s="115">
        <v>161</v>
      </c>
      <c r="G37" s="67">
        <f t="shared" si="5"/>
        <v>7.5</v>
      </c>
      <c r="H37" s="88">
        <v>8</v>
      </c>
      <c r="I37" s="186" t="e">
        <f t="shared" si="6"/>
        <v>#DIV/0!</v>
      </c>
      <c r="J37" s="88"/>
      <c r="K37" s="88"/>
      <c r="L37" s="88">
        <f t="shared" si="7"/>
        <v>6</v>
      </c>
      <c r="M37" s="88">
        <v>6</v>
      </c>
      <c r="N37" s="88">
        <v>0</v>
      </c>
      <c r="O37" s="88">
        <f t="shared" si="8"/>
        <v>75</v>
      </c>
      <c r="P37" s="139">
        <v>5</v>
      </c>
      <c r="Q37" s="109">
        <f t="shared" si="9"/>
        <v>8</v>
      </c>
      <c r="R37" s="110">
        <f t="shared" si="10"/>
        <v>8.0500000000000007</v>
      </c>
      <c r="S37" s="169">
        <f t="shared" si="11"/>
        <v>8</v>
      </c>
      <c r="T37" s="110">
        <f t="shared" si="12"/>
        <v>8.0500000000000007</v>
      </c>
      <c r="U37" s="110">
        <f t="shared" si="13"/>
        <v>5</v>
      </c>
      <c r="V37" s="109">
        <f t="shared" si="15"/>
        <v>6</v>
      </c>
      <c r="W37" s="110">
        <f t="shared" si="14"/>
        <v>6</v>
      </c>
      <c r="X37" s="109">
        <v>75</v>
      </c>
      <c r="Y37" s="109">
        <f t="shared" si="16"/>
        <v>2</v>
      </c>
      <c r="Z37" s="109">
        <v>8</v>
      </c>
      <c r="AA37" s="184">
        <f t="shared" si="18"/>
        <v>0</v>
      </c>
    </row>
    <row r="38" spans="1:27" ht="47.25" x14ac:dyDescent="0.25">
      <c r="A38" s="142">
        <v>38</v>
      </c>
      <c r="B38" s="161" t="s">
        <v>818</v>
      </c>
      <c r="C38" s="161" t="s">
        <v>78</v>
      </c>
      <c r="D38" s="160">
        <v>57.087000000000003</v>
      </c>
      <c r="E38" s="66"/>
      <c r="F38" s="115">
        <v>89</v>
      </c>
      <c r="G38" s="67">
        <f t="shared" si="5"/>
        <v>1.56</v>
      </c>
      <c r="H38" s="88">
        <v>3</v>
      </c>
      <c r="I38" s="186" t="e">
        <f t="shared" si="6"/>
        <v>#DIV/0!</v>
      </c>
      <c r="J38" s="88"/>
      <c r="K38" s="88"/>
      <c r="L38" s="88">
        <f t="shared" si="7"/>
        <v>3</v>
      </c>
      <c r="M38" s="88">
        <v>2</v>
      </c>
      <c r="N38" s="88">
        <v>1</v>
      </c>
      <c r="O38" s="88">
        <f t="shared" si="8"/>
        <v>100</v>
      </c>
      <c r="P38" s="139">
        <v>5</v>
      </c>
      <c r="Q38" s="109">
        <f t="shared" si="9"/>
        <v>4</v>
      </c>
      <c r="R38" s="110">
        <f t="shared" si="10"/>
        <v>4.45</v>
      </c>
      <c r="S38" s="169">
        <f t="shared" si="11"/>
        <v>4</v>
      </c>
      <c r="T38" s="110">
        <f t="shared" si="12"/>
        <v>4.45</v>
      </c>
      <c r="U38" s="110">
        <f t="shared" si="13"/>
        <v>5</v>
      </c>
      <c r="V38" s="109">
        <f t="shared" si="15"/>
        <v>3</v>
      </c>
      <c r="W38" s="110">
        <f t="shared" si="14"/>
        <v>3</v>
      </c>
      <c r="X38" s="109">
        <v>75</v>
      </c>
      <c r="Y38" s="109">
        <f t="shared" si="16"/>
        <v>1</v>
      </c>
      <c r="Z38" s="109">
        <v>4</v>
      </c>
      <c r="AA38" s="184">
        <f t="shared" si="18"/>
        <v>0</v>
      </c>
    </row>
    <row r="39" spans="1:27" ht="47.25" x14ac:dyDescent="0.25">
      <c r="A39" s="142">
        <v>40</v>
      </c>
      <c r="B39" s="161" t="s">
        <v>479</v>
      </c>
      <c r="C39" s="161" t="s">
        <v>78</v>
      </c>
      <c r="D39" s="160">
        <v>1565.5440000000001</v>
      </c>
      <c r="E39" s="66"/>
      <c r="F39" s="115">
        <v>1741</v>
      </c>
      <c r="G39" s="67">
        <f t="shared" si="5"/>
        <v>1.1100000000000001</v>
      </c>
      <c r="H39" s="88">
        <v>84</v>
      </c>
      <c r="I39" s="186" t="e">
        <f t="shared" si="6"/>
        <v>#DIV/0!</v>
      </c>
      <c r="J39" s="88"/>
      <c r="K39" s="88"/>
      <c r="L39" s="88">
        <f t="shared" si="7"/>
        <v>84</v>
      </c>
      <c r="M39" s="88">
        <v>63</v>
      </c>
      <c r="N39" s="88">
        <v>21</v>
      </c>
      <c r="O39" s="88">
        <f t="shared" si="8"/>
        <v>100</v>
      </c>
      <c r="P39" s="139">
        <v>5</v>
      </c>
      <c r="Q39" s="109">
        <f t="shared" si="9"/>
        <v>87</v>
      </c>
      <c r="R39" s="110">
        <f t="shared" si="10"/>
        <v>87.05</v>
      </c>
      <c r="S39" s="169">
        <f t="shared" si="11"/>
        <v>87</v>
      </c>
      <c r="T39" s="110">
        <f t="shared" si="12"/>
        <v>87.05</v>
      </c>
      <c r="U39" s="110">
        <f t="shared" si="13"/>
        <v>5</v>
      </c>
      <c r="V39" s="109">
        <f t="shared" si="15"/>
        <v>65</v>
      </c>
      <c r="W39" s="110">
        <f t="shared" si="14"/>
        <v>65.25</v>
      </c>
      <c r="X39" s="109">
        <v>75</v>
      </c>
      <c r="Y39" s="109">
        <f t="shared" si="16"/>
        <v>22</v>
      </c>
      <c r="Z39" s="109">
        <v>87</v>
      </c>
      <c r="AA39" s="184">
        <f t="shared" si="18"/>
        <v>0</v>
      </c>
    </row>
    <row r="40" spans="1:27" ht="31.5" x14ac:dyDescent="0.25">
      <c r="A40" s="142">
        <v>41</v>
      </c>
      <c r="B40" s="161" t="s">
        <v>888</v>
      </c>
      <c r="C40" s="161" t="s">
        <v>78</v>
      </c>
      <c r="D40" s="160">
        <v>1415.981</v>
      </c>
      <c r="E40" s="66"/>
      <c r="F40" s="115">
        <v>1516</v>
      </c>
      <c r="G40" s="67">
        <f t="shared" si="5"/>
        <v>1.07</v>
      </c>
      <c r="H40" s="88">
        <v>74</v>
      </c>
      <c r="I40" s="186" t="e">
        <f t="shared" si="6"/>
        <v>#DIV/0!</v>
      </c>
      <c r="J40" s="88"/>
      <c r="K40" s="88"/>
      <c r="L40" s="88">
        <f t="shared" si="7"/>
        <v>55</v>
      </c>
      <c r="M40" s="88">
        <v>55</v>
      </c>
      <c r="N40" s="88">
        <v>0</v>
      </c>
      <c r="O40" s="88">
        <f t="shared" si="8"/>
        <v>74</v>
      </c>
      <c r="P40" s="139">
        <v>5</v>
      </c>
      <c r="Q40" s="109">
        <f t="shared" si="9"/>
        <v>75</v>
      </c>
      <c r="R40" s="110">
        <f t="shared" si="10"/>
        <v>75.8</v>
      </c>
      <c r="S40" s="169">
        <f t="shared" si="11"/>
        <v>75</v>
      </c>
      <c r="T40" s="110">
        <f t="shared" si="12"/>
        <v>75.8</v>
      </c>
      <c r="U40" s="110">
        <f t="shared" si="13"/>
        <v>5</v>
      </c>
      <c r="V40" s="109">
        <f t="shared" si="15"/>
        <v>56</v>
      </c>
      <c r="W40" s="110">
        <f t="shared" si="14"/>
        <v>56.25</v>
      </c>
      <c r="X40" s="109">
        <v>75</v>
      </c>
      <c r="Y40" s="109">
        <f t="shared" si="16"/>
        <v>19</v>
      </c>
      <c r="Z40" s="109">
        <v>75</v>
      </c>
      <c r="AA40" s="184">
        <f t="shared" si="18"/>
        <v>0</v>
      </c>
    </row>
    <row r="41" spans="1:27" ht="31.5" x14ac:dyDescent="0.25">
      <c r="A41" s="142">
        <v>44</v>
      </c>
      <c r="B41" s="161" t="s">
        <v>480</v>
      </c>
      <c r="C41" s="161" t="s">
        <v>78</v>
      </c>
      <c r="D41" s="160">
        <v>54.218000000000004</v>
      </c>
      <c r="E41" s="66"/>
      <c r="F41" s="115">
        <v>168</v>
      </c>
      <c r="G41" s="67">
        <f t="shared" si="5"/>
        <v>3.1</v>
      </c>
      <c r="H41" s="88">
        <v>8</v>
      </c>
      <c r="I41" s="186" t="e">
        <f t="shared" si="6"/>
        <v>#DIV/0!</v>
      </c>
      <c r="J41" s="88"/>
      <c r="K41" s="88"/>
      <c r="L41" s="88">
        <f t="shared" si="7"/>
        <v>8</v>
      </c>
      <c r="M41" s="88">
        <v>6</v>
      </c>
      <c r="N41" s="88">
        <v>2</v>
      </c>
      <c r="O41" s="88">
        <f t="shared" si="8"/>
        <v>100</v>
      </c>
      <c r="P41" s="139">
        <v>5</v>
      </c>
      <c r="Q41" s="109">
        <f t="shared" si="9"/>
        <v>8</v>
      </c>
      <c r="R41" s="110">
        <f t="shared" si="10"/>
        <v>8.4</v>
      </c>
      <c r="S41" s="169">
        <f t="shared" si="11"/>
        <v>8</v>
      </c>
      <c r="T41" s="110">
        <f t="shared" si="12"/>
        <v>8.4</v>
      </c>
      <c r="U41" s="110">
        <f t="shared" si="13"/>
        <v>5</v>
      </c>
      <c r="V41" s="109">
        <f t="shared" si="15"/>
        <v>6</v>
      </c>
      <c r="W41" s="110">
        <f t="shared" si="14"/>
        <v>6</v>
      </c>
      <c r="X41" s="109">
        <v>75</v>
      </c>
      <c r="Y41" s="109">
        <f t="shared" si="16"/>
        <v>2</v>
      </c>
      <c r="Z41" s="109">
        <v>8</v>
      </c>
      <c r="AA41" s="184">
        <f t="shared" si="18"/>
        <v>0</v>
      </c>
    </row>
    <row r="42" spans="1:27" ht="47.25" x14ac:dyDescent="0.25">
      <c r="A42" s="142">
        <v>45</v>
      </c>
      <c r="B42" s="161" t="s">
        <v>878</v>
      </c>
      <c r="C42" s="161" t="s">
        <v>158</v>
      </c>
      <c r="D42" s="160">
        <v>28.84</v>
      </c>
      <c r="E42" s="66"/>
      <c r="F42" s="115">
        <v>148</v>
      </c>
      <c r="G42" s="67">
        <f t="shared" si="5"/>
        <v>5.13</v>
      </c>
      <c r="H42" s="88">
        <v>4</v>
      </c>
      <c r="I42" s="186" t="e">
        <f t="shared" si="6"/>
        <v>#DIV/0!</v>
      </c>
      <c r="J42" s="88"/>
      <c r="K42" s="88"/>
      <c r="L42" s="88">
        <f t="shared" si="7"/>
        <v>4</v>
      </c>
      <c r="M42" s="88">
        <v>2</v>
      </c>
      <c r="N42" s="88">
        <v>2</v>
      </c>
      <c r="O42" s="88">
        <f t="shared" si="8"/>
        <v>100</v>
      </c>
      <c r="P42" s="139">
        <v>5</v>
      </c>
      <c r="Q42" s="109">
        <f t="shared" si="9"/>
        <v>7</v>
      </c>
      <c r="R42" s="110">
        <f t="shared" si="10"/>
        <v>7.4</v>
      </c>
      <c r="S42" s="169">
        <f t="shared" si="11"/>
        <v>7</v>
      </c>
      <c r="T42" s="110">
        <f t="shared" si="12"/>
        <v>7.4</v>
      </c>
      <c r="U42" s="110">
        <f t="shared" si="13"/>
        <v>5</v>
      </c>
      <c r="V42" s="109">
        <f t="shared" si="15"/>
        <v>5</v>
      </c>
      <c r="W42" s="110">
        <f t="shared" si="14"/>
        <v>5.25</v>
      </c>
      <c r="X42" s="109">
        <v>75</v>
      </c>
      <c r="Y42" s="109">
        <f t="shared" si="16"/>
        <v>2</v>
      </c>
      <c r="Z42" s="109">
        <v>7</v>
      </c>
      <c r="AA42" s="184">
        <f t="shared" si="18"/>
        <v>0</v>
      </c>
    </row>
    <row r="43" spans="1:27" ht="47.25" x14ac:dyDescent="0.25">
      <c r="A43" s="142">
        <v>47</v>
      </c>
      <c r="B43" s="161" t="s">
        <v>498</v>
      </c>
      <c r="C43" s="161" t="s">
        <v>158</v>
      </c>
      <c r="D43" s="160">
        <v>38.801000000000002</v>
      </c>
      <c r="E43" s="66"/>
      <c r="F43" s="115">
        <v>95</v>
      </c>
      <c r="G43" s="67">
        <f t="shared" si="5"/>
        <v>2.4500000000000002</v>
      </c>
      <c r="H43" s="88">
        <v>4</v>
      </c>
      <c r="I43" s="186" t="e">
        <f t="shared" si="6"/>
        <v>#DIV/0!</v>
      </c>
      <c r="J43" s="88"/>
      <c r="K43" s="88"/>
      <c r="L43" s="88">
        <f t="shared" si="7"/>
        <v>3</v>
      </c>
      <c r="M43" s="88">
        <v>3</v>
      </c>
      <c r="N43" s="88">
        <v>0</v>
      </c>
      <c r="O43" s="88">
        <f t="shared" si="8"/>
        <v>75</v>
      </c>
      <c r="P43" s="139">
        <v>5</v>
      </c>
      <c r="Q43" s="109">
        <f t="shared" si="9"/>
        <v>4</v>
      </c>
      <c r="R43" s="110">
        <f t="shared" si="10"/>
        <v>4.75</v>
      </c>
      <c r="S43" s="169">
        <f t="shared" si="11"/>
        <v>4</v>
      </c>
      <c r="T43" s="110">
        <f t="shared" si="12"/>
        <v>4.75</v>
      </c>
      <c r="U43" s="110">
        <f t="shared" si="13"/>
        <v>5</v>
      </c>
      <c r="V43" s="109">
        <f t="shared" si="15"/>
        <v>3</v>
      </c>
      <c r="W43" s="110">
        <f t="shared" si="14"/>
        <v>3</v>
      </c>
      <c r="X43" s="109">
        <v>75</v>
      </c>
      <c r="Y43" s="109">
        <f t="shared" si="16"/>
        <v>1</v>
      </c>
      <c r="Z43" s="109">
        <v>4</v>
      </c>
      <c r="AA43" s="184">
        <f t="shared" si="18"/>
        <v>0</v>
      </c>
    </row>
    <row r="44" spans="1:27" ht="47.25" x14ac:dyDescent="0.25">
      <c r="A44" s="142">
        <v>48</v>
      </c>
      <c r="B44" s="161" t="s">
        <v>505</v>
      </c>
      <c r="C44" s="161" t="s">
        <v>79</v>
      </c>
      <c r="D44" s="160">
        <v>1319.9749999999999</v>
      </c>
      <c r="E44" s="66"/>
      <c r="F44" s="115">
        <v>187</v>
      </c>
      <c r="G44" s="67">
        <f t="shared" si="5"/>
        <v>0.14000000000000001</v>
      </c>
      <c r="H44" s="88">
        <v>5</v>
      </c>
      <c r="I44" s="186" t="e">
        <f t="shared" si="6"/>
        <v>#DIV/0!</v>
      </c>
      <c r="J44" s="88"/>
      <c r="K44" s="88"/>
      <c r="L44" s="88">
        <f t="shared" si="7"/>
        <v>0</v>
      </c>
      <c r="M44" s="88">
        <v>0</v>
      </c>
      <c r="N44" s="88">
        <v>0</v>
      </c>
      <c r="O44" s="88">
        <f t="shared" si="8"/>
        <v>0</v>
      </c>
      <c r="P44" s="139">
        <v>5</v>
      </c>
      <c r="Q44" s="109">
        <f t="shared" si="9"/>
        <v>9</v>
      </c>
      <c r="R44" s="110">
        <f t="shared" si="10"/>
        <v>9.35</v>
      </c>
      <c r="S44" s="169">
        <f t="shared" si="11"/>
        <v>5</v>
      </c>
      <c r="T44" s="110">
        <f t="shared" si="12"/>
        <v>5.61</v>
      </c>
      <c r="U44" s="110">
        <v>3</v>
      </c>
      <c r="V44" s="109">
        <f t="shared" si="15"/>
        <v>3</v>
      </c>
      <c r="W44" s="110">
        <f t="shared" si="14"/>
        <v>3.75</v>
      </c>
      <c r="X44" s="109">
        <v>75</v>
      </c>
      <c r="Y44" s="109">
        <f t="shared" si="16"/>
        <v>2</v>
      </c>
      <c r="Z44" s="109">
        <v>5</v>
      </c>
      <c r="AA44" s="184">
        <f t="shared" si="18"/>
        <v>0</v>
      </c>
    </row>
    <row r="45" spans="1:27" ht="31.5" x14ac:dyDescent="0.25">
      <c r="A45" s="142">
        <v>49</v>
      </c>
      <c r="B45" s="161" t="s">
        <v>508</v>
      </c>
      <c r="C45" s="161" t="s">
        <v>79</v>
      </c>
      <c r="D45" s="160">
        <v>73.459999999999994</v>
      </c>
      <c r="E45" s="66"/>
      <c r="F45" s="115">
        <v>302</v>
      </c>
      <c r="G45" s="67">
        <f t="shared" si="5"/>
        <v>4.1100000000000003</v>
      </c>
      <c r="H45" s="88">
        <v>14</v>
      </c>
      <c r="I45" s="186" t="e">
        <f t="shared" si="6"/>
        <v>#DIV/0!</v>
      </c>
      <c r="J45" s="88"/>
      <c r="K45" s="88"/>
      <c r="L45" s="88">
        <f t="shared" si="7"/>
        <v>10</v>
      </c>
      <c r="M45" s="88">
        <v>10</v>
      </c>
      <c r="N45" s="88">
        <v>0</v>
      </c>
      <c r="O45" s="88">
        <f t="shared" si="8"/>
        <v>71</v>
      </c>
      <c r="P45" s="139">
        <v>5</v>
      </c>
      <c r="Q45" s="109">
        <f t="shared" si="9"/>
        <v>15</v>
      </c>
      <c r="R45" s="110">
        <f t="shared" si="10"/>
        <v>15.1</v>
      </c>
      <c r="S45" s="169">
        <f t="shared" si="11"/>
        <v>15</v>
      </c>
      <c r="T45" s="110">
        <f t="shared" si="12"/>
        <v>15.1</v>
      </c>
      <c r="U45" s="110">
        <f t="shared" si="13"/>
        <v>5</v>
      </c>
      <c r="V45" s="109">
        <f t="shared" si="15"/>
        <v>11</v>
      </c>
      <c r="W45" s="110">
        <f t="shared" si="14"/>
        <v>11.25</v>
      </c>
      <c r="X45" s="109">
        <v>75</v>
      </c>
      <c r="Y45" s="109">
        <f t="shared" si="16"/>
        <v>4</v>
      </c>
      <c r="Z45" s="109">
        <v>15</v>
      </c>
      <c r="AA45" s="184">
        <f t="shared" si="18"/>
        <v>0</v>
      </c>
    </row>
    <row r="46" spans="1:27" ht="47.25" x14ac:dyDescent="0.25">
      <c r="A46" s="142">
        <v>50</v>
      </c>
      <c r="B46" s="161" t="s">
        <v>511</v>
      </c>
      <c r="C46" s="161" t="s">
        <v>79</v>
      </c>
      <c r="D46" s="160">
        <v>547.98</v>
      </c>
      <c r="E46" s="66"/>
      <c r="F46" s="115">
        <v>1211</v>
      </c>
      <c r="G46" s="67">
        <f t="shared" si="5"/>
        <v>2.21</v>
      </c>
      <c r="H46" s="88">
        <v>63</v>
      </c>
      <c r="I46" s="186" t="e">
        <f t="shared" si="6"/>
        <v>#DIV/0!</v>
      </c>
      <c r="J46" s="88"/>
      <c r="K46" s="88"/>
      <c r="L46" s="88">
        <f t="shared" si="7"/>
        <v>63</v>
      </c>
      <c r="M46" s="88">
        <v>47</v>
      </c>
      <c r="N46" s="88">
        <v>16</v>
      </c>
      <c r="O46" s="88">
        <f t="shared" si="8"/>
        <v>100</v>
      </c>
      <c r="P46" s="139">
        <v>5</v>
      </c>
      <c r="Q46" s="109">
        <f t="shared" si="9"/>
        <v>60</v>
      </c>
      <c r="R46" s="110">
        <f t="shared" si="10"/>
        <v>60.55</v>
      </c>
      <c r="S46" s="169">
        <f t="shared" si="11"/>
        <v>60</v>
      </c>
      <c r="T46" s="110">
        <f t="shared" si="12"/>
        <v>60.55</v>
      </c>
      <c r="U46" s="110">
        <f t="shared" si="13"/>
        <v>5</v>
      </c>
      <c r="V46" s="109">
        <f t="shared" si="15"/>
        <v>45</v>
      </c>
      <c r="W46" s="110">
        <f t="shared" si="14"/>
        <v>45</v>
      </c>
      <c r="X46" s="109">
        <v>75</v>
      </c>
      <c r="Y46" s="109">
        <f t="shared" si="16"/>
        <v>15</v>
      </c>
      <c r="Z46" s="109">
        <v>60</v>
      </c>
      <c r="AA46" s="184">
        <f t="shared" si="18"/>
        <v>0</v>
      </c>
    </row>
    <row r="47" spans="1:27" ht="31.5" x14ac:dyDescent="0.25">
      <c r="A47" s="142">
        <v>51</v>
      </c>
      <c r="B47" s="161" t="s">
        <v>515</v>
      </c>
      <c r="C47" s="161" t="s">
        <v>79</v>
      </c>
      <c r="D47" s="160">
        <v>207.53100000000001</v>
      </c>
      <c r="E47" s="66"/>
      <c r="F47" s="115">
        <v>283</v>
      </c>
      <c r="G47" s="67">
        <f t="shared" si="5"/>
        <v>1.36</v>
      </c>
      <c r="H47" s="88">
        <v>13</v>
      </c>
      <c r="I47" s="186" t="e">
        <f t="shared" si="6"/>
        <v>#DIV/0!</v>
      </c>
      <c r="J47" s="88"/>
      <c r="K47" s="88"/>
      <c r="L47" s="88">
        <f t="shared" si="7"/>
        <v>13</v>
      </c>
      <c r="M47" s="88">
        <v>9</v>
      </c>
      <c r="N47" s="88">
        <v>4</v>
      </c>
      <c r="O47" s="88">
        <f t="shared" si="8"/>
        <v>100</v>
      </c>
      <c r="P47" s="139">
        <v>5</v>
      </c>
      <c r="Q47" s="109">
        <f t="shared" si="9"/>
        <v>14</v>
      </c>
      <c r="R47" s="110">
        <f t="shared" si="10"/>
        <v>14.15</v>
      </c>
      <c r="S47" s="169">
        <f t="shared" si="11"/>
        <v>14</v>
      </c>
      <c r="T47" s="110">
        <f t="shared" si="12"/>
        <v>14.15</v>
      </c>
      <c r="U47" s="110">
        <f t="shared" si="13"/>
        <v>5</v>
      </c>
      <c r="V47" s="109">
        <f t="shared" si="15"/>
        <v>10</v>
      </c>
      <c r="W47" s="110">
        <f t="shared" si="14"/>
        <v>10.5</v>
      </c>
      <c r="X47" s="109">
        <v>75</v>
      </c>
      <c r="Y47" s="109">
        <f t="shared" si="16"/>
        <v>4</v>
      </c>
      <c r="Z47" s="109">
        <v>14</v>
      </c>
      <c r="AA47" s="184">
        <f t="shared" si="18"/>
        <v>0</v>
      </c>
    </row>
    <row r="48" spans="1:27" ht="47.25" x14ac:dyDescent="0.25">
      <c r="A48" s="142">
        <v>52</v>
      </c>
      <c r="B48" s="161" t="s">
        <v>519</v>
      </c>
      <c r="C48" s="161" t="s">
        <v>79</v>
      </c>
      <c r="D48" s="160">
        <v>15.006</v>
      </c>
      <c r="E48" s="66"/>
      <c r="F48" s="115">
        <v>41</v>
      </c>
      <c r="G48" s="67">
        <f t="shared" si="5"/>
        <v>2.73</v>
      </c>
      <c r="H48" s="398">
        <v>0</v>
      </c>
      <c r="I48" s="186" t="e">
        <f t="shared" si="6"/>
        <v>#DIV/0!</v>
      </c>
      <c r="J48" s="88"/>
      <c r="K48" s="88"/>
      <c r="L48" s="88">
        <f t="shared" si="7"/>
        <v>0</v>
      </c>
      <c r="M48" s="88">
        <v>0</v>
      </c>
      <c r="N48" s="88">
        <v>0</v>
      </c>
      <c r="O48" s="88" t="e">
        <f t="shared" si="8"/>
        <v>#DIV/0!</v>
      </c>
      <c r="P48" s="139">
        <v>5</v>
      </c>
      <c r="Q48" s="109">
        <f t="shared" si="9"/>
        <v>2</v>
      </c>
      <c r="R48" s="110">
        <f t="shared" si="10"/>
        <v>2.0499999999999998</v>
      </c>
      <c r="S48" s="169">
        <f t="shared" si="11"/>
        <v>2</v>
      </c>
      <c r="T48" s="110">
        <f t="shared" si="12"/>
        <v>2.0499999999999998</v>
      </c>
      <c r="U48" s="110">
        <f t="shared" si="13"/>
        <v>5</v>
      </c>
      <c r="V48" s="109">
        <f t="shared" si="15"/>
        <v>1</v>
      </c>
      <c r="W48" s="110">
        <f t="shared" si="14"/>
        <v>1.5</v>
      </c>
      <c r="X48" s="109">
        <v>75</v>
      </c>
      <c r="Y48" s="109">
        <f t="shared" si="16"/>
        <v>1</v>
      </c>
      <c r="Z48" s="109">
        <v>2</v>
      </c>
      <c r="AA48" s="184">
        <f t="shared" si="18"/>
        <v>0</v>
      </c>
    </row>
    <row r="49" spans="1:27" ht="31.5" x14ac:dyDescent="0.25">
      <c r="A49" s="142">
        <v>53</v>
      </c>
      <c r="B49" s="161" t="s">
        <v>520</v>
      </c>
      <c r="C49" s="161" t="s">
        <v>159</v>
      </c>
      <c r="D49" s="160">
        <v>62.91</v>
      </c>
      <c r="E49" s="66"/>
      <c r="F49" s="115">
        <v>140</v>
      </c>
      <c r="G49" s="67">
        <f t="shared" si="5"/>
        <v>2.23</v>
      </c>
      <c r="H49" s="88">
        <v>28</v>
      </c>
      <c r="I49" s="186" t="e">
        <f t="shared" si="6"/>
        <v>#DIV/0!</v>
      </c>
      <c r="J49" s="88"/>
      <c r="K49" s="88"/>
      <c r="L49" s="88">
        <f t="shared" si="7"/>
        <v>17</v>
      </c>
      <c r="M49" s="88">
        <v>17</v>
      </c>
      <c r="N49" s="88">
        <v>0</v>
      </c>
      <c r="O49" s="88">
        <f t="shared" si="8"/>
        <v>61</v>
      </c>
      <c r="P49" s="139">
        <v>5</v>
      </c>
      <c r="Q49" s="109">
        <f t="shared" si="9"/>
        <v>7</v>
      </c>
      <c r="R49" s="110">
        <f t="shared" si="10"/>
        <v>7</v>
      </c>
      <c r="S49" s="169">
        <f t="shared" si="11"/>
        <v>7</v>
      </c>
      <c r="T49" s="110">
        <f t="shared" si="12"/>
        <v>7</v>
      </c>
      <c r="U49" s="110">
        <f t="shared" si="13"/>
        <v>5</v>
      </c>
      <c r="V49" s="109">
        <f t="shared" si="15"/>
        <v>5</v>
      </c>
      <c r="W49" s="110">
        <f t="shared" si="14"/>
        <v>5.25</v>
      </c>
      <c r="X49" s="109">
        <v>75</v>
      </c>
      <c r="Y49" s="109">
        <f t="shared" si="16"/>
        <v>2</v>
      </c>
      <c r="Z49" s="109"/>
      <c r="AA49" s="184"/>
    </row>
    <row r="50" spans="1:27" ht="31.5" x14ac:dyDescent="0.25">
      <c r="A50" s="142">
        <v>54</v>
      </c>
      <c r="B50" s="161" t="s">
        <v>521</v>
      </c>
      <c r="C50" s="161" t="s">
        <v>159</v>
      </c>
      <c r="D50" s="160">
        <v>24.98</v>
      </c>
      <c r="E50" s="66"/>
      <c r="F50" s="115">
        <v>120</v>
      </c>
      <c r="G50" s="67">
        <f t="shared" si="5"/>
        <v>4.8</v>
      </c>
      <c r="H50" s="88"/>
      <c r="I50" s="186" t="e">
        <f t="shared" si="6"/>
        <v>#DIV/0!</v>
      </c>
      <c r="J50" s="88"/>
      <c r="K50" s="88"/>
      <c r="L50" s="88">
        <f t="shared" si="7"/>
        <v>0</v>
      </c>
      <c r="M50" s="88"/>
      <c r="N50" s="88"/>
      <c r="O50" s="88"/>
      <c r="P50" s="139">
        <v>5</v>
      </c>
      <c r="Q50" s="109">
        <f t="shared" si="9"/>
        <v>6</v>
      </c>
      <c r="R50" s="110">
        <f t="shared" si="10"/>
        <v>6</v>
      </c>
      <c r="S50" s="169">
        <f t="shared" si="11"/>
        <v>6</v>
      </c>
      <c r="T50" s="110">
        <f t="shared" si="12"/>
        <v>6</v>
      </c>
      <c r="U50" s="110">
        <f t="shared" si="13"/>
        <v>5</v>
      </c>
      <c r="V50" s="109">
        <f t="shared" si="15"/>
        <v>4</v>
      </c>
      <c r="W50" s="110">
        <f t="shared" si="14"/>
        <v>4.5</v>
      </c>
      <c r="X50" s="109">
        <v>75</v>
      </c>
      <c r="Y50" s="109">
        <f t="shared" si="16"/>
        <v>2</v>
      </c>
      <c r="Z50" s="109"/>
      <c r="AA50" s="184"/>
    </row>
    <row r="51" spans="1:27" ht="31.5" x14ac:dyDescent="0.25">
      <c r="A51" s="142">
        <v>55</v>
      </c>
      <c r="B51" s="161" t="s">
        <v>522</v>
      </c>
      <c r="C51" s="161" t="s">
        <v>159</v>
      </c>
      <c r="D51" s="160">
        <v>18.07</v>
      </c>
      <c r="E51" s="66"/>
      <c r="F51" s="115">
        <v>95</v>
      </c>
      <c r="G51" s="67">
        <f t="shared" si="5"/>
        <v>5.26</v>
      </c>
      <c r="H51" s="88"/>
      <c r="I51" s="186" t="e">
        <f t="shared" si="6"/>
        <v>#DIV/0!</v>
      </c>
      <c r="J51" s="88"/>
      <c r="K51" s="88"/>
      <c r="L51" s="88">
        <f t="shared" si="7"/>
        <v>0</v>
      </c>
      <c r="M51" s="88"/>
      <c r="N51" s="88"/>
      <c r="O51" s="88"/>
      <c r="P51" s="139">
        <v>5</v>
      </c>
      <c r="Q51" s="109">
        <f t="shared" si="9"/>
        <v>4</v>
      </c>
      <c r="R51" s="110">
        <f t="shared" si="10"/>
        <v>4.75</v>
      </c>
      <c r="S51" s="169">
        <f t="shared" si="11"/>
        <v>4</v>
      </c>
      <c r="T51" s="110">
        <f t="shared" si="12"/>
        <v>4.75</v>
      </c>
      <c r="U51" s="110">
        <f t="shared" si="13"/>
        <v>5</v>
      </c>
      <c r="V51" s="109">
        <f t="shared" si="15"/>
        <v>3</v>
      </c>
      <c r="W51" s="110">
        <f t="shared" si="14"/>
        <v>3</v>
      </c>
      <c r="X51" s="109">
        <v>75</v>
      </c>
      <c r="Y51" s="109">
        <f t="shared" si="16"/>
        <v>1</v>
      </c>
      <c r="Z51" s="109"/>
      <c r="AA51" s="184"/>
    </row>
    <row r="52" spans="1:27" ht="31.5" x14ac:dyDescent="0.25">
      <c r="A52" s="142">
        <v>56</v>
      </c>
      <c r="B52" s="161" t="s">
        <v>523</v>
      </c>
      <c r="C52" s="161" t="s">
        <v>159</v>
      </c>
      <c r="D52" s="160">
        <v>15.55</v>
      </c>
      <c r="E52" s="66"/>
      <c r="F52" s="115">
        <v>77</v>
      </c>
      <c r="G52" s="67">
        <f t="shared" si="5"/>
        <v>4.95</v>
      </c>
      <c r="H52" s="88"/>
      <c r="I52" s="186" t="e">
        <f t="shared" si="6"/>
        <v>#DIV/0!</v>
      </c>
      <c r="J52" s="88"/>
      <c r="K52" s="88"/>
      <c r="L52" s="88">
        <f t="shared" si="7"/>
        <v>0</v>
      </c>
      <c r="M52" s="88"/>
      <c r="N52" s="88"/>
      <c r="O52" s="88"/>
      <c r="P52" s="139">
        <v>5</v>
      </c>
      <c r="Q52" s="109">
        <f t="shared" si="9"/>
        <v>3</v>
      </c>
      <c r="R52" s="110">
        <f t="shared" si="10"/>
        <v>3.85</v>
      </c>
      <c r="S52" s="169">
        <f t="shared" si="11"/>
        <v>3</v>
      </c>
      <c r="T52" s="110">
        <f t="shared" si="12"/>
        <v>3.85</v>
      </c>
      <c r="U52" s="110">
        <f t="shared" si="13"/>
        <v>5</v>
      </c>
      <c r="V52" s="109">
        <f t="shared" si="15"/>
        <v>2</v>
      </c>
      <c r="W52" s="110">
        <f t="shared" si="14"/>
        <v>2.25</v>
      </c>
      <c r="X52" s="109">
        <v>75</v>
      </c>
      <c r="Y52" s="109">
        <f t="shared" si="16"/>
        <v>1</v>
      </c>
      <c r="Z52" s="109"/>
      <c r="AA52" s="184"/>
    </row>
    <row r="53" spans="1:27" ht="31.5" x14ac:dyDescent="0.25">
      <c r="A53" s="142">
        <v>57</v>
      </c>
      <c r="B53" s="161" t="s">
        <v>524</v>
      </c>
      <c r="C53" s="161" t="s">
        <v>159</v>
      </c>
      <c r="D53" s="160">
        <v>42.7</v>
      </c>
      <c r="E53" s="66"/>
      <c r="F53" s="115">
        <v>201</v>
      </c>
      <c r="G53" s="67">
        <f t="shared" si="5"/>
        <v>4.71</v>
      </c>
      <c r="H53" s="88"/>
      <c r="I53" s="186" t="e">
        <f t="shared" si="6"/>
        <v>#DIV/0!</v>
      </c>
      <c r="J53" s="88"/>
      <c r="K53" s="88"/>
      <c r="L53" s="88">
        <f t="shared" si="7"/>
        <v>0</v>
      </c>
      <c r="M53" s="88"/>
      <c r="N53" s="88"/>
      <c r="O53" s="88"/>
      <c r="P53" s="139">
        <v>5</v>
      </c>
      <c r="Q53" s="109">
        <f t="shared" si="9"/>
        <v>10</v>
      </c>
      <c r="R53" s="110">
        <f t="shared" si="10"/>
        <v>10.050000000000001</v>
      </c>
      <c r="S53" s="169">
        <f t="shared" si="11"/>
        <v>10</v>
      </c>
      <c r="T53" s="110">
        <f t="shared" si="12"/>
        <v>10.050000000000001</v>
      </c>
      <c r="U53" s="110">
        <f t="shared" si="13"/>
        <v>5</v>
      </c>
      <c r="V53" s="109">
        <f t="shared" si="15"/>
        <v>7</v>
      </c>
      <c r="W53" s="110">
        <f t="shared" si="14"/>
        <v>7.5</v>
      </c>
      <c r="X53" s="109">
        <v>75</v>
      </c>
      <c r="Y53" s="109">
        <f t="shared" si="16"/>
        <v>3</v>
      </c>
      <c r="Z53" s="109"/>
      <c r="AA53" s="184"/>
    </row>
    <row r="54" spans="1:27" ht="31.5" x14ac:dyDescent="0.25">
      <c r="A54" s="142">
        <v>58</v>
      </c>
      <c r="B54" s="161" t="s">
        <v>525</v>
      </c>
      <c r="C54" s="161" t="s">
        <v>159</v>
      </c>
      <c r="D54" s="160">
        <v>28.73</v>
      </c>
      <c r="E54" s="66"/>
      <c r="F54" s="115">
        <v>180</v>
      </c>
      <c r="G54" s="67">
        <f t="shared" si="5"/>
        <v>6.27</v>
      </c>
      <c r="H54" s="88"/>
      <c r="I54" s="186" t="e">
        <f t="shared" si="6"/>
        <v>#DIV/0!</v>
      </c>
      <c r="J54" s="88"/>
      <c r="K54" s="88"/>
      <c r="L54" s="88">
        <f t="shared" si="7"/>
        <v>0</v>
      </c>
      <c r="M54" s="88"/>
      <c r="N54" s="88"/>
      <c r="O54" s="88"/>
      <c r="P54" s="139">
        <v>5</v>
      </c>
      <c r="Q54" s="109">
        <f t="shared" si="9"/>
        <v>9</v>
      </c>
      <c r="R54" s="110">
        <f t="shared" si="10"/>
        <v>9</v>
      </c>
      <c r="S54" s="169">
        <f t="shared" si="11"/>
        <v>9</v>
      </c>
      <c r="T54" s="110">
        <f t="shared" si="12"/>
        <v>9</v>
      </c>
      <c r="U54" s="110">
        <f t="shared" si="13"/>
        <v>5</v>
      </c>
      <c r="V54" s="109">
        <f t="shared" si="15"/>
        <v>6</v>
      </c>
      <c r="W54" s="110">
        <f t="shared" si="14"/>
        <v>6.75</v>
      </c>
      <c r="X54" s="109">
        <v>75</v>
      </c>
      <c r="Y54" s="109">
        <f t="shared" si="16"/>
        <v>3</v>
      </c>
      <c r="Z54" s="109"/>
      <c r="AA54" s="184"/>
    </row>
    <row r="55" spans="1:27" ht="31.5" x14ac:dyDescent="0.25">
      <c r="A55" s="142">
        <v>59</v>
      </c>
      <c r="B55" s="161" t="s">
        <v>526</v>
      </c>
      <c r="C55" s="161" t="s">
        <v>159</v>
      </c>
      <c r="D55" s="160">
        <v>18.329999999999998</v>
      </c>
      <c r="E55" s="66"/>
      <c r="F55" s="115">
        <v>140</v>
      </c>
      <c r="G55" s="67">
        <f t="shared" si="5"/>
        <v>7.64</v>
      </c>
      <c r="H55" s="88">
        <v>7</v>
      </c>
      <c r="I55" s="186" t="e">
        <f t="shared" si="6"/>
        <v>#DIV/0!</v>
      </c>
      <c r="J55" s="88"/>
      <c r="K55" s="88"/>
      <c r="L55" s="88">
        <f t="shared" si="7"/>
        <v>6</v>
      </c>
      <c r="M55" s="88">
        <v>5</v>
      </c>
      <c r="N55" s="88">
        <v>1</v>
      </c>
      <c r="O55" s="88">
        <f t="shared" si="8"/>
        <v>86</v>
      </c>
      <c r="P55" s="139">
        <v>5</v>
      </c>
      <c r="Q55" s="109">
        <f t="shared" si="9"/>
        <v>7</v>
      </c>
      <c r="R55" s="110">
        <f t="shared" si="10"/>
        <v>7</v>
      </c>
      <c r="S55" s="169">
        <f t="shared" si="11"/>
        <v>7</v>
      </c>
      <c r="T55" s="110">
        <f t="shared" si="12"/>
        <v>7</v>
      </c>
      <c r="U55" s="110">
        <f t="shared" si="13"/>
        <v>5</v>
      </c>
      <c r="V55" s="109">
        <f t="shared" si="15"/>
        <v>5</v>
      </c>
      <c r="W55" s="110">
        <f t="shared" si="14"/>
        <v>5.25</v>
      </c>
      <c r="X55" s="109">
        <v>75</v>
      </c>
      <c r="Y55" s="109">
        <f t="shared" si="16"/>
        <v>2</v>
      </c>
      <c r="Z55" s="109">
        <v>7</v>
      </c>
      <c r="AA55" s="184">
        <f t="shared" ref="AA55:AA80" si="19">S55-Z55</f>
        <v>0</v>
      </c>
    </row>
    <row r="56" spans="1:27" ht="31.5" x14ac:dyDescent="0.25">
      <c r="A56" s="142">
        <v>60</v>
      </c>
      <c r="B56" s="161" t="s">
        <v>763</v>
      </c>
      <c r="C56" s="161" t="s">
        <v>159</v>
      </c>
      <c r="D56" s="160">
        <v>74.75</v>
      </c>
      <c r="E56" s="66"/>
      <c r="F56" s="115">
        <v>108</v>
      </c>
      <c r="G56" s="67">
        <f t="shared" si="5"/>
        <v>1.44</v>
      </c>
      <c r="H56" s="88">
        <v>11</v>
      </c>
      <c r="I56" s="186" t="e">
        <f t="shared" si="6"/>
        <v>#DIV/0!</v>
      </c>
      <c r="J56" s="88"/>
      <c r="K56" s="88"/>
      <c r="L56" s="88">
        <f t="shared" si="7"/>
        <v>9</v>
      </c>
      <c r="M56" s="88">
        <v>8</v>
      </c>
      <c r="N56" s="88">
        <v>1</v>
      </c>
      <c r="O56" s="88">
        <f t="shared" si="8"/>
        <v>82</v>
      </c>
      <c r="P56" s="139">
        <v>5</v>
      </c>
      <c r="Q56" s="109">
        <f t="shared" si="9"/>
        <v>5</v>
      </c>
      <c r="R56" s="110">
        <f t="shared" si="10"/>
        <v>5.4</v>
      </c>
      <c r="S56" s="169">
        <f t="shared" si="11"/>
        <v>5</v>
      </c>
      <c r="T56" s="110">
        <f t="shared" si="12"/>
        <v>5.4</v>
      </c>
      <c r="U56" s="110">
        <f t="shared" si="13"/>
        <v>5</v>
      </c>
      <c r="V56" s="109">
        <f t="shared" si="15"/>
        <v>3</v>
      </c>
      <c r="W56" s="110">
        <f t="shared" si="14"/>
        <v>3.75</v>
      </c>
      <c r="X56" s="109">
        <v>75</v>
      </c>
      <c r="Y56" s="109">
        <f t="shared" si="16"/>
        <v>2</v>
      </c>
      <c r="Z56" s="109">
        <v>5</v>
      </c>
      <c r="AA56" s="184">
        <f t="shared" si="19"/>
        <v>0</v>
      </c>
    </row>
    <row r="57" spans="1:27" ht="47.25" x14ac:dyDescent="0.25">
      <c r="A57" s="142">
        <v>61</v>
      </c>
      <c r="B57" s="161" t="s">
        <v>889</v>
      </c>
      <c r="C57" s="161" t="s">
        <v>159</v>
      </c>
      <c r="D57" s="160">
        <v>244.21</v>
      </c>
      <c r="E57" s="66"/>
      <c r="F57" s="115">
        <v>2186</v>
      </c>
      <c r="G57" s="67">
        <f t="shared" si="5"/>
        <v>8.9499999999999993</v>
      </c>
      <c r="H57" s="88">
        <v>109</v>
      </c>
      <c r="I57" s="186" t="e">
        <f t="shared" si="6"/>
        <v>#DIV/0!</v>
      </c>
      <c r="J57" s="88"/>
      <c r="K57" s="88"/>
      <c r="L57" s="88">
        <f t="shared" si="7"/>
        <v>86</v>
      </c>
      <c r="M57" s="88">
        <v>81</v>
      </c>
      <c r="N57" s="88">
        <v>5</v>
      </c>
      <c r="O57" s="88">
        <f t="shared" si="8"/>
        <v>79</v>
      </c>
      <c r="P57" s="139">
        <v>5</v>
      </c>
      <c r="Q57" s="109">
        <f t="shared" si="9"/>
        <v>109</v>
      </c>
      <c r="R57" s="110">
        <f t="shared" si="10"/>
        <v>109.3</v>
      </c>
      <c r="S57" s="169">
        <f t="shared" si="11"/>
        <v>109</v>
      </c>
      <c r="T57" s="110">
        <f t="shared" si="12"/>
        <v>109.3</v>
      </c>
      <c r="U57" s="110">
        <f t="shared" si="13"/>
        <v>5</v>
      </c>
      <c r="V57" s="109">
        <f t="shared" si="15"/>
        <v>81</v>
      </c>
      <c r="W57" s="110">
        <f t="shared" si="14"/>
        <v>81.75</v>
      </c>
      <c r="X57" s="109">
        <v>75</v>
      </c>
      <c r="Y57" s="109">
        <f t="shared" si="16"/>
        <v>28</v>
      </c>
      <c r="Z57" s="109">
        <v>109</v>
      </c>
      <c r="AA57" s="184">
        <f t="shared" si="19"/>
        <v>0</v>
      </c>
    </row>
    <row r="58" spans="1:27" ht="31.5" x14ac:dyDescent="0.25">
      <c r="A58" s="142">
        <v>64</v>
      </c>
      <c r="B58" s="161" t="s">
        <v>764</v>
      </c>
      <c r="C58" s="161" t="s">
        <v>159</v>
      </c>
      <c r="D58" s="160">
        <v>24.84</v>
      </c>
      <c r="E58" s="66"/>
      <c r="F58" s="115">
        <v>33</v>
      </c>
      <c r="G58" s="67">
        <f t="shared" si="5"/>
        <v>1.33</v>
      </c>
      <c r="H58" s="88">
        <v>3</v>
      </c>
      <c r="I58" s="186" t="e">
        <f t="shared" si="6"/>
        <v>#DIV/0!</v>
      </c>
      <c r="J58" s="88"/>
      <c r="K58" s="88"/>
      <c r="L58" s="88">
        <f t="shared" si="7"/>
        <v>3</v>
      </c>
      <c r="M58" s="88">
        <v>2</v>
      </c>
      <c r="N58" s="88">
        <v>1</v>
      </c>
      <c r="O58" s="88">
        <f t="shared" si="8"/>
        <v>100</v>
      </c>
      <c r="P58" s="139">
        <v>5</v>
      </c>
      <c r="Q58" s="109">
        <f t="shared" si="9"/>
        <v>1</v>
      </c>
      <c r="R58" s="110">
        <f t="shared" si="10"/>
        <v>1.65</v>
      </c>
      <c r="S58" s="169">
        <f t="shared" si="11"/>
        <v>1</v>
      </c>
      <c r="T58" s="110">
        <f t="shared" si="12"/>
        <v>1.65</v>
      </c>
      <c r="U58" s="110">
        <f t="shared" si="13"/>
        <v>5</v>
      </c>
      <c r="V58" s="109">
        <f t="shared" si="15"/>
        <v>0</v>
      </c>
      <c r="W58" s="110">
        <f t="shared" si="14"/>
        <v>0.75</v>
      </c>
      <c r="X58" s="109">
        <v>75</v>
      </c>
      <c r="Y58" s="109">
        <f t="shared" si="16"/>
        <v>1</v>
      </c>
      <c r="Z58" s="109">
        <v>1</v>
      </c>
      <c r="AA58" s="184">
        <f t="shared" si="19"/>
        <v>0</v>
      </c>
    </row>
    <row r="59" spans="1:27" ht="31.5" x14ac:dyDescent="0.25">
      <c r="A59" s="142">
        <v>65</v>
      </c>
      <c r="B59" s="161" t="s">
        <v>529</v>
      </c>
      <c r="C59" s="161" t="s">
        <v>159</v>
      </c>
      <c r="D59" s="160">
        <v>10.849</v>
      </c>
      <c r="E59" s="66"/>
      <c r="F59" s="115">
        <v>123</v>
      </c>
      <c r="G59" s="67">
        <f t="shared" si="5"/>
        <v>11.34</v>
      </c>
      <c r="H59" s="88">
        <v>7</v>
      </c>
      <c r="I59" s="186" t="e">
        <f t="shared" si="6"/>
        <v>#DIV/0!</v>
      </c>
      <c r="J59" s="88"/>
      <c r="K59" s="88"/>
      <c r="L59" s="88">
        <f t="shared" si="7"/>
        <v>4</v>
      </c>
      <c r="M59" s="88">
        <v>4</v>
      </c>
      <c r="N59" s="88">
        <v>0</v>
      </c>
      <c r="O59" s="88">
        <f t="shared" si="8"/>
        <v>57</v>
      </c>
      <c r="P59" s="139">
        <v>5</v>
      </c>
      <c r="Q59" s="109">
        <f t="shared" si="9"/>
        <v>6</v>
      </c>
      <c r="R59" s="110">
        <f t="shared" si="10"/>
        <v>6.15</v>
      </c>
      <c r="S59" s="169">
        <f t="shared" si="11"/>
        <v>6</v>
      </c>
      <c r="T59" s="110">
        <f t="shared" si="12"/>
        <v>6.15</v>
      </c>
      <c r="U59" s="110">
        <f t="shared" si="13"/>
        <v>5</v>
      </c>
      <c r="V59" s="109">
        <f t="shared" si="15"/>
        <v>4</v>
      </c>
      <c r="W59" s="110">
        <f t="shared" si="14"/>
        <v>4.5</v>
      </c>
      <c r="X59" s="109">
        <v>75</v>
      </c>
      <c r="Y59" s="109">
        <f t="shared" si="16"/>
        <v>2</v>
      </c>
      <c r="Z59" s="109">
        <v>6</v>
      </c>
      <c r="AA59" s="184">
        <f t="shared" si="19"/>
        <v>0</v>
      </c>
    </row>
    <row r="60" spans="1:27" ht="31.5" x14ac:dyDescent="0.25">
      <c r="A60" s="142">
        <v>66</v>
      </c>
      <c r="B60" s="161" t="s">
        <v>530</v>
      </c>
      <c r="C60" s="161" t="s">
        <v>159</v>
      </c>
      <c r="D60" s="160">
        <v>4.5810000000000004</v>
      </c>
      <c r="E60" s="66"/>
      <c r="F60" s="115">
        <v>139</v>
      </c>
      <c r="G60" s="67">
        <f t="shared" si="5"/>
        <v>30.34</v>
      </c>
      <c r="H60" s="88">
        <v>7</v>
      </c>
      <c r="I60" s="186" t="e">
        <f t="shared" si="6"/>
        <v>#DIV/0!</v>
      </c>
      <c r="J60" s="88"/>
      <c r="K60" s="88"/>
      <c r="L60" s="88">
        <f t="shared" si="7"/>
        <v>5</v>
      </c>
      <c r="M60" s="88">
        <v>5</v>
      </c>
      <c r="N60" s="88">
        <v>0</v>
      </c>
      <c r="O60" s="88">
        <f t="shared" si="8"/>
        <v>71</v>
      </c>
      <c r="P60" s="139">
        <v>5</v>
      </c>
      <c r="Q60" s="109">
        <f t="shared" si="9"/>
        <v>6</v>
      </c>
      <c r="R60" s="110">
        <f t="shared" si="10"/>
        <v>6.95</v>
      </c>
      <c r="S60" s="169">
        <f t="shared" si="11"/>
        <v>6</v>
      </c>
      <c r="T60" s="110">
        <f t="shared" si="12"/>
        <v>6.95</v>
      </c>
      <c r="U60" s="110">
        <f t="shared" si="13"/>
        <v>5</v>
      </c>
      <c r="V60" s="109">
        <f t="shared" si="15"/>
        <v>4</v>
      </c>
      <c r="W60" s="110">
        <f t="shared" si="14"/>
        <v>4.5</v>
      </c>
      <c r="X60" s="109">
        <v>75</v>
      </c>
      <c r="Y60" s="109">
        <f t="shared" si="16"/>
        <v>2</v>
      </c>
      <c r="Z60" s="109">
        <v>6</v>
      </c>
      <c r="AA60" s="184">
        <f t="shared" si="19"/>
        <v>0</v>
      </c>
    </row>
    <row r="61" spans="1:27" ht="31.5" x14ac:dyDescent="0.25">
      <c r="A61" s="142">
        <v>67</v>
      </c>
      <c r="B61" s="161" t="s">
        <v>531</v>
      </c>
      <c r="C61" s="161" t="s">
        <v>159</v>
      </c>
      <c r="D61" s="160">
        <v>10.375999999999999</v>
      </c>
      <c r="E61" s="66"/>
      <c r="F61" s="115">
        <v>39</v>
      </c>
      <c r="G61" s="67">
        <f t="shared" si="5"/>
        <v>3.76</v>
      </c>
      <c r="H61" s="88">
        <v>1</v>
      </c>
      <c r="I61" s="186" t="e">
        <f t="shared" si="6"/>
        <v>#DIV/0!</v>
      </c>
      <c r="J61" s="88"/>
      <c r="K61" s="88"/>
      <c r="L61" s="88">
        <f t="shared" si="7"/>
        <v>0</v>
      </c>
      <c r="M61" s="88">
        <v>0</v>
      </c>
      <c r="N61" s="88">
        <v>0</v>
      </c>
      <c r="O61" s="88">
        <f t="shared" si="8"/>
        <v>0</v>
      </c>
      <c r="P61" s="139">
        <v>5</v>
      </c>
      <c r="Q61" s="109">
        <f t="shared" si="9"/>
        <v>1</v>
      </c>
      <c r="R61" s="110">
        <f t="shared" si="10"/>
        <v>1.95</v>
      </c>
      <c r="S61" s="169">
        <f t="shared" si="11"/>
        <v>1</v>
      </c>
      <c r="T61" s="110">
        <f t="shared" si="12"/>
        <v>1.95</v>
      </c>
      <c r="U61" s="110">
        <f t="shared" si="13"/>
        <v>5</v>
      </c>
      <c r="V61" s="109">
        <f t="shared" si="15"/>
        <v>0</v>
      </c>
      <c r="W61" s="110">
        <f t="shared" si="14"/>
        <v>0.75</v>
      </c>
      <c r="X61" s="109">
        <v>75</v>
      </c>
      <c r="Y61" s="109">
        <f t="shared" si="16"/>
        <v>1</v>
      </c>
      <c r="Z61" s="109">
        <v>1</v>
      </c>
      <c r="AA61" s="184">
        <f t="shared" si="19"/>
        <v>0</v>
      </c>
    </row>
    <row r="62" spans="1:27" ht="31.5" x14ac:dyDescent="0.25">
      <c r="A62" s="142">
        <v>68</v>
      </c>
      <c r="B62" s="161" t="s">
        <v>532</v>
      </c>
      <c r="C62" s="161" t="s">
        <v>159</v>
      </c>
      <c r="D62" s="160">
        <v>15.803000000000001</v>
      </c>
      <c r="E62" s="66"/>
      <c r="F62" s="115">
        <v>131</v>
      </c>
      <c r="G62" s="67">
        <f t="shared" si="5"/>
        <v>8.2899999999999991</v>
      </c>
      <c r="H62" s="88">
        <v>6</v>
      </c>
      <c r="I62" s="186" t="e">
        <f t="shared" si="6"/>
        <v>#DIV/0!</v>
      </c>
      <c r="J62" s="88"/>
      <c r="K62" s="88"/>
      <c r="L62" s="88">
        <f t="shared" si="7"/>
        <v>4</v>
      </c>
      <c r="M62" s="88">
        <v>4</v>
      </c>
      <c r="N62" s="88">
        <v>0</v>
      </c>
      <c r="O62" s="88">
        <f t="shared" si="8"/>
        <v>67</v>
      </c>
      <c r="P62" s="139">
        <v>5</v>
      </c>
      <c r="Q62" s="109">
        <f t="shared" si="9"/>
        <v>6</v>
      </c>
      <c r="R62" s="110">
        <f t="shared" si="10"/>
        <v>6.55</v>
      </c>
      <c r="S62" s="169">
        <f t="shared" si="11"/>
        <v>6</v>
      </c>
      <c r="T62" s="110">
        <f t="shared" si="12"/>
        <v>6.55</v>
      </c>
      <c r="U62" s="110">
        <f t="shared" si="13"/>
        <v>5</v>
      </c>
      <c r="V62" s="109">
        <f t="shared" si="15"/>
        <v>4</v>
      </c>
      <c r="W62" s="110">
        <f t="shared" si="14"/>
        <v>4.5</v>
      </c>
      <c r="X62" s="109">
        <v>75</v>
      </c>
      <c r="Y62" s="109">
        <f t="shared" si="16"/>
        <v>2</v>
      </c>
      <c r="Z62" s="109">
        <v>6</v>
      </c>
      <c r="AA62" s="184">
        <f t="shared" si="19"/>
        <v>0</v>
      </c>
    </row>
    <row r="63" spans="1:27" ht="31.5" x14ac:dyDescent="0.25">
      <c r="A63" s="142">
        <v>69</v>
      </c>
      <c r="B63" s="161" t="s">
        <v>765</v>
      </c>
      <c r="C63" s="161" t="s">
        <v>159</v>
      </c>
      <c r="D63" s="160">
        <v>197.6</v>
      </c>
      <c r="E63" s="66"/>
      <c r="F63" s="115">
        <v>1022</v>
      </c>
      <c r="G63" s="67">
        <f t="shared" ref="G63:G102" si="20">F63/D63</f>
        <v>5.17</v>
      </c>
      <c r="H63" s="88">
        <v>52</v>
      </c>
      <c r="I63" s="186" t="e">
        <f t="shared" ref="I63:I102" si="21">H63*100/E63</f>
        <v>#DIV/0!</v>
      </c>
      <c r="J63" s="88"/>
      <c r="K63" s="88"/>
      <c r="L63" s="88">
        <f t="shared" ref="L63:L102" si="22">M63+N63</f>
        <v>45</v>
      </c>
      <c r="M63" s="88">
        <v>39</v>
      </c>
      <c r="N63" s="88">
        <v>6</v>
      </c>
      <c r="O63" s="88">
        <f t="shared" ref="O63:O102" si="23">L63*100/H63</f>
        <v>87</v>
      </c>
      <c r="P63" s="139">
        <v>5</v>
      </c>
      <c r="Q63" s="109">
        <f t="shared" ref="Q63:Q102" si="24">ROUNDDOWN(R63,0)</f>
        <v>51</v>
      </c>
      <c r="R63" s="110">
        <f t="shared" ref="R63:R102" si="25">F63*P63/100</f>
        <v>51.1</v>
      </c>
      <c r="S63" s="169">
        <f t="shared" ref="S63:S102" si="26">ROUNDDOWN(T63,0)</f>
        <v>51</v>
      </c>
      <c r="T63" s="110">
        <f t="shared" ref="T63:T102" si="27">F63*U63/100</f>
        <v>51.1</v>
      </c>
      <c r="U63" s="110">
        <f t="shared" ref="U63:U102" si="28">P63</f>
        <v>5</v>
      </c>
      <c r="V63" s="109">
        <f t="shared" si="15"/>
        <v>38</v>
      </c>
      <c r="W63" s="110">
        <f t="shared" ref="W63:W102" si="29">S63*X63/100</f>
        <v>38.25</v>
      </c>
      <c r="X63" s="109">
        <v>75</v>
      </c>
      <c r="Y63" s="109">
        <f t="shared" si="16"/>
        <v>13</v>
      </c>
      <c r="Z63" s="109">
        <v>51</v>
      </c>
      <c r="AA63" s="184">
        <f t="shared" si="19"/>
        <v>0</v>
      </c>
    </row>
    <row r="64" spans="1:27" ht="31.5" x14ac:dyDescent="0.25">
      <c r="A64" s="142">
        <v>70</v>
      </c>
      <c r="B64" s="161" t="s">
        <v>766</v>
      </c>
      <c r="C64" s="161" t="s">
        <v>159</v>
      </c>
      <c r="D64" s="160">
        <v>13.315</v>
      </c>
      <c r="E64" s="66"/>
      <c r="F64" s="115">
        <v>239</v>
      </c>
      <c r="G64" s="67">
        <f t="shared" si="20"/>
        <v>17.95</v>
      </c>
      <c r="H64" s="88">
        <v>11</v>
      </c>
      <c r="I64" s="186" t="e">
        <f t="shared" si="21"/>
        <v>#DIV/0!</v>
      </c>
      <c r="J64" s="88"/>
      <c r="K64" s="88"/>
      <c r="L64" s="88">
        <f t="shared" si="22"/>
        <v>11</v>
      </c>
      <c r="M64" s="88">
        <v>8</v>
      </c>
      <c r="N64" s="88">
        <v>3</v>
      </c>
      <c r="O64" s="88">
        <f t="shared" si="23"/>
        <v>100</v>
      </c>
      <c r="P64" s="139">
        <v>5</v>
      </c>
      <c r="Q64" s="109">
        <f t="shared" si="24"/>
        <v>11</v>
      </c>
      <c r="R64" s="110">
        <f t="shared" si="25"/>
        <v>11.95</v>
      </c>
      <c r="S64" s="169">
        <f t="shared" si="26"/>
        <v>11</v>
      </c>
      <c r="T64" s="110">
        <f t="shared" si="27"/>
        <v>11.95</v>
      </c>
      <c r="U64" s="110">
        <f t="shared" si="28"/>
        <v>5</v>
      </c>
      <c r="V64" s="109">
        <f t="shared" si="15"/>
        <v>8</v>
      </c>
      <c r="W64" s="110">
        <f t="shared" si="29"/>
        <v>8.25</v>
      </c>
      <c r="X64" s="109">
        <v>75</v>
      </c>
      <c r="Y64" s="109">
        <f t="shared" si="16"/>
        <v>3</v>
      </c>
      <c r="Z64" s="109">
        <v>11</v>
      </c>
      <c r="AA64" s="184">
        <f t="shared" si="19"/>
        <v>0</v>
      </c>
    </row>
    <row r="65" spans="1:27" ht="31.5" x14ac:dyDescent="0.25">
      <c r="A65" s="142">
        <v>71</v>
      </c>
      <c r="B65" s="161" t="s">
        <v>533</v>
      </c>
      <c r="C65" s="161" t="s">
        <v>159</v>
      </c>
      <c r="D65" s="160">
        <v>60.246000000000002</v>
      </c>
      <c r="E65" s="66"/>
      <c r="F65" s="115">
        <v>421</v>
      </c>
      <c r="G65" s="67">
        <f t="shared" si="20"/>
        <v>6.99</v>
      </c>
      <c r="H65" s="88">
        <v>20</v>
      </c>
      <c r="I65" s="186" t="e">
        <f t="shared" si="21"/>
        <v>#DIV/0!</v>
      </c>
      <c r="J65" s="88"/>
      <c r="K65" s="88"/>
      <c r="L65" s="88">
        <f t="shared" si="22"/>
        <v>16</v>
      </c>
      <c r="M65" s="88">
        <v>15</v>
      </c>
      <c r="N65" s="88">
        <v>1</v>
      </c>
      <c r="O65" s="88">
        <f t="shared" si="23"/>
        <v>80</v>
      </c>
      <c r="P65" s="139">
        <v>5</v>
      </c>
      <c r="Q65" s="109">
        <f t="shared" si="24"/>
        <v>21</v>
      </c>
      <c r="R65" s="110">
        <f t="shared" si="25"/>
        <v>21.05</v>
      </c>
      <c r="S65" s="169">
        <f t="shared" si="26"/>
        <v>21</v>
      </c>
      <c r="T65" s="110">
        <f t="shared" si="27"/>
        <v>21.05</v>
      </c>
      <c r="U65" s="110">
        <f t="shared" si="28"/>
        <v>5</v>
      </c>
      <c r="V65" s="109">
        <f t="shared" si="15"/>
        <v>15</v>
      </c>
      <c r="W65" s="110">
        <f t="shared" si="29"/>
        <v>15.75</v>
      </c>
      <c r="X65" s="109">
        <v>75</v>
      </c>
      <c r="Y65" s="109">
        <f t="shared" si="16"/>
        <v>6</v>
      </c>
      <c r="Z65" s="109">
        <v>21</v>
      </c>
      <c r="AA65" s="184">
        <f t="shared" si="19"/>
        <v>0</v>
      </c>
    </row>
    <row r="66" spans="1:27" ht="31.5" customHeight="1" x14ac:dyDescent="0.25">
      <c r="A66" s="142">
        <v>75</v>
      </c>
      <c r="B66" s="161" t="s">
        <v>534</v>
      </c>
      <c r="C66" s="161" t="s">
        <v>160</v>
      </c>
      <c r="D66" s="160">
        <v>349.38</v>
      </c>
      <c r="E66" s="66"/>
      <c r="F66" s="115">
        <v>820</v>
      </c>
      <c r="G66" s="67">
        <f t="shared" si="20"/>
        <v>2.35</v>
      </c>
      <c r="H66" s="88">
        <v>38</v>
      </c>
      <c r="I66" s="186" t="e">
        <f t="shared" si="21"/>
        <v>#DIV/0!</v>
      </c>
      <c r="J66" s="88"/>
      <c r="K66" s="88"/>
      <c r="L66" s="88">
        <f t="shared" si="22"/>
        <v>29</v>
      </c>
      <c r="M66" s="88">
        <v>28</v>
      </c>
      <c r="N66" s="88">
        <v>1</v>
      </c>
      <c r="O66" s="88">
        <f t="shared" si="23"/>
        <v>76</v>
      </c>
      <c r="P66" s="139">
        <v>5</v>
      </c>
      <c r="Q66" s="109">
        <f t="shared" si="24"/>
        <v>41</v>
      </c>
      <c r="R66" s="110">
        <f t="shared" si="25"/>
        <v>41</v>
      </c>
      <c r="S66" s="169">
        <f t="shared" si="26"/>
        <v>41</v>
      </c>
      <c r="T66" s="110">
        <f t="shared" si="27"/>
        <v>41</v>
      </c>
      <c r="U66" s="110">
        <f t="shared" si="28"/>
        <v>5</v>
      </c>
      <c r="V66" s="109">
        <f t="shared" si="15"/>
        <v>30</v>
      </c>
      <c r="W66" s="110">
        <f t="shared" si="29"/>
        <v>30.75</v>
      </c>
      <c r="X66" s="109">
        <v>75</v>
      </c>
      <c r="Y66" s="109">
        <f t="shared" si="16"/>
        <v>11</v>
      </c>
      <c r="Z66" s="109">
        <v>41</v>
      </c>
      <c r="AA66" s="184">
        <f t="shared" si="19"/>
        <v>0</v>
      </c>
    </row>
    <row r="67" spans="1:27" ht="31.5" x14ac:dyDescent="0.25">
      <c r="A67" s="142">
        <v>76</v>
      </c>
      <c r="B67" s="161" t="s">
        <v>874</v>
      </c>
      <c r="C67" s="161" t="s">
        <v>160</v>
      </c>
      <c r="D67" s="160">
        <v>22.375</v>
      </c>
      <c r="E67" s="66"/>
      <c r="F67" s="115">
        <v>372</v>
      </c>
      <c r="G67" s="67">
        <f t="shared" si="20"/>
        <v>16.63</v>
      </c>
      <c r="H67" s="88">
        <v>17</v>
      </c>
      <c r="I67" s="186" t="e">
        <f t="shared" si="21"/>
        <v>#DIV/0!</v>
      </c>
      <c r="J67" s="88"/>
      <c r="K67" s="88"/>
      <c r="L67" s="88">
        <f t="shared" si="22"/>
        <v>12</v>
      </c>
      <c r="M67" s="88">
        <v>12</v>
      </c>
      <c r="N67" s="88">
        <v>0</v>
      </c>
      <c r="O67" s="88">
        <f t="shared" si="23"/>
        <v>71</v>
      </c>
      <c r="P67" s="139">
        <v>5</v>
      </c>
      <c r="Q67" s="109">
        <f t="shared" si="24"/>
        <v>18</v>
      </c>
      <c r="R67" s="110">
        <f t="shared" si="25"/>
        <v>18.600000000000001</v>
      </c>
      <c r="S67" s="169">
        <f t="shared" si="26"/>
        <v>18</v>
      </c>
      <c r="T67" s="110">
        <f t="shared" si="27"/>
        <v>18.600000000000001</v>
      </c>
      <c r="U67" s="110">
        <f t="shared" si="28"/>
        <v>5</v>
      </c>
      <c r="V67" s="109">
        <f t="shared" si="15"/>
        <v>13</v>
      </c>
      <c r="W67" s="110">
        <f t="shared" si="29"/>
        <v>13.5</v>
      </c>
      <c r="X67" s="109">
        <v>75</v>
      </c>
      <c r="Y67" s="109">
        <f t="shared" si="16"/>
        <v>5</v>
      </c>
      <c r="Z67" s="109">
        <v>18</v>
      </c>
      <c r="AA67" s="184">
        <f t="shared" si="19"/>
        <v>0</v>
      </c>
    </row>
    <row r="68" spans="1:27" ht="31.5" x14ac:dyDescent="0.25">
      <c r="A68" s="142">
        <v>77</v>
      </c>
      <c r="B68" s="161" t="s">
        <v>536</v>
      </c>
      <c r="C68" s="161" t="s">
        <v>160</v>
      </c>
      <c r="D68" s="160">
        <v>31.161999999999999</v>
      </c>
      <c r="E68" s="66"/>
      <c r="F68" s="115">
        <v>166</v>
      </c>
      <c r="G68" s="67">
        <f t="shared" si="20"/>
        <v>5.33</v>
      </c>
      <c r="H68" s="88">
        <v>8</v>
      </c>
      <c r="I68" s="186" t="e">
        <f t="shared" si="21"/>
        <v>#DIV/0!</v>
      </c>
      <c r="J68" s="88"/>
      <c r="K68" s="88"/>
      <c r="L68" s="88">
        <f t="shared" si="22"/>
        <v>6</v>
      </c>
      <c r="M68" s="88">
        <v>6</v>
      </c>
      <c r="N68" s="88">
        <v>0</v>
      </c>
      <c r="O68" s="88">
        <f t="shared" si="23"/>
        <v>75</v>
      </c>
      <c r="P68" s="139">
        <v>5</v>
      </c>
      <c r="Q68" s="109">
        <f t="shared" si="24"/>
        <v>8</v>
      </c>
      <c r="R68" s="110">
        <f t="shared" si="25"/>
        <v>8.3000000000000007</v>
      </c>
      <c r="S68" s="169">
        <f t="shared" si="26"/>
        <v>8</v>
      </c>
      <c r="T68" s="110">
        <f t="shared" si="27"/>
        <v>8.3000000000000007</v>
      </c>
      <c r="U68" s="110">
        <f t="shared" si="28"/>
        <v>5</v>
      </c>
      <c r="V68" s="109">
        <f t="shared" si="15"/>
        <v>6</v>
      </c>
      <c r="W68" s="110">
        <f t="shared" si="29"/>
        <v>6</v>
      </c>
      <c r="X68" s="109">
        <v>75</v>
      </c>
      <c r="Y68" s="109">
        <f t="shared" si="16"/>
        <v>2</v>
      </c>
      <c r="Z68" s="109">
        <v>8</v>
      </c>
      <c r="AA68" s="184">
        <f t="shared" si="19"/>
        <v>0</v>
      </c>
    </row>
    <row r="69" spans="1:27" ht="31.5" x14ac:dyDescent="0.25">
      <c r="A69" s="142">
        <v>78</v>
      </c>
      <c r="B69" s="161" t="s">
        <v>539</v>
      </c>
      <c r="C69" s="161" t="s">
        <v>162</v>
      </c>
      <c r="D69" s="160">
        <v>205.96799999999999</v>
      </c>
      <c r="E69" s="66"/>
      <c r="F69" s="115">
        <v>722</v>
      </c>
      <c r="G69" s="67">
        <f t="shared" si="20"/>
        <v>3.51</v>
      </c>
      <c r="H69" s="88">
        <v>35</v>
      </c>
      <c r="I69" s="186" t="e">
        <f t="shared" si="21"/>
        <v>#DIV/0!</v>
      </c>
      <c r="J69" s="88"/>
      <c r="K69" s="88"/>
      <c r="L69" s="88">
        <f t="shared" si="22"/>
        <v>26</v>
      </c>
      <c r="M69" s="88">
        <v>26</v>
      </c>
      <c r="N69" s="88">
        <v>0</v>
      </c>
      <c r="O69" s="88">
        <f t="shared" si="23"/>
        <v>74</v>
      </c>
      <c r="P69" s="139">
        <v>5</v>
      </c>
      <c r="Q69" s="109">
        <f t="shared" si="24"/>
        <v>36</v>
      </c>
      <c r="R69" s="110">
        <f t="shared" si="25"/>
        <v>36.1</v>
      </c>
      <c r="S69" s="169">
        <f t="shared" si="26"/>
        <v>36</v>
      </c>
      <c r="T69" s="110">
        <f t="shared" si="27"/>
        <v>36.1</v>
      </c>
      <c r="U69" s="110">
        <f t="shared" si="28"/>
        <v>5</v>
      </c>
      <c r="V69" s="109">
        <f t="shared" si="15"/>
        <v>27</v>
      </c>
      <c r="W69" s="110">
        <f t="shared" si="29"/>
        <v>27</v>
      </c>
      <c r="X69" s="109">
        <v>75</v>
      </c>
      <c r="Y69" s="109">
        <f t="shared" si="16"/>
        <v>9</v>
      </c>
      <c r="Z69" s="109">
        <v>36</v>
      </c>
      <c r="AA69" s="184">
        <f t="shared" si="19"/>
        <v>0</v>
      </c>
    </row>
    <row r="70" spans="1:27" ht="31.5" x14ac:dyDescent="0.25">
      <c r="A70" s="142">
        <v>79</v>
      </c>
      <c r="B70" s="161" t="s">
        <v>540</v>
      </c>
      <c r="C70" s="161" t="s">
        <v>162</v>
      </c>
      <c r="D70" s="160">
        <v>27.239000000000001</v>
      </c>
      <c r="E70" s="66"/>
      <c r="F70" s="115">
        <v>282</v>
      </c>
      <c r="G70" s="67">
        <f t="shared" si="20"/>
        <v>10.35</v>
      </c>
      <c r="H70" s="88">
        <v>14</v>
      </c>
      <c r="I70" s="186" t="e">
        <f t="shared" si="21"/>
        <v>#DIV/0!</v>
      </c>
      <c r="J70" s="88"/>
      <c r="K70" s="88"/>
      <c r="L70" s="88">
        <f t="shared" si="22"/>
        <v>13</v>
      </c>
      <c r="M70" s="88">
        <v>10</v>
      </c>
      <c r="N70" s="88">
        <v>3</v>
      </c>
      <c r="O70" s="88">
        <f t="shared" si="23"/>
        <v>93</v>
      </c>
      <c r="P70" s="139">
        <v>5</v>
      </c>
      <c r="Q70" s="109">
        <f t="shared" si="24"/>
        <v>14</v>
      </c>
      <c r="R70" s="110">
        <f t="shared" si="25"/>
        <v>14.1</v>
      </c>
      <c r="S70" s="169">
        <f t="shared" si="26"/>
        <v>14</v>
      </c>
      <c r="T70" s="110">
        <f t="shared" si="27"/>
        <v>14.1</v>
      </c>
      <c r="U70" s="110">
        <f t="shared" si="28"/>
        <v>5</v>
      </c>
      <c r="V70" s="109">
        <f t="shared" si="15"/>
        <v>10</v>
      </c>
      <c r="W70" s="110">
        <f t="shared" si="29"/>
        <v>10.5</v>
      </c>
      <c r="X70" s="109">
        <v>75</v>
      </c>
      <c r="Y70" s="109">
        <f t="shared" si="16"/>
        <v>4</v>
      </c>
      <c r="Z70" s="109">
        <v>14</v>
      </c>
      <c r="AA70" s="184">
        <f t="shared" si="19"/>
        <v>0</v>
      </c>
    </row>
    <row r="71" spans="1:27" ht="31.5" x14ac:dyDescent="0.25">
      <c r="A71" s="142">
        <v>80</v>
      </c>
      <c r="B71" s="161" t="s">
        <v>541</v>
      </c>
      <c r="C71" s="161" t="s">
        <v>162</v>
      </c>
      <c r="D71" s="160">
        <v>69.263999999999996</v>
      </c>
      <c r="E71" s="66"/>
      <c r="F71" s="115">
        <v>403</v>
      </c>
      <c r="G71" s="67">
        <f t="shared" si="20"/>
        <v>5.82</v>
      </c>
      <c r="H71" s="88">
        <v>21</v>
      </c>
      <c r="I71" s="186" t="e">
        <f t="shared" si="21"/>
        <v>#DIV/0!</v>
      </c>
      <c r="J71" s="88"/>
      <c r="K71" s="88"/>
      <c r="L71" s="88">
        <f t="shared" si="22"/>
        <v>15</v>
      </c>
      <c r="M71" s="88">
        <v>15</v>
      </c>
      <c r="N71" s="88">
        <v>0</v>
      </c>
      <c r="O71" s="88">
        <f t="shared" si="23"/>
        <v>71</v>
      </c>
      <c r="P71" s="139">
        <v>5</v>
      </c>
      <c r="Q71" s="109">
        <f t="shared" si="24"/>
        <v>20</v>
      </c>
      <c r="R71" s="110">
        <f t="shared" si="25"/>
        <v>20.149999999999999</v>
      </c>
      <c r="S71" s="169">
        <f t="shared" si="26"/>
        <v>20</v>
      </c>
      <c r="T71" s="110">
        <f t="shared" si="27"/>
        <v>20.149999999999999</v>
      </c>
      <c r="U71" s="110">
        <f t="shared" si="28"/>
        <v>5</v>
      </c>
      <c r="V71" s="109">
        <f t="shared" si="15"/>
        <v>15</v>
      </c>
      <c r="W71" s="110">
        <f t="shared" si="29"/>
        <v>15</v>
      </c>
      <c r="X71" s="109">
        <v>75</v>
      </c>
      <c r="Y71" s="109">
        <f t="shared" si="16"/>
        <v>5</v>
      </c>
      <c r="Z71" s="109">
        <v>20</v>
      </c>
      <c r="AA71" s="184">
        <f t="shared" si="19"/>
        <v>0</v>
      </c>
    </row>
    <row r="72" spans="1:27" ht="31.5" x14ac:dyDescent="0.25">
      <c r="A72" s="142">
        <v>81</v>
      </c>
      <c r="B72" s="161" t="s">
        <v>542</v>
      </c>
      <c r="C72" s="161" t="s">
        <v>162</v>
      </c>
      <c r="D72" s="160">
        <v>73.512</v>
      </c>
      <c r="E72" s="66"/>
      <c r="F72" s="115">
        <v>1145</v>
      </c>
      <c r="G72" s="67">
        <f t="shared" si="20"/>
        <v>15.58</v>
      </c>
      <c r="H72" s="88">
        <v>57</v>
      </c>
      <c r="I72" s="186" t="e">
        <f t="shared" si="21"/>
        <v>#DIV/0!</v>
      </c>
      <c r="J72" s="88"/>
      <c r="K72" s="88"/>
      <c r="L72" s="88">
        <f t="shared" si="22"/>
        <v>55</v>
      </c>
      <c r="M72" s="88">
        <v>42</v>
      </c>
      <c r="N72" s="88">
        <v>13</v>
      </c>
      <c r="O72" s="88">
        <f t="shared" si="23"/>
        <v>96</v>
      </c>
      <c r="P72" s="139">
        <v>5</v>
      </c>
      <c r="Q72" s="109">
        <f t="shared" si="24"/>
        <v>57</v>
      </c>
      <c r="R72" s="110">
        <f t="shared" si="25"/>
        <v>57.25</v>
      </c>
      <c r="S72" s="169">
        <f t="shared" si="26"/>
        <v>57</v>
      </c>
      <c r="T72" s="110">
        <f t="shared" si="27"/>
        <v>57.25</v>
      </c>
      <c r="U72" s="110">
        <f t="shared" si="28"/>
        <v>5</v>
      </c>
      <c r="V72" s="109">
        <f t="shared" si="15"/>
        <v>42</v>
      </c>
      <c r="W72" s="110">
        <f t="shared" si="29"/>
        <v>42.75</v>
      </c>
      <c r="X72" s="109">
        <v>75</v>
      </c>
      <c r="Y72" s="109">
        <f t="shared" si="16"/>
        <v>15</v>
      </c>
      <c r="Z72" s="109">
        <v>57</v>
      </c>
      <c r="AA72" s="184">
        <f t="shared" si="19"/>
        <v>0</v>
      </c>
    </row>
    <row r="73" spans="1:27" ht="31.5" x14ac:dyDescent="0.25">
      <c r="A73" s="142">
        <v>82</v>
      </c>
      <c r="B73" s="161" t="s">
        <v>543</v>
      </c>
      <c r="C73" s="161" t="s">
        <v>162</v>
      </c>
      <c r="D73" s="160">
        <v>56.061</v>
      </c>
      <c r="E73" s="66"/>
      <c r="F73" s="115">
        <v>462</v>
      </c>
      <c r="G73" s="67">
        <f t="shared" si="20"/>
        <v>8.24</v>
      </c>
      <c r="H73" s="88">
        <v>22</v>
      </c>
      <c r="I73" s="186" t="e">
        <f t="shared" si="21"/>
        <v>#DIV/0!</v>
      </c>
      <c r="J73" s="88"/>
      <c r="K73" s="88"/>
      <c r="L73" s="88">
        <f t="shared" si="22"/>
        <v>20</v>
      </c>
      <c r="M73" s="88">
        <v>16</v>
      </c>
      <c r="N73" s="88">
        <v>4</v>
      </c>
      <c r="O73" s="88">
        <f t="shared" si="23"/>
        <v>91</v>
      </c>
      <c r="P73" s="139">
        <v>5</v>
      </c>
      <c r="Q73" s="109">
        <f t="shared" si="24"/>
        <v>23</v>
      </c>
      <c r="R73" s="110">
        <f t="shared" si="25"/>
        <v>23.1</v>
      </c>
      <c r="S73" s="169">
        <f t="shared" si="26"/>
        <v>23</v>
      </c>
      <c r="T73" s="110">
        <f t="shared" si="27"/>
        <v>23.1</v>
      </c>
      <c r="U73" s="110">
        <f t="shared" si="28"/>
        <v>5</v>
      </c>
      <c r="V73" s="109">
        <f t="shared" si="15"/>
        <v>17</v>
      </c>
      <c r="W73" s="110">
        <f t="shared" si="29"/>
        <v>17.25</v>
      </c>
      <c r="X73" s="109">
        <v>75</v>
      </c>
      <c r="Y73" s="109">
        <f t="shared" si="16"/>
        <v>6</v>
      </c>
      <c r="Z73" s="109">
        <v>23</v>
      </c>
      <c r="AA73" s="184">
        <f t="shared" si="19"/>
        <v>0</v>
      </c>
    </row>
    <row r="74" spans="1:27" ht="31.5" x14ac:dyDescent="0.25">
      <c r="A74" s="142">
        <v>83</v>
      </c>
      <c r="B74" s="161" t="s">
        <v>544</v>
      </c>
      <c r="C74" s="161" t="s">
        <v>162</v>
      </c>
      <c r="D74" s="160">
        <v>76.882999999999996</v>
      </c>
      <c r="E74" s="66"/>
      <c r="F74" s="115">
        <v>403</v>
      </c>
      <c r="G74" s="67">
        <f t="shared" si="20"/>
        <v>5.24</v>
      </c>
      <c r="H74" s="88">
        <v>19</v>
      </c>
      <c r="I74" s="186" t="e">
        <f t="shared" si="21"/>
        <v>#DIV/0!</v>
      </c>
      <c r="J74" s="88"/>
      <c r="K74" s="88"/>
      <c r="L74" s="88">
        <f t="shared" si="22"/>
        <v>16</v>
      </c>
      <c r="M74" s="88">
        <v>14</v>
      </c>
      <c r="N74" s="88">
        <v>2</v>
      </c>
      <c r="O74" s="88">
        <f t="shared" si="23"/>
        <v>84</v>
      </c>
      <c r="P74" s="139">
        <v>5</v>
      </c>
      <c r="Q74" s="109">
        <f t="shared" si="24"/>
        <v>20</v>
      </c>
      <c r="R74" s="110">
        <f t="shared" si="25"/>
        <v>20.149999999999999</v>
      </c>
      <c r="S74" s="169">
        <f t="shared" si="26"/>
        <v>20</v>
      </c>
      <c r="T74" s="110">
        <f t="shared" si="27"/>
        <v>20.149999999999999</v>
      </c>
      <c r="U74" s="110">
        <f t="shared" si="28"/>
        <v>5</v>
      </c>
      <c r="V74" s="109">
        <f t="shared" si="15"/>
        <v>15</v>
      </c>
      <c r="W74" s="110">
        <f t="shared" si="29"/>
        <v>15</v>
      </c>
      <c r="X74" s="109">
        <v>75</v>
      </c>
      <c r="Y74" s="109">
        <f t="shared" si="16"/>
        <v>5</v>
      </c>
      <c r="Z74" s="109">
        <v>20</v>
      </c>
      <c r="AA74" s="184">
        <f t="shared" si="19"/>
        <v>0</v>
      </c>
    </row>
    <row r="75" spans="1:27" ht="31.5" x14ac:dyDescent="0.25">
      <c r="A75" s="142">
        <v>84</v>
      </c>
      <c r="B75" s="161" t="s">
        <v>545</v>
      </c>
      <c r="C75" s="161" t="s">
        <v>162</v>
      </c>
      <c r="D75" s="160">
        <v>68.709999999999994</v>
      </c>
      <c r="E75" s="66"/>
      <c r="F75" s="115">
        <v>563</v>
      </c>
      <c r="G75" s="67">
        <f t="shared" si="20"/>
        <v>8.19</v>
      </c>
      <c r="H75" s="88">
        <v>28</v>
      </c>
      <c r="I75" s="186" t="e">
        <f t="shared" si="21"/>
        <v>#DIV/0!</v>
      </c>
      <c r="J75" s="88"/>
      <c r="K75" s="88"/>
      <c r="L75" s="88">
        <f t="shared" si="22"/>
        <v>25</v>
      </c>
      <c r="M75" s="88">
        <v>21</v>
      </c>
      <c r="N75" s="88">
        <v>4</v>
      </c>
      <c r="O75" s="88">
        <f t="shared" si="23"/>
        <v>89</v>
      </c>
      <c r="P75" s="139">
        <v>5</v>
      </c>
      <c r="Q75" s="109">
        <f t="shared" si="24"/>
        <v>28</v>
      </c>
      <c r="R75" s="110">
        <f t="shared" si="25"/>
        <v>28.15</v>
      </c>
      <c r="S75" s="169">
        <f t="shared" si="26"/>
        <v>28</v>
      </c>
      <c r="T75" s="110">
        <f t="shared" si="27"/>
        <v>28.15</v>
      </c>
      <c r="U75" s="110">
        <f t="shared" si="28"/>
        <v>5</v>
      </c>
      <c r="V75" s="109">
        <f t="shared" si="15"/>
        <v>21</v>
      </c>
      <c r="W75" s="110">
        <f t="shared" si="29"/>
        <v>21</v>
      </c>
      <c r="X75" s="109">
        <v>75</v>
      </c>
      <c r="Y75" s="109">
        <f t="shared" si="16"/>
        <v>7</v>
      </c>
      <c r="Z75" s="109">
        <v>28</v>
      </c>
      <c r="AA75" s="184">
        <f t="shared" si="19"/>
        <v>0</v>
      </c>
    </row>
    <row r="76" spans="1:27" ht="31.5" x14ac:dyDescent="0.25">
      <c r="A76" s="142">
        <v>85</v>
      </c>
      <c r="B76" s="161" t="s">
        <v>546</v>
      </c>
      <c r="C76" s="161" t="s">
        <v>162</v>
      </c>
      <c r="D76" s="160">
        <v>66.501000000000005</v>
      </c>
      <c r="E76" s="66"/>
      <c r="F76" s="115">
        <v>405</v>
      </c>
      <c r="G76" s="67">
        <f t="shared" si="20"/>
        <v>6.09</v>
      </c>
      <c r="H76" s="88">
        <v>22</v>
      </c>
      <c r="I76" s="186" t="e">
        <f t="shared" si="21"/>
        <v>#DIV/0!</v>
      </c>
      <c r="J76" s="88"/>
      <c r="K76" s="88"/>
      <c r="L76" s="88">
        <f t="shared" si="22"/>
        <v>22</v>
      </c>
      <c r="M76" s="88">
        <v>16</v>
      </c>
      <c r="N76" s="88">
        <v>6</v>
      </c>
      <c r="O76" s="88">
        <f t="shared" si="23"/>
        <v>100</v>
      </c>
      <c r="P76" s="139">
        <v>5</v>
      </c>
      <c r="Q76" s="109">
        <f t="shared" si="24"/>
        <v>20</v>
      </c>
      <c r="R76" s="110">
        <f t="shared" si="25"/>
        <v>20.25</v>
      </c>
      <c r="S76" s="169">
        <f t="shared" si="26"/>
        <v>20</v>
      </c>
      <c r="T76" s="110">
        <f t="shared" si="27"/>
        <v>20.25</v>
      </c>
      <c r="U76" s="110">
        <f t="shared" si="28"/>
        <v>5</v>
      </c>
      <c r="V76" s="109">
        <f t="shared" ref="V76:V139" si="30">ROUNDDOWN(W76,0)</f>
        <v>15</v>
      </c>
      <c r="W76" s="110">
        <f t="shared" si="29"/>
        <v>15</v>
      </c>
      <c r="X76" s="109">
        <v>75</v>
      </c>
      <c r="Y76" s="109">
        <f t="shared" ref="Y76:Y139" si="31">S76-V76</f>
        <v>5</v>
      </c>
      <c r="Z76" s="109">
        <v>20</v>
      </c>
      <c r="AA76" s="184">
        <f t="shared" si="19"/>
        <v>0</v>
      </c>
    </row>
    <row r="77" spans="1:27" ht="31.5" x14ac:dyDescent="0.25">
      <c r="A77" s="142">
        <v>86</v>
      </c>
      <c r="B77" s="161" t="s">
        <v>547</v>
      </c>
      <c r="C77" s="161" t="s">
        <v>162</v>
      </c>
      <c r="D77" s="160">
        <v>73.858999999999995</v>
      </c>
      <c r="E77" s="66"/>
      <c r="F77" s="115">
        <v>604</v>
      </c>
      <c r="G77" s="67">
        <f t="shared" si="20"/>
        <v>8.18</v>
      </c>
      <c r="H77" s="88">
        <v>30</v>
      </c>
      <c r="I77" s="186" t="e">
        <f t="shared" si="21"/>
        <v>#DIV/0!</v>
      </c>
      <c r="J77" s="88"/>
      <c r="K77" s="88"/>
      <c r="L77" s="88">
        <f t="shared" si="22"/>
        <v>27</v>
      </c>
      <c r="M77" s="88">
        <v>22</v>
      </c>
      <c r="N77" s="88">
        <v>5</v>
      </c>
      <c r="O77" s="88">
        <f t="shared" si="23"/>
        <v>90</v>
      </c>
      <c r="P77" s="139">
        <v>5</v>
      </c>
      <c r="Q77" s="109">
        <f t="shared" si="24"/>
        <v>30</v>
      </c>
      <c r="R77" s="110">
        <f t="shared" si="25"/>
        <v>30.2</v>
      </c>
      <c r="S77" s="169">
        <f t="shared" si="26"/>
        <v>30</v>
      </c>
      <c r="T77" s="110">
        <f t="shared" si="27"/>
        <v>30.2</v>
      </c>
      <c r="U77" s="110">
        <f t="shared" si="28"/>
        <v>5</v>
      </c>
      <c r="V77" s="109">
        <f t="shared" si="30"/>
        <v>22</v>
      </c>
      <c r="W77" s="110">
        <f t="shared" si="29"/>
        <v>22.5</v>
      </c>
      <c r="X77" s="109">
        <v>75</v>
      </c>
      <c r="Y77" s="109">
        <f t="shared" si="31"/>
        <v>8</v>
      </c>
      <c r="Z77" s="109">
        <v>30</v>
      </c>
      <c r="AA77" s="184">
        <f t="shared" si="19"/>
        <v>0</v>
      </c>
    </row>
    <row r="78" spans="1:27" ht="47.25" x14ac:dyDescent="0.25">
      <c r="A78" s="142">
        <v>88</v>
      </c>
      <c r="B78" s="161" t="s">
        <v>560</v>
      </c>
      <c r="C78" s="161" t="s">
        <v>165</v>
      </c>
      <c r="D78" s="160">
        <v>337.30900000000003</v>
      </c>
      <c r="E78" s="66"/>
      <c r="F78" s="115">
        <v>266</v>
      </c>
      <c r="G78" s="67">
        <f t="shared" si="20"/>
        <v>0.79</v>
      </c>
      <c r="H78" s="88">
        <v>13</v>
      </c>
      <c r="I78" s="186" t="e">
        <f t="shared" si="21"/>
        <v>#DIV/0!</v>
      </c>
      <c r="J78" s="88"/>
      <c r="K78" s="88"/>
      <c r="L78" s="88">
        <f t="shared" si="22"/>
        <v>13</v>
      </c>
      <c r="M78" s="88">
        <v>9</v>
      </c>
      <c r="N78" s="88">
        <v>4</v>
      </c>
      <c r="O78" s="88">
        <f t="shared" si="23"/>
        <v>100</v>
      </c>
      <c r="P78" s="139">
        <v>5</v>
      </c>
      <c r="Q78" s="109">
        <f t="shared" si="24"/>
        <v>13</v>
      </c>
      <c r="R78" s="110">
        <f t="shared" si="25"/>
        <v>13.3</v>
      </c>
      <c r="S78" s="169">
        <f t="shared" si="26"/>
        <v>13</v>
      </c>
      <c r="T78" s="110">
        <f t="shared" si="27"/>
        <v>13.3</v>
      </c>
      <c r="U78" s="110">
        <f t="shared" si="28"/>
        <v>5</v>
      </c>
      <c r="V78" s="109">
        <f t="shared" si="30"/>
        <v>9</v>
      </c>
      <c r="W78" s="110">
        <f t="shared" si="29"/>
        <v>9.75</v>
      </c>
      <c r="X78" s="109">
        <v>75</v>
      </c>
      <c r="Y78" s="109">
        <f t="shared" si="31"/>
        <v>4</v>
      </c>
      <c r="Z78" s="109">
        <v>13</v>
      </c>
      <c r="AA78" s="184">
        <f t="shared" si="19"/>
        <v>0</v>
      </c>
    </row>
    <row r="79" spans="1:27" ht="47.25" x14ac:dyDescent="0.25">
      <c r="A79" s="142">
        <v>89</v>
      </c>
      <c r="B79" s="161" t="s">
        <v>561</v>
      </c>
      <c r="C79" s="161" t="s">
        <v>165</v>
      </c>
      <c r="D79" s="160">
        <v>227.88</v>
      </c>
      <c r="E79" s="66"/>
      <c r="F79" s="115">
        <v>157</v>
      </c>
      <c r="G79" s="67">
        <f t="shared" si="20"/>
        <v>0.69</v>
      </c>
      <c r="H79" s="88">
        <v>7</v>
      </c>
      <c r="I79" s="186" t="e">
        <f t="shared" si="21"/>
        <v>#DIV/0!</v>
      </c>
      <c r="J79" s="88"/>
      <c r="K79" s="88"/>
      <c r="L79" s="88">
        <f t="shared" si="22"/>
        <v>7</v>
      </c>
      <c r="M79" s="88">
        <v>5</v>
      </c>
      <c r="N79" s="88">
        <v>2</v>
      </c>
      <c r="O79" s="88">
        <f t="shared" si="23"/>
        <v>100</v>
      </c>
      <c r="P79" s="139">
        <v>5</v>
      </c>
      <c r="Q79" s="109">
        <f t="shared" si="24"/>
        <v>7</v>
      </c>
      <c r="R79" s="110">
        <f t="shared" si="25"/>
        <v>7.85</v>
      </c>
      <c r="S79" s="169">
        <f t="shared" si="26"/>
        <v>7</v>
      </c>
      <c r="T79" s="110">
        <f t="shared" si="27"/>
        <v>7.85</v>
      </c>
      <c r="U79" s="110">
        <f t="shared" si="28"/>
        <v>5</v>
      </c>
      <c r="V79" s="109">
        <f t="shared" si="30"/>
        <v>5</v>
      </c>
      <c r="W79" s="110">
        <f t="shared" si="29"/>
        <v>5.25</v>
      </c>
      <c r="X79" s="109">
        <v>75</v>
      </c>
      <c r="Y79" s="109">
        <f t="shared" si="31"/>
        <v>2</v>
      </c>
      <c r="Z79" s="109">
        <v>7</v>
      </c>
      <c r="AA79" s="184">
        <f t="shared" si="19"/>
        <v>0</v>
      </c>
    </row>
    <row r="80" spans="1:27" ht="31.5" x14ac:dyDescent="0.25">
      <c r="A80" s="142">
        <v>90</v>
      </c>
      <c r="B80" s="161" t="s">
        <v>562</v>
      </c>
      <c r="C80" s="161" t="s">
        <v>165</v>
      </c>
      <c r="D80" s="160">
        <v>61.555999999999997</v>
      </c>
      <c r="E80" s="66"/>
      <c r="F80" s="115">
        <v>509</v>
      </c>
      <c r="G80" s="67">
        <f t="shared" si="20"/>
        <v>8.27</v>
      </c>
      <c r="H80" s="88">
        <v>25</v>
      </c>
      <c r="I80" s="186" t="e">
        <f t="shared" si="21"/>
        <v>#DIV/0!</v>
      </c>
      <c r="J80" s="88"/>
      <c r="K80" s="88"/>
      <c r="L80" s="88">
        <f t="shared" si="22"/>
        <v>18</v>
      </c>
      <c r="M80" s="88">
        <v>18</v>
      </c>
      <c r="N80" s="88">
        <v>0</v>
      </c>
      <c r="O80" s="88">
        <f t="shared" si="23"/>
        <v>72</v>
      </c>
      <c r="P80" s="139">
        <v>5</v>
      </c>
      <c r="Q80" s="109">
        <f t="shared" si="24"/>
        <v>25</v>
      </c>
      <c r="R80" s="110">
        <f t="shared" si="25"/>
        <v>25.45</v>
      </c>
      <c r="S80" s="169">
        <f t="shared" si="26"/>
        <v>25</v>
      </c>
      <c r="T80" s="110">
        <f t="shared" si="27"/>
        <v>25.45</v>
      </c>
      <c r="U80" s="110">
        <f t="shared" si="28"/>
        <v>5</v>
      </c>
      <c r="V80" s="109">
        <f t="shared" si="30"/>
        <v>18</v>
      </c>
      <c r="W80" s="110">
        <f t="shared" si="29"/>
        <v>18.75</v>
      </c>
      <c r="X80" s="109">
        <v>75</v>
      </c>
      <c r="Y80" s="109">
        <f t="shared" si="31"/>
        <v>7</v>
      </c>
      <c r="Z80" s="109">
        <v>25</v>
      </c>
      <c r="AA80" s="184">
        <f t="shared" si="19"/>
        <v>0</v>
      </c>
    </row>
    <row r="81" spans="1:27" ht="31.5" x14ac:dyDescent="0.25">
      <c r="A81" s="142">
        <v>91</v>
      </c>
      <c r="B81" s="161" t="s">
        <v>564</v>
      </c>
      <c r="C81" s="161" t="s">
        <v>563</v>
      </c>
      <c r="D81" s="160">
        <v>338.8</v>
      </c>
      <c r="E81" s="66"/>
      <c r="F81" s="115">
        <v>24</v>
      </c>
      <c r="G81" s="67">
        <f t="shared" si="20"/>
        <v>7.0000000000000007E-2</v>
      </c>
      <c r="H81" s="88">
        <v>1</v>
      </c>
      <c r="I81" s="186" t="e">
        <f t="shared" si="21"/>
        <v>#DIV/0!</v>
      </c>
      <c r="J81" s="88"/>
      <c r="K81" s="88"/>
      <c r="L81" s="88">
        <f t="shared" si="22"/>
        <v>0</v>
      </c>
      <c r="M81" s="88">
        <v>0</v>
      </c>
      <c r="N81" s="88">
        <v>0</v>
      </c>
      <c r="O81" s="88">
        <f t="shared" si="23"/>
        <v>0</v>
      </c>
      <c r="P81" s="139">
        <v>5</v>
      </c>
      <c r="Q81" s="109">
        <f t="shared" si="24"/>
        <v>1</v>
      </c>
      <c r="R81" s="110">
        <f t="shared" si="25"/>
        <v>1.2</v>
      </c>
      <c r="S81" s="169">
        <f t="shared" si="26"/>
        <v>1</v>
      </c>
      <c r="T81" s="110">
        <f t="shared" si="27"/>
        <v>1.2</v>
      </c>
      <c r="U81" s="110">
        <f t="shared" si="28"/>
        <v>5</v>
      </c>
      <c r="V81" s="109">
        <f t="shared" si="30"/>
        <v>0</v>
      </c>
      <c r="W81" s="110">
        <f t="shared" si="29"/>
        <v>0.75</v>
      </c>
      <c r="X81" s="109">
        <v>75</v>
      </c>
      <c r="Y81" s="109">
        <f t="shared" si="31"/>
        <v>1</v>
      </c>
      <c r="Z81" s="109"/>
      <c r="AA81" s="184"/>
    </row>
    <row r="82" spans="1:27" ht="31.5" x14ac:dyDescent="0.25">
      <c r="A82" s="142">
        <v>95</v>
      </c>
      <c r="B82" s="161" t="s">
        <v>574</v>
      </c>
      <c r="C82" s="161" t="s">
        <v>167</v>
      </c>
      <c r="D82" s="160">
        <v>20.38</v>
      </c>
      <c r="E82" s="66"/>
      <c r="F82" s="115">
        <v>122</v>
      </c>
      <c r="G82" s="67">
        <f t="shared" si="20"/>
        <v>5.99</v>
      </c>
      <c r="H82" s="88">
        <v>5</v>
      </c>
      <c r="I82" s="186" t="e">
        <f t="shared" si="21"/>
        <v>#DIV/0!</v>
      </c>
      <c r="J82" s="88"/>
      <c r="K82" s="88"/>
      <c r="L82" s="88">
        <f t="shared" si="22"/>
        <v>5</v>
      </c>
      <c r="M82" s="88">
        <v>3</v>
      </c>
      <c r="N82" s="88">
        <v>2</v>
      </c>
      <c r="O82" s="88">
        <f t="shared" si="23"/>
        <v>100</v>
      </c>
      <c r="P82" s="139">
        <v>5</v>
      </c>
      <c r="Q82" s="109">
        <f t="shared" si="24"/>
        <v>6</v>
      </c>
      <c r="R82" s="110">
        <f t="shared" si="25"/>
        <v>6.1</v>
      </c>
      <c r="S82" s="169">
        <f t="shared" si="26"/>
        <v>6</v>
      </c>
      <c r="T82" s="110">
        <f t="shared" si="27"/>
        <v>6.1</v>
      </c>
      <c r="U82" s="110">
        <f t="shared" si="28"/>
        <v>5</v>
      </c>
      <c r="V82" s="109">
        <f t="shared" si="30"/>
        <v>4</v>
      </c>
      <c r="W82" s="110">
        <f t="shared" si="29"/>
        <v>4.5</v>
      </c>
      <c r="X82" s="109">
        <v>75</v>
      </c>
      <c r="Y82" s="109">
        <f t="shared" si="31"/>
        <v>2</v>
      </c>
      <c r="Z82" s="109">
        <v>6</v>
      </c>
      <c r="AA82" s="184">
        <f t="shared" ref="AA82:AA89" si="32">S82-Z82</f>
        <v>0</v>
      </c>
    </row>
    <row r="83" spans="1:27" ht="35.25" customHeight="1" x14ac:dyDescent="0.25">
      <c r="A83" s="142">
        <v>100</v>
      </c>
      <c r="B83" s="161" t="s">
        <v>809</v>
      </c>
      <c r="C83" s="161" t="s">
        <v>168</v>
      </c>
      <c r="D83" s="160">
        <v>14.852</v>
      </c>
      <c r="E83" s="66"/>
      <c r="F83" s="115">
        <v>143</v>
      </c>
      <c r="G83" s="67">
        <f t="shared" si="20"/>
        <v>9.6300000000000008</v>
      </c>
      <c r="H83" s="88">
        <v>6</v>
      </c>
      <c r="I83" s="186" t="e">
        <f t="shared" si="21"/>
        <v>#DIV/0!</v>
      </c>
      <c r="J83" s="88"/>
      <c r="K83" s="88"/>
      <c r="L83" s="88">
        <f t="shared" si="22"/>
        <v>6</v>
      </c>
      <c r="M83" s="88">
        <v>4</v>
      </c>
      <c r="N83" s="88">
        <v>2</v>
      </c>
      <c r="O83" s="88">
        <f t="shared" si="23"/>
        <v>100</v>
      </c>
      <c r="P83" s="139">
        <v>5</v>
      </c>
      <c r="Q83" s="109">
        <f t="shared" si="24"/>
        <v>7</v>
      </c>
      <c r="R83" s="110">
        <f t="shared" si="25"/>
        <v>7.15</v>
      </c>
      <c r="S83" s="169">
        <f t="shared" si="26"/>
        <v>7</v>
      </c>
      <c r="T83" s="110">
        <f t="shared" si="27"/>
        <v>7.15</v>
      </c>
      <c r="U83" s="110">
        <f t="shared" si="28"/>
        <v>5</v>
      </c>
      <c r="V83" s="109">
        <f t="shared" si="30"/>
        <v>5</v>
      </c>
      <c r="W83" s="110">
        <f t="shared" si="29"/>
        <v>5.25</v>
      </c>
      <c r="X83" s="109">
        <v>75</v>
      </c>
      <c r="Y83" s="109">
        <f t="shared" si="31"/>
        <v>2</v>
      </c>
      <c r="Z83" s="109">
        <v>7</v>
      </c>
      <c r="AA83" s="184">
        <f t="shared" si="32"/>
        <v>0</v>
      </c>
    </row>
    <row r="84" spans="1:27" ht="31.5" x14ac:dyDescent="0.25">
      <c r="A84" s="142">
        <v>101</v>
      </c>
      <c r="B84" s="161" t="s">
        <v>870</v>
      </c>
      <c r="C84" s="161" t="s">
        <v>168</v>
      </c>
      <c r="D84" s="160">
        <v>96.33</v>
      </c>
      <c r="E84" s="66"/>
      <c r="F84" s="115">
        <v>412</v>
      </c>
      <c r="G84" s="67">
        <f t="shared" si="20"/>
        <v>4.28</v>
      </c>
      <c r="H84" s="88">
        <v>17</v>
      </c>
      <c r="I84" s="186" t="e">
        <f t="shared" si="21"/>
        <v>#DIV/0!</v>
      </c>
      <c r="J84" s="88"/>
      <c r="K84" s="88"/>
      <c r="L84" s="88">
        <f t="shared" si="22"/>
        <v>17</v>
      </c>
      <c r="M84" s="88">
        <v>12</v>
      </c>
      <c r="N84" s="88">
        <v>5</v>
      </c>
      <c r="O84" s="88">
        <f t="shared" si="23"/>
        <v>100</v>
      </c>
      <c r="P84" s="139">
        <v>5</v>
      </c>
      <c r="Q84" s="109">
        <f t="shared" si="24"/>
        <v>20</v>
      </c>
      <c r="R84" s="110">
        <f t="shared" si="25"/>
        <v>20.6</v>
      </c>
      <c r="S84" s="169">
        <f t="shared" si="26"/>
        <v>20</v>
      </c>
      <c r="T84" s="110">
        <f t="shared" si="27"/>
        <v>20.6</v>
      </c>
      <c r="U84" s="110">
        <f t="shared" si="28"/>
        <v>5</v>
      </c>
      <c r="V84" s="109">
        <f t="shared" si="30"/>
        <v>15</v>
      </c>
      <c r="W84" s="110">
        <f t="shared" si="29"/>
        <v>15</v>
      </c>
      <c r="X84" s="109">
        <v>75</v>
      </c>
      <c r="Y84" s="109">
        <f t="shared" si="31"/>
        <v>5</v>
      </c>
      <c r="Z84" s="109">
        <v>20</v>
      </c>
      <c r="AA84" s="184">
        <f t="shared" si="32"/>
        <v>0</v>
      </c>
    </row>
    <row r="85" spans="1:27" ht="31.5" x14ac:dyDescent="0.25">
      <c r="A85" s="142">
        <v>102</v>
      </c>
      <c r="B85" s="161" t="s">
        <v>871</v>
      </c>
      <c r="C85" s="161" t="s">
        <v>168</v>
      </c>
      <c r="D85" s="160">
        <v>331.92399999999998</v>
      </c>
      <c r="E85" s="66"/>
      <c r="F85" s="115">
        <v>1563</v>
      </c>
      <c r="G85" s="67">
        <f t="shared" si="20"/>
        <v>4.71</v>
      </c>
      <c r="H85" s="88">
        <v>80</v>
      </c>
      <c r="I85" s="186" t="e">
        <f t="shared" si="21"/>
        <v>#DIV/0!</v>
      </c>
      <c r="J85" s="88"/>
      <c r="K85" s="88"/>
      <c r="L85" s="88">
        <f t="shared" si="22"/>
        <v>78</v>
      </c>
      <c r="M85" s="88">
        <v>59</v>
      </c>
      <c r="N85" s="88">
        <v>19</v>
      </c>
      <c r="O85" s="88">
        <f t="shared" si="23"/>
        <v>98</v>
      </c>
      <c r="P85" s="139">
        <v>5</v>
      </c>
      <c r="Q85" s="109">
        <f t="shared" si="24"/>
        <v>78</v>
      </c>
      <c r="R85" s="110">
        <f t="shared" si="25"/>
        <v>78.150000000000006</v>
      </c>
      <c r="S85" s="169">
        <f t="shared" si="26"/>
        <v>78</v>
      </c>
      <c r="T85" s="110">
        <f t="shared" si="27"/>
        <v>78.150000000000006</v>
      </c>
      <c r="U85" s="110">
        <f t="shared" si="28"/>
        <v>5</v>
      </c>
      <c r="V85" s="109">
        <f t="shared" si="30"/>
        <v>58</v>
      </c>
      <c r="W85" s="110">
        <f t="shared" si="29"/>
        <v>58.5</v>
      </c>
      <c r="X85" s="109">
        <v>75</v>
      </c>
      <c r="Y85" s="109">
        <f t="shared" si="31"/>
        <v>20</v>
      </c>
      <c r="Z85" s="109">
        <v>78</v>
      </c>
      <c r="AA85" s="184">
        <f t="shared" si="32"/>
        <v>0</v>
      </c>
    </row>
    <row r="86" spans="1:27" ht="47.25" x14ac:dyDescent="0.25">
      <c r="A86" s="142">
        <v>108</v>
      </c>
      <c r="B86" s="161" t="s">
        <v>580</v>
      </c>
      <c r="C86" s="161" t="s">
        <v>168</v>
      </c>
      <c r="D86" s="160">
        <v>1322.47</v>
      </c>
      <c r="E86" s="66"/>
      <c r="F86" s="115">
        <v>3540</v>
      </c>
      <c r="G86" s="67">
        <f t="shared" si="20"/>
        <v>2.68</v>
      </c>
      <c r="H86" s="88">
        <v>180</v>
      </c>
      <c r="I86" s="186" t="e">
        <f t="shared" si="21"/>
        <v>#DIV/0!</v>
      </c>
      <c r="J86" s="88"/>
      <c r="K86" s="88"/>
      <c r="L86" s="88">
        <f t="shared" si="22"/>
        <v>135</v>
      </c>
      <c r="M86" s="88">
        <v>135</v>
      </c>
      <c r="N86" s="88">
        <v>0</v>
      </c>
      <c r="O86" s="88">
        <f t="shared" si="23"/>
        <v>75</v>
      </c>
      <c r="P86" s="139">
        <v>5</v>
      </c>
      <c r="Q86" s="109">
        <f t="shared" si="24"/>
        <v>177</v>
      </c>
      <c r="R86" s="110">
        <f t="shared" si="25"/>
        <v>177</v>
      </c>
      <c r="S86" s="169">
        <f t="shared" si="26"/>
        <v>177</v>
      </c>
      <c r="T86" s="110">
        <f t="shared" si="27"/>
        <v>177</v>
      </c>
      <c r="U86" s="110">
        <f t="shared" si="28"/>
        <v>5</v>
      </c>
      <c r="V86" s="109">
        <f t="shared" si="30"/>
        <v>132</v>
      </c>
      <c r="W86" s="110">
        <f t="shared" si="29"/>
        <v>132.75</v>
      </c>
      <c r="X86" s="109">
        <v>75</v>
      </c>
      <c r="Y86" s="109">
        <f t="shared" si="31"/>
        <v>45</v>
      </c>
      <c r="Z86" s="109">
        <v>177</v>
      </c>
      <c r="AA86" s="184">
        <f t="shared" si="32"/>
        <v>0</v>
      </c>
    </row>
    <row r="87" spans="1:27" ht="31.5" x14ac:dyDescent="0.25">
      <c r="A87" s="142">
        <v>109</v>
      </c>
      <c r="B87" s="161" t="s">
        <v>583</v>
      </c>
      <c r="C87" s="161" t="s">
        <v>169</v>
      </c>
      <c r="D87" s="160">
        <v>19.318999999999999</v>
      </c>
      <c r="E87" s="66"/>
      <c r="F87" s="115">
        <v>30</v>
      </c>
      <c r="G87" s="67">
        <f t="shared" si="20"/>
        <v>1.55</v>
      </c>
      <c r="H87" s="376">
        <v>0</v>
      </c>
      <c r="I87" s="186" t="e">
        <f t="shared" si="21"/>
        <v>#DIV/0!</v>
      </c>
      <c r="J87" s="88"/>
      <c r="K87" s="88"/>
      <c r="L87" s="88">
        <f t="shared" si="22"/>
        <v>0</v>
      </c>
      <c r="M87" s="88">
        <v>0</v>
      </c>
      <c r="N87" s="88">
        <v>0</v>
      </c>
      <c r="O87" s="88" t="e">
        <f t="shared" si="23"/>
        <v>#DIV/0!</v>
      </c>
      <c r="P87" s="139">
        <v>5</v>
      </c>
      <c r="Q87" s="109">
        <f t="shared" si="24"/>
        <v>1</v>
      </c>
      <c r="R87" s="110">
        <f t="shared" si="25"/>
        <v>1.5</v>
      </c>
      <c r="S87" s="169">
        <f t="shared" si="26"/>
        <v>1</v>
      </c>
      <c r="T87" s="110">
        <f t="shared" si="27"/>
        <v>1.5</v>
      </c>
      <c r="U87" s="110">
        <f t="shared" si="28"/>
        <v>5</v>
      </c>
      <c r="V87" s="109">
        <f t="shared" si="30"/>
        <v>0</v>
      </c>
      <c r="W87" s="110">
        <f t="shared" si="29"/>
        <v>0.75</v>
      </c>
      <c r="X87" s="109">
        <v>75</v>
      </c>
      <c r="Y87" s="109">
        <f t="shared" si="31"/>
        <v>1</v>
      </c>
      <c r="Z87" s="109">
        <v>1</v>
      </c>
      <c r="AA87" s="184">
        <f t="shared" si="32"/>
        <v>0</v>
      </c>
    </row>
    <row r="88" spans="1:27" ht="47.25" x14ac:dyDescent="0.25">
      <c r="A88" s="142">
        <v>110</v>
      </c>
      <c r="B88" s="161" t="s">
        <v>584</v>
      </c>
      <c r="C88" s="161" t="s">
        <v>169</v>
      </c>
      <c r="D88" s="160">
        <v>245.29</v>
      </c>
      <c r="E88" s="66"/>
      <c r="F88" s="115">
        <v>454</v>
      </c>
      <c r="G88" s="67">
        <f t="shared" si="20"/>
        <v>1.85</v>
      </c>
      <c r="H88" s="88">
        <v>22</v>
      </c>
      <c r="I88" s="186" t="e">
        <f t="shared" si="21"/>
        <v>#DIV/0!</v>
      </c>
      <c r="J88" s="88"/>
      <c r="K88" s="88"/>
      <c r="L88" s="88">
        <f t="shared" si="22"/>
        <v>21</v>
      </c>
      <c r="M88" s="88">
        <v>16</v>
      </c>
      <c r="N88" s="88">
        <v>5</v>
      </c>
      <c r="O88" s="88">
        <f t="shared" si="23"/>
        <v>95</v>
      </c>
      <c r="P88" s="139">
        <v>5</v>
      </c>
      <c r="Q88" s="109">
        <f t="shared" si="24"/>
        <v>22</v>
      </c>
      <c r="R88" s="110">
        <f t="shared" si="25"/>
        <v>22.7</v>
      </c>
      <c r="S88" s="169">
        <f t="shared" si="26"/>
        <v>22</v>
      </c>
      <c r="T88" s="110">
        <f t="shared" si="27"/>
        <v>22.7</v>
      </c>
      <c r="U88" s="110">
        <f t="shared" si="28"/>
        <v>5</v>
      </c>
      <c r="V88" s="109">
        <f t="shared" si="30"/>
        <v>16</v>
      </c>
      <c r="W88" s="110">
        <f t="shared" si="29"/>
        <v>16.5</v>
      </c>
      <c r="X88" s="109">
        <v>75</v>
      </c>
      <c r="Y88" s="109">
        <f t="shared" si="31"/>
        <v>6</v>
      </c>
      <c r="Z88" s="109">
        <v>22</v>
      </c>
      <c r="AA88" s="184">
        <f t="shared" si="32"/>
        <v>0</v>
      </c>
    </row>
    <row r="89" spans="1:27" ht="47.25" x14ac:dyDescent="0.25">
      <c r="A89" s="142">
        <v>111</v>
      </c>
      <c r="B89" s="161" t="s">
        <v>586</v>
      </c>
      <c r="C89" s="161" t="s">
        <v>169</v>
      </c>
      <c r="D89" s="160">
        <v>109</v>
      </c>
      <c r="E89" s="66"/>
      <c r="F89" s="115">
        <v>139</v>
      </c>
      <c r="G89" s="67">
        <f t="shared" si="20"/>
        <v>1.28</v>
      </c>
      <c r="H89" s="88">
        <v>6</v>
      </c>
      <c r="I89" s="186" t="e">
        <f t="shared" si="21"/>
        <v>#DIV/0!</v>
      </c>
      <c r="J89" s="88"/>
      <c r="K89" s="88"/>
      <c r="L89" s="88">
        <f t="shared" si="22"/>
        <v>4</v>
      </c>
      <c r="M89" s="88">
        <v>4</v>
      </c>
      <c r="N89" s="88">
        <v>0</v>
      </c>
      <c r="O89" s="88">
        <f t="shared" si="23"/>
        <v>67</v>
      </c>
      <c r="P89" s="139">
        <v>5</v>
      </c>
      <c r="Q89" s="109">
        <f t="shared" si="24"/>
        <v>6</v>
      </c>
      <c r="R89" s="110">
        <f t="shared" si="25"/>
        <v>6.95</v>
      </c>
      <c r="S89" s="169">
        <f t="shared" si="26"/>
        <v>6</v>
      </c>
      <c r="T89" s="110">
        <f t="shared" si="27"/>
        <v>6.95</v>
      </c>
      <c r="U89" s="110">
        <f t="shared" si="28"/>
        <v>5</v>
      </c>
      <c r="V89" s="109">
        <f t="shared" si="30"/>
        <v>4</v>
      </c>
      <c r="W89" s="110">
        <f t="shared" si="29"/>
        <v>4.5</v>
      </c>
      <c r="X89" s="109">
        <v>75</v>
      </c>
      <c r="Y89" s="109">
        <f t="shared" si="31"/>
        <v>2</v>
      </c>
      <c r="Z89" s="109">
        <v>6</v>
      </c>
      <c r="AA89" s="184">
        <f t="shared" si="32"/>
        <v>0</v>
      </c>
    </row>
    <row r="90" spans="1:27" ht="31.5" x14ac:dyDescent="0.25">
      <c r="A90" s="142">
        <v>112</v>
      </c>
      <c r="B90" s="161" t="s">
        <v>587</v>
      </c>
      <c r="C90" s="161" t="s">
        <v>80</v>
      </c>
      <c r="D90" s="160">
        <v>61.12</v>
      </c>
      <c r="E90" s="66"/>
      <c r="F90" s="115">
        <v>66</v>
      </c>
      <c r="G90" s="67">
        <f t="shared" si="20"/>
        <v>1.08</v>
      </c>
      <c r="H90" s="88">
        <v>10</v>
      </c>
      <c r="I90" s="186" t="e">
        <f t="shared" si="21"/>
        <v>#DIV/0!</v>
      </c>
      <c r="J90" s="88"/>
      <c r="K90" s="88"/>
      <c r="L90" s="88">
        <f t="shared" si="22"/>
        <v>5</v>
      </c>
      <c r="M90" s="88">
        <v>5</v>
      </c>
      <c r="N90" s="88">
        <v>0</v>
      </c>
      <c r="O90" s="88">
        <f t="shared" si="23"/>
        <v>50</v>
      </c>
      <c r="P90" s="139">
        <v>5</v>
      </c>
      <c r="Q90" s="109">
        <f t="shared" si="24"/>
        <v>3</v>
      </c>
      <c r="R90" s="110">
        <f t="shared" si="25"/>
        <v>3.3</v>
      </c>
      <c r="S90" s="169">
        <f t="shared" si="26"/>
        <v>3</v>
      </c>
      <c r="T90" s="110">
        <f t="shared" si="27"/>
        <v>3.3</v>
      </c>
      <c r="U90" s="110">
        <f t="shared" si="28"/>
        <v>5</v>
      </c>
      <c r="V90" s="109">
        <f t="shared" si="30"/>
        <v>2</v>
      </c>
      <c r="W90" s="110">
        <f t="shared" si="29"/>
        <v>2.25</v>
      </c>
      <c r="X90" s="109">
        <v>75</v>
      </c>
      <c r="Y90" s="109">
        <f t="shared" si="31"/>
        <v>1</v>
      </c>
      <c r="Z90" s="109"/>
      <c r="AA90" s="184"/>
    </row>
    <row r="91" spans="1:27" ht="31.5" x14ac:dyDescent="0.25">
      <c r="A91" s="142">
        <v>113</v>
      </c>
      <c r="B91" s="161" t="s">
        <v>588</v>
      </c>
      <c r="C91" s="161" t="s">
        <v>80</v>
      </c>
      <c r="D91" s="160">
        <v>351.63</v>
      </c>
      <c r="E91" s="66"/>
      <c r="F91" s="115">
        <v>169</v>
      </c>
      <c r="G91" s="67">
        <f t="shared" si="20"/>
        <v>0.48</v>
      </c>
      <c r="H91" s="88"/>
      <c r="I91" s="186" t="e">
        <f t="shared" si="21"/>
        <v>#DIV/0!</v>
      </c>
      <c r="J91" s="88"/>
      <c r="K91" s="88"/>
      <c r="L91" s="88">
        <f t="shared" si="22"/>
        <v>0</v>
      </c>
      <c r="M91" s="88"/>
      <c r="N91" s="88"/>
      <c r="O91" s="88"/>
      <c r="P91" s="139">
        <v>5</v>
      </c>
      <c r="Q91" s="109">
        <f t="shared" si="24"/>
        <v>8</v>
      </c>
      <c r="R91" s="110">
        <f t="shared" si="25"/>
        <v>8.4499999999999993</v>
      </c>
      <c r="S91" s="169">
        <f t="shared" si="26"/>
        <v>8</v>
      </c>
      <c r="T91" s="110">
        <f t="shared" si="27"/>
        <v>8.4499999999999993</v>
      </c>
      <c r="U91" s="110">
        <f t="shared" si="28"/>
        <v>5</v>
      </c>
      <c r="V91" s="109">
        <f t="shared" si="30"/>
        <v>6</v>
      </c>
      <c r="W91" s="110">
        <f t="shared" si="29"/>
        <v>6</v>
      </c>
      <c r="X91" s="109">
        <v>75</v>
      </c>
      <c r="Y91" s="109">
        <f t="shared" si="31"/>
        <v>2</v>
      </c>
      <c r="Z91" s="109"/>
      <c r="AA91" s="184"/>
    </row>
    <row r="92" spans="1:27" ht="31.5" x14ac:dyDescent="0.25">
      <c r="A92" s="142">
        <v>114</v>
      </c>
      <c r="B92" s="161" t="s">
        <v>589</v>
      </c>
      <c r="C92" s="161" t="s">
        <v>80</v>
      </c>
      <c r="D92" s="160">
        <v>70.197999999999993</v>
      </c>
      <c r="E92" s="66"/>
      <c r="F92" s="115">
        <v>143</v>
      </c>
      <c r="G92" s="67">
        <f t="shared" si="20"/>
        <v>2.04</v>
      </c>
      <c r="H92" s="88">
        <v>7</v>
      </c>
      <c r="I92" s="186" t="e">
        <f t="shared" si="21"/>
        <v>#DIV/0!</v>
      </c>
      <c r="J92" s="88"/>
      <c r="K92" s="88"/>
      <c r="L92" s="88">
        <f t="shared" si="22"/>
        <v>3</v>
      </c>
      <c r="M92" s="88">
        <v>3</v>
      </c>
      <c r="N92" s="88">
        <v>0</v>
      </c>
      <c r="O92" s="88">
        <f t="shared" si="23"/>
        <v>43</v>
      </c>
      <c r="P92" s="139">
        <v>5</v>
      </c>
      <c r="Q92" s="109">
        <f t="shared" si="24"/>
        <v>7</v>
      </c>
      <c r="R92" s="110">
        <f t="shared" si="25"/>
        <v>7.15</v>
      </c>
      <c r="S92" s="169">
        <f t="shared" si="26"/>
        <v>7</v>
      </c>
      <c r="T92" s="110">
        <f t="shared" si="27"/>
        <v>7.15</v>
      </c>
      <c r="U92" s="110">
        <f t="shared" si="28"/>
        <v>5</v>
      </c>
      <c r="V92" s="109">
        <f t="shared" si="30"/>
        <v>5</v>
      </c>
      <c r="W92" s="110">
        <f t="shared" si="29"/>
        <v>5.25</v>
      </c>
      <c r="X92" s="109">
        <v>75</v>
      </c>
      <c r="Y92" s="109">
        <f t="shared" si="31"/>
        <v>2</v>
      </c>
      <c r="Z92" s="109">
        <v>7</v>
      </c>
      <c r="AA92" s="184">
        <f t="shared" ref="AA92:AA111" si="33">S92-Z92</f>
        <v>0</v>
      </c>
    </row>
    <row r="93" spans="1:27" ht="31.5" x14ac:dyDescent="0.25">
      <c r="A93" s="142">
        <v>115</v>
      </c>
      <c r="B93" s="161" t="s">
        <v>590</v>
      </c>
      <c r="C93" s="161" t="s">
        <v>80</v>
      </c>
      <c r="D93" s="160">
        <v>40.343000000000004</v>
      </c>
      <c r="E93" s="66"/>
      <c r="F93" s="115">
        <v>85</v>
      </c>
      <c r="G93" s="67">
        <f t="shared" si="20"/>
        <v>2.11</v>
      </c>
      <c r="H93" s="88">
        <v>2</v>
      </c>
      <c r="I93" s="186" t="e">
        <f t="shared" si="21"/>
        <v>#DIV/0!</v>
      </c>
      <c r="J93" s="88"/>
      <c r="K93" s="88"/>
      <c r="L93" s="88">
        <f t="shared" si="22"/>
        <v>0</v>
      </c>
      <c r="M93" s="88">
        <v>0</v>
      </c>
      <c r="N93" s="88">
        <v>0</v>
      </c>
      <c r="O93" s="88">
        <f t="shared" si="23"/>
        <v>0</v>
      </c>
      <c r="P93" s="139">
        <v>5</v>
      </c>
      <c r="Q93" s="109">
        <f t="shared" si="24"/>
        <v>4</v>
      </c>
      <c r="R93" s="110">
        <f t="shared" si="25"/>
        <v>4.25</v>
      </c>
      <c r="S93" s="169">
        <f t="shared" si="26"/>
        <v>4</v>
      </c>
      <c r="T93" s="110">
        <f t="shared" si="27"/>
        <v>4.25</v>
      </c>
      <c r="U93" s="110">
        <f t="shared" si="28"/>
        <v>5</v>
      </c>
      <c r="V93" s="109">
        <f t="shared" si="30"/>
        <v>3</v>
      </c>
      <c r="W93" s="110">
        <f t="shared" si="29"/>
        <v>3</v>
      </c>
      <c r="X93" s="109">
        <v>75</v>
      </c>
      <c r="Y93" s="109">
        <f t="shared" si="31"/>
        <v>1</v>
      </c>
      <c r="Z93" s="109">
        <v>4</v>
      </c>
      <c r="AA93" s="184">
        <f t="shared" si="33"/>
        <v>0</v>
      </c>
    </row>
    <row r="94" spans="1:27" ht="47.25" x14ac:dyDescent="0.25">
      <c r="A94" s="142">
        <v>116</v>
      </c>
      <c r="B94" s="161" t="s">
        <v>890</v>
      </c>
      <c r="C94" s="161" t="s">
        <v>80</v>
      </c>
      <c r="D94" s="160">
        <v>153.40799999999999</v>
      </c>
      <c r="E94" s="66"/>
      <c r="F94" s="115">
        <v>315</v>
      </c>
      <c r="G94" s="67">
        <f t="shared" si="20"/>
        <v>2.0499999999999998</v>
      </c>
      <c r="H94" s="88"/>
      <c r="I94" s="186" t="e">
        <f t="shared" si="21"/>
        <v>#DIV/0!</v>
      </c>
      <c r="J94" s="88"/>
      <c r="K94" s="88"/>
      <c r="L94" s="88">
        <f t="shared" si="22"/>
        <v>0</v>
      </c>
      <c r="M94" s="88"/>
      <c r="N94" s="88"/>
      <c r="O94" s="88" t="e">
        <f t="shared" si="23"/>
        <v>#DIV/0!</v>
      </c>
      <c r="P94" s="139">
        <v>5</v>
      </c>
      <c r="Q94" s="109">
        <f t="shared" si="24"/>
        <v>15</v>
      </c>
      <c r="R94" s="110">
        <f t="shared" si="25"/>
        <v>15.75</v>
      </c>
      <c r="S94" s="169">
        <f t="shared" si="26"/>
        <v>15</v>
      </c>
      <c r="T94" s="110">
        <f t="shared" si="27"/>
        <v>15.75</v>
      </c>
      <c r="U94" s="110">
        <f t="shared" si="28"/>
        <v>5</v>
      </c>
      <c r="V94" s="109">
        <f t="shared" si="30"/>
        <v>11</v>
      </c>
      <c r="W94" s="110">
        <f t="shared" si="29"/>
        <v>11.25</v>
      </c>
      <c r="X94" s="109">
        <v>75</v>
      </c>
      <c r="Y94" s="109">
        <f t="shared" si="31"/>
        <v>4</v>
      </c>
      <c r="Z94" s="109">
        <v>15</v>
      </c>
      <c r="AA94" s="184">
        <f t="shared" si="33"/>
        <v>0</v>
      </c>
    </row>
    <row r="95" spans="1:27" ht="31.5" x14ac:dyDescent="0.25">
      <c r="A95" s="142">
        <v>120</v>
      </c>
      <c r="B95" s="161" t="s">
        <v>591</v>
      </c>
      <c r="C95" s="161" t="s">
        <v>80</v>
      </c>
      <c r="D95" s="160">
        <v>87.748000000000005</v>
      </c>
      <c r="E95" s="66"/>
      <c r="F95" s="115">
        <v>156</v>
      </c>
      <c r="G95" s="67">
        <f t="shared" si="20"/>
        <v>1.78</v>
      </c>
      <c r="H95" s="88">
        <v>7</v>
      </c>
      <c r="I95" s="186" t="e">
        <f t="shared" si="21"/>
        <v>#DIV/0!</v>
      </c>
      <c r="J95" s="88"/>
      <c r="K95" s="88"/>
      <c r="L95" s="88">
        <f t="shared" si="22"/>
        <v>5</v>
      </c>
      <c r="M95" s="88">
        <v>5</v>
      </c>
      <c r="N95" s="88">
        <v>0</v>
      </c>
      <c r="O95" s="88">
        <f t="shared" si="23"/>
        <v>71</v>
      </c>
      <c r="P95" s="139">
        <v>5</v>
      </c>
      <c r="Q95" s="109">
        <f t="shared" si="24"/>
        <v>7</v>
      </c>
      <c r="R95" s="110">
        <f t="shared" si="25"/>
        <v>7.8</v>
      </c>
      <c r="S95" s="169">
        <f t="shared" si="26"/>
        <v>7</v>
      </c>
      <c r="T95" s="110">
        <f t="shared" si="27"/>
        <v>7.8</v>
      </c>
      <c r="U95" s="110">
        <f t="shared" si="28"/>
        <v>5</v>
      </c>
      <c r="V95" s="109">
        <f t="shared" si="30"/>
        <v>5</v>
      </c>
      <c r="W95" s="110">
        <f t="shared" si="29"/>
        <v>5.25</v>
      </c>
      <c r="X95" s="109">
        <v>75</v>
      </c>
      <c r="Y95" s="109">
        <f t="shared" si="31"/>
        <v>2</v>
      </c>
      <c r="Z95" s="109">
        <v>7</v>
      </c>
      <c r="AA95" s="184">
        <f t="shared" si="33"/>
        <v>0</v>
      </c>
    </row>
    <row r="96" spans="1:27" ht="31.5" x14ac:dyDescent="0.25">
      <c r="A96" s="142">
        <v>121</v>
      </c>
      <c r="B96" s="161" t="s">
        <v>592</v>
      </c>
      <c r="C96" s="161" t="s">
        <v>80</v>
      </c>
      <c r="D96" s="160">
        <v>144.858</v>
      </c>
      <c r="E96" s="66"/>
      <c r="F96" s="115">
        <v>125</v>
      </c>
      <c r="G96" s="67">
        <f t="shared" si="20"/>
        <v>0.86</v>
      </c>
      <c r="H96" s="88">
        <v>5</v>
      </c>
      <c r="I96" s="186" t="e">
        <f t="shared" si="21"/>
        <v>#DIV/0!</v>
      </c>
      <c r="J96" s="88"/>
      <c r="K96" s="88"/>
      <c r="L96" s="88">
        <f t="shared" si="22"/>
        <v>3</v>
      </c>
      <c r="M96" s="88">
        <v>3</v>
      </c>
      <c r="N96" s="88">
        <v>0</v>
      </c>
      <c r="O96" s="88">
        <f t="shared" si="23"/>
        <v>60</v>
      </c>
      <c r="P96" s="139">
        <v>5</v>
      </c>
      <c r="Q96" s="109">
        <f t="shared" si="24"/>
        <v>6</v>
      </c>
      <c r="R96" s="110">
        <f t="shared" si="25"/>
        <v>6.25</v>
      </c>
      <c r="S96" s="169">
        <f t="shared" si="26"/>
        <v>6</v>
      </c>
      <c r="T96" s="110">
        <f t="shared" si="27"/>
        <v>6.25</v>
      </c>
      <c r="U96" s="110">
        <f t="shared" si="28"/>
        <v>5</v>
      </c>
      <c r="V96" s="109">
        <f t="shared" si="30"/>
        <v>4</v>
      </c>
      <c r="W96" s="110">
        <f t="shared" si="29"/>
        <v>4.5</v>
      </c>
      <c r="X96" s="109">
        <v>75</v>
      </c>
      <c r="Y96" s="109">
        <f t="shared" si="31"/>
        <v>2</v>
      </c>
      <c r="Z96" s="109">
        <v>6</v>
      </c>
      <c r="AA96" s="184">
        <f t="shared" si="33"/>
        <v>0</v>
      </c>
    </row>
    <row r="97" spans="1:27" ht="31.5" x14ac:dyDescent="0.25">
      <c r="A97" s="142">
        <v>122</v>
      </c>
      <c r="B97" s="161" t="s">
        <v>593</v>
      </c>
      <c r="C97" s="161" t="s">
        <v>80</v>
      </c>
      <c r="D97" s="160">
        <v>148.09200000000001</v>
      </c>
      <c r="E97" s="66"/>
      <c r="F97" s="115">
        <v>250</v>
      </c>
      <c r="G97" s="67">
        <f t="shared" si="20"/>
        <v>1.69</v>
      </c>
      <c r="H97" s="88">
        <v>12</v>
      </c>
      <c r="I97" s="186" t="e">
        <f t="shared" si="21"/>
        <v>#DIV/0!</v>
      </c>
      <c r="J97" s="88"/>
      <c r="K97" s="88"/>
      <c r="L97" s="88">
        <f t="shared" si="22"/>
        <v>9</v>
      </c>
      <c r="M97" s="88">
        <v>9</v>
      </c>
      <c r="N97" s="88">
        <v>0</v>
      </c>
      <c r="O97" s="88">
        <f t="shared" si="23"/>
        <v>75</v>
      </c>
      <c r="P97" s="139">
        <v>5</v>
      </c>
      <c r="Q97" s="109">
        <f t="shared" si="24"/>
        <v>12</v>
      </c>
      <c r="R97" s="110">
        <f t="shared" si="25"/>
        <v>12.5</v>
      </c>
      <c r="S97" s="169">
        <f t="shared" si="26"/>
        <v>12</v>
      </c>
      <c r="T97" s="110">
        <f t="shared" si="27"/>
        <v>12.5</v>
      </c>
      <c r="U97" s="110">
        <f t="shared" si="28"/>
        <v>5</v>
      </c>
      <c r="V97" s="109">
        <f t="shared" si="30"/>
        <v>9</v>
      </c>
      <c r="W97" s="110">
        <f t="shared" si="29"/>
        <v>9</v>
      </c>
      <c r="X97" s="109">
        <v>75</v>
      </c>
      <c r="Y97" s="109">
        <f t="shared" si="31"/>
        <v>3</v>
      </c>
      <c r="Z97" s="109">
        <v>12</v>
      </c>
      <c r="AA97" s="184">
        <f t="shared" si="33"/>
        <v>0</v>
      </c>
    </row>
    <row r="98" spans="1:27" ht="31.5" x14ac:dyDescent="0.25">
      <c r="A98" s="142">
        <v>123</v>
      </c>
      <c r="B98" s="161" t="s">
        <v>594</v>
      </c>
      <c r="C98" s="161" t="s">
        <v>80</v>
      </c>
      <c r="D98" s="160">
        <v>76.988</v>
      </c>
      <c r="E98" s="66"/>
      <c r="F98" s="115">
        <v>132</v>
      </c>
      <c r="G98" s="67">
        <f t="shared" si="20"/>
        <v>1.71</v>
      </c>
      <c r="H98" s="88">
        <v>6</v>
      </c>
      <c r="I98" s="186" t="e">
        <f t="shared" si="21"/>
        <v>#DIV/0!</v>
      </c>
      <c r="J98" s="88"/>
      <c r="K98" s="88"/>
      <c r="L98" s="88">
        <f t="shared" si="22"/>
        <v>4</v>
      </c>
      <c r="M98" s="88">
        <v>4</v>
      </c>
      <c r="N98" s="88">
        <v>0</v>
      </c>
      <c r="O98" s="88">
        <f t="shared" si="23"/>
        <v>67</v>
      </c>
      <c r="P98" s="139">
        <v>5</v>
      </c>
      <c r="Q98" s="109">
        <f t="shared" si="24"/>
        <v>6</v>
      </c>
      <c r="R98" s="110">
        <f t="shared" si="25"/>
        <v>6.6</v>
      </c>
      <c r="S98" s="169">
        <f t="shared" si="26"/>
        <v>6</v>
      </c>
      <c r="T98" s="110">
        <f t="shared" si="27"/>
        <v>6.6</v>
      </c>
      <c r="U98" s="110">
        <f t="shared" si="28"/>
        <v>5</v>
      </c>
      <c r="V98" s="109">
        <f t="shared" si="30"/>
        <v>4</v>
      </c>
      <c r="W98" s="110">
        <f t="shared" si="29"/>
        <v>4.5</v>
      </c>
      <c r="X98" s="109">
        <v>75</v>
      </c>
      <c r="Y98" s="109">
        <f t="shared" si="31"/>
        <v>2</v>
      </c>
      <c r="Z98" s="109">
        <v>6</v>
      </c>
      <c r="AA98" s="184">
        <f t="shared" si="33"/>
        <v>0</v>
      </c>
    </row>
    <row r="99" spans="1:27" ht="47.25" x14ac:dyDescent="0.25">
      <c r="A99" s="142">
        <v>126</v>
      </c>
      <c r="B99" s="161" t="s">
        <v>597</v>
      </c>
      <c r="C99" s="161" t="s">
        <v>80</v>
      </c>
      <c r="D99" s="160">
        <v>10.736000000000001</v>
      </c>
      <c r="E99" s="66"/>
      <c r="F99" s="115">
        <v>101</v>
      </c>
      <c r="G99" s="67">
        <f t="shared" si="20"/>
        <v>9.41</v>
      </c>
      <c r="H99" s="88">
        <v>4</v>
      </c>
      <c r="I99" s="186" t="e">
        <f t="shared" si="21"/>
        <v>#DIV/0!</v>
      </c>
      <c r="J99" s="88"/>
      <c r="K99" s="88"/>
      <c r="L99" s="88">
        <f t="shared" si="22"/>
        <v>3</v>
      </c>
      <c r="M99" s="88">
        <v>3</v>
      </c>
      <c r="N99" s="88">
        <v>0</v>
      </c>
      <c r="O99" s="88">
        <f t="shared" si="23"/>
        <v>75</v>
      </c>
      <c r="P99" s="139">
        <v>5</v>
      </c>
      <c r="Q99" s="109">
        <f t="shared" si="24"/>
        <v>5</v>
      </c>
      <c r="R99" s="110">
        <f t="shared" si="25"/>
        <v>5.05</v>
      </c>
      <c r="S99" s="169">
        <f t="shared" si="26"/>
        <v>5</v>
      </c>
      <c r="T99" s="110">
        <f t="shared" si="27"/>
        <v>5.05</v>
      </c>
      <c r="U99" s="110">
        <f t="shared" si="28"/>
        <v>5</v>
      </c>
      <c r="V99" s="109">
        <f t="shared" si="30"/>
        <v>3</v>
      </c>
      <c r="W99" s="110">
        <f t="shared" si="29"/>
        <v>3.75</v>
      </c>
      <c r="X99" s="109">
        <v>75</v>
      </c>
      <c r="Y99" s="109">
        <f t="shared" si="31"/>
        <v>2</v>
      </c>
      <c r="Z99" s="109">
        <v>5</v>
      </c>
      <c r="AA99" s="184">
        <f t="shared" si="33"/>
        <v>0</v>
      </c>
    </row>
    <row r="100" spans="1:27" ht="47.25" x14ac:dyDescent="0.25">
      <c r="A100" s="142">
        <v>130</v>
      </c>
      <c r="B100" s="161" t="s">
        <v>611</v>
      </c>
      <c r="C100" s="161" t="s">
        <v>171</v>
      </c>
      <c r="D100" s="160">
        <v>13.125999999999999</v>
      </c>
      <c r="E100" s="66"/>
      <c r="F100" s="115">
        <v>58</v>
      </c>
      <c r="G100" s="67">
        <f t="shared" si="20"/>
        <v>4.42</v>
      </c>
      <c r="H100" s="88">
        <v>1</v>
      </c>
      <c r="I100" s="186" t="e">
        <f t="shared" si="21"/>
        <v>#DIV/0!</v>
      </c>
      <c r="J100" s="88"/>
      <c r="K100" s="88"/>
      <c r="L100" s="88">
        <f t="shared" si="22"/>
        <v>0</v>
      </c>
      <c r="M100" s="88">
        <v>0</v>
      </c>
      <c r="N100" s="88">
        <v>0</v>
      </c>
      <c r="O100" s="88">
        <f t="shared" si="23"/>
        <v>0</v>
      </c>
      <c r="P100" s="139">
        <v>5</v>
      </c>
      <c r="Q100" s="109">
        <f t="shared" si="24"/>
        <v>2</v>
      </c>
      <c r="R100" s="110">
        <f t="shared" si="25"/>
        <v>2.9</v>
      </c>
      <c r="S100" s="169">
        <f t="shared" si="26"/>
        <v>2</v>
      </c>
      <c r="T100" s="110">
        <f t="shared" si="27"/>
        <v>2.9</v>
      </c>
      <c r="U100" s="110">
        <f t="shared" si="28"/>
        <v>5</v>
      </c>
      <c r="V100" s="109">
        <f t="shared" si="30"/>
        <v>1</v>
      </c>
      <c r="W100" s="110">
        <f t="shared" si="29"/>
        <v>1.5</v>
      </c>
      <c r="X100" s="109">
        <v>75</v>
      </c>
      <c r="Y100" s="109">
        <f t="shared" si="31"/>
        <v>1</v>
      </c>
      <c r="Z100" s="109">
        <v>2</v>
      </c>
      <c r="AA100" s="184">
        <f t="shared" si="33"/>
        <v>0</v>
      </c>
    </row>
    <row r="101" spans="1:27" ht="31.5" x14ac:dyDescent="0.25">
      <c r="A101" s="142">
        <v>131</v>
      </c>
      <c r="B101" s="161" t="s">
        <v>612</v>
      </c>
      <c r="C101" s="161" t="s">
        <v>171</v>
      </c>
      <c r="D101" s="160">
        <v>15.532999999999999</v>
      </c>
      <c r="E101" s="66"/>
      <c r="F101" s="115">
        <v>221</v>
      </c>
      <c r="G101" s="67">
        <f t="shared" si="20"/>
        <v>14.23</v>
      </c>
      <c r="H101" s="88">
        <v>10</v>
      </c>
      <c r="I101" s="186" t="e">
        <f t="shared" si="21"/>
        <v>#DIV/0!</v>
      </c>
      <c r="J101" s="88"/>
      <c r="K101" s="88"/>
      <c r="L101" s="88">
        <f t="shared" si="22"/>
        <v>8</v>
      </c>
      <c r="M101" s="88">
        <v>7</v>
      </c>
      <c r="N101" s="88">
        <v>1</v>
      </c>
      <c r="O101" s="88">
        <f t="shared" si="23"/>
        <v>80</v>
      </c>
      <c r="P101" s="139">
        <v>5</v>
      </c>
      <c r="Q101" s="109">
        <f t="shared" si="24"/>
        <v>11</v>
      </c>
      <c r="R101" s="110">
        <f t="shared" si="25"/>
        <v>11.05</v>
      </c>
      <c r="S101" s="169">
        <f t="shared" si="26"/>
        <v>11</v>
      </c>
      <c r="T101" s="110">
        <f t="shared" si="27"/>
        <v>11.05</v>
      </c>
      <c r="U101" s="110">
        <f t="shared" si="28"/>
        <v>5</v>
      </c>
      <c r="V101" s="109">
        <f t="shared" si="30"/>
        <v>8</v>
      </c>
      <c r="W101" s="110">
        <f t="shared" si="29"/>
        <v>8.25</v>
      </c>
      <c r="X101" s="109">
        <v>75</v>
      </c>
      <c r="Y101" s="109">
        <f t="shared" si="31"/>
        <v>3</v>
      </c>
      <c r="Z101" s="109">
        <v>11</v>
      </c>
      <c r="AA101" s="184">
        <f t="shared" si="33"/>
        <v>0</v>
      </c>
    </row>
    <row r="102" spans="1:27" ht="31.5" x14ac:dyDescent="0.25">
      <c r="A102" s="142">
        <v>132</v>
      </c>
      <c r="B102" s="161" t="s">
        <v>615</v>
      </c>
      <c r="C102" s="161" t="s">
        <v>171</v>
      </c>
      <c r="D102" s="160">
        <v>6.2670000000000003</v>
      </c>
      <c r="E102" s="66"/>
      <c r="F102" s="115">
        <v>100</v>
      </c>
      <c r="G102" s="67">
        <f t="shared" si="20"/>
        <v>15.96</v>
      </c>
      <c r="H102" s="88">
        <v>4</v>
      </c>
      <c r="I102" s="186" t="e">
        <f t="shared" si="21"/>
        <v>#DIV/0!</v>
      </c>
      <c r="J102" s="88"/>
      <c r="K102" s="88"/>
      <c r="L102" s="88">
        <f t="shared" si="22"/>
        <v>4</v>
      </c>
      <c r="M102" s="88">
        <v>3</v>
      </c>
      <c r="N102" s="88">
        <v>1</v>
      </c>
      <c r="O102" s="88">
        <f t="shared" si="23"/>
        <v>100</v>
      </c>
      <c r="P102" s="139">
        <v>5</v>
      </c>
      <c r="Q102" s="109">
        <f t="shared" si="24"/>
        <v>5</v>
      </c>
      <c r="R102" s="110">
        <f t="shared" si="25"/>
        <v>5</v>
      </c>
      <c r="S102" s="169">
        <f t="shared" si="26"/>
        <v>5</v>
      </c>
      <c r="T102" s="110">
        <f t="shared" si="27"/>
        <v>5</v>
      </c>
      <c r="U102" s="110">
        <f t="shared" si="28"/>
        <v>5</v>
      </c>
      <c r="V102" s="109">
        <f t="shared" si="30"/>
        <v>3</v>
      </c>
      <c r="W102" s="110">
        <f t="shared" si="29"/>
        <v>3.75</v>
      </c>
      <c r="X102" s="109">
        <v>75</v>
      </c>
      <c r="Y102" s="109">
        <f t="shared" si="31"/>
        <v>2</v>
      </c>
      <c r="Z102" s="109">
        <v>5</v>
      </c>
      <c r="AA102" s="184">
        <f t="shared" si="33"/>
        <v>0</v>
      </c>
    </row>
    <row r="103" spans="1:27" ht="47.25" x14ac:dyDescent="0.25">
      <c r="A103" s="142">
        <v>135</v>
      </c>
      <c r="B103" s="161" t="s">
        <v>618</v>
      </c>
      <c r="C103" s="161" t="s">
        <v>172</v>
      </c>
      <c r="D103" s="160">
        <v>13.483000000000001</v>
      </c>
      <c r="E103" s="66"/>
      <c r="F103" s="115">
        <v>327</v>
      </c>
      <c r="G103" s="67">
        <f t="shared" ref="G103:G140" si="34">F103/D103</f>
        <v>24.25</v>
      </c>
      <c r="H103" s="88">
        <v>16</v>
      </c>
      <c r="I103" s="186" t="e">
        <f t="shared" ref="I103:I140" si="35">H103*100/E103</f>
        <v>#DIV/0!</v>
      </c>
      <c r="J103" s="88"/>
      <c r="K103" s="88"/>
      <c r="L103" s="88">
        <f t="shared" ref="L103:L140" si="36">M103+N103</f>
        <v>12</v>
      </c>
      <c r="M103" s="88">
        <v>12</v>
      </c>
      <c r="N103" s="88">
        <v>0</v>
      </c>
      <c r="O103" s="88">
        <f t="shared" ref="O103:O140" si="37">L103*100/H103</f>
        <v>75</v>
      </c>
      <c r="P103" s="139">
        <v>5</v>
      </c>
      <c r="Q103" s="109">
        <f t="shared" ref="Q103:Q140" si="38">ROUNDDOWN(R103,0)</f>
        <v>16</v>
      </c>
      <c r="R103" s="110">
        <f t="shared" ref="R103:R140" si="39">F103*P103/100</f>
        <v>16.350000000000001</v>
      </c>
      <c r="S103" s="169">
        <f t="shared" ref="S103:S140" si="40">ROUNDDOWN(T103,0)</f>
        <v>16</v>
      </c>
      <c r="T103" s="110">
        <f t="shared" ref="T103:T140" si="41">F103*U103/100</f>
        <v>16.350000000000001</v>
      </c>
      <c r="U103" s="110">
        <f t="shared" ref="U103:U140" si="42">P103</f>
        <v>5</v>
      </c>
      <c r="V103" s="109">
        <f t="shared" si="30"/>
        <v>12</v>
      </c>
      <c r="W103" s="110">
        <f t="shared" ref="W103:W140" si="43">S103*X103/100</f>
        <v>12</v>
      </c>
      <c r="X103" s="109">
        <v>75</v>
      </c>
      <c r="Y103" s="109">
        <f t="shared" si="31"/>
        <v>4</v>
      </c>
      <c r="Z103" s="109">
        <v>16</v>
      </c>
      <c r="AA103" s="184">
        <f t="shared" si="33"/>
        <v>0</v>
      </c>
    </row>
    <row r="104" spans="1:27" ht="47.25" x14ac:dyDescent="0.25">
      <c r="A104" s="142">
        <v>136</v>
      </c>
      <c r="B104" s="161" t="s">
        <v>619</v>
      </c>
      <c r="C104" s="161" t="s">
        <v>172</v>
      </c>
      <c r="D104" s="160">
        <v>8.5129999999999999</v>
      </c>
      <c r="E104" s="66"/>
      <c r="F104" s="115">
        <v>172</v>
      </c>
      <c r="G104" s="67">
        <f t="shared" si="34"/>
        <v>20.2</v>
      </c>
      <c r="H104" s="88">
        <v>8</v>
      </c>
      <c r="I104" s="186" t="e">
        <f t="shared" si="35"/>
        <v>#DIV/0!</v>
      </c>
      <c r="J104" s="88"/>
      <c r="K104" s="88"/>
      <c r="L104" s="88">
        <f t="shared" si="36"/>
        <v>6</v>
      </c>
      <c r="M104" s="88">
        <v>6</v>
      </c>
      <c r="N104" s="88">
        <v>0</v>
      </c>
      <c r="O104" s="88">
        <f t="shared" si="37"/>
        <v>75</v>
      </c>
      <c r="P104" s="139">
        <v>5</v>
      </c>
      <c r="Q104" s="109">
        <f t="shared" si="38"/>
        <v>8</v>
      </c>
      <c r="R104" s="110">
        <f t="shared" si="39"/>
        <v>8.6</v>
      </c>
      <c r="S104" s="169">
        <f t="shared" si="40"/>
        <v>8</v>
      </c>
      <c r="T104" s="110">
        <f t="shared" si="41"/>
        <v>8.6</v>
      </c>
      <c r="U104" s="110">
        <f t="shared" si="42"/>
        <v>5</v>
      </c>
      <c r="V104" s="109">
        <f t="shared" si="30"/>
        <v>6</v>
      </c>
      <c r="W104" s="110">
        <f t="shared" si="43"/>
        <v>6</v>
      </c>
      <c r="X104" s="109">
        <v>75</v>
      </c>
      <c r="Y104" s="109">
        <f t="shared" si="31"/>
        <v>2</v>
      </c>
      <c r="Z104" s="109">
        <v>8</v>
      </c>
      <c r="AA104" s="184">
        <f t="shared" si="33"/>
        <v>0</v>
      </c>
    </row>
    <row r="105" spans="1:27" ht="31.5" x14ac:dyDescent="0.25">
      <c r="A105" s="142">
        <v>137</v>
      </c>
      <c r="B105" s="161" t="s">
        <v>620</v>
      </c>
      <c r="C105" s="161" t="s">
        <v>172</v>
      </c>
      <c r="D105" s="160">
        <v>12.313000000000001</v>
      </c>
      <c r="E105" s="66"/>
      <c r="F105" s="115">
        <v>160</v>
      </c>
      <c r="G105" s="67">
        <f t="shared" si="34"/>
        <v>12.99</v>
      </c>
      <c r="H105" s="88">
        <v>7</v>
      </c>
      <c r="I105" s="186" t="e">
        <f t="shared" si="35"/>
        <v>#DIV/0!</v>
      </c>
      <c r="J105" s="88"/>
      <c r="K105" s="88"/>
      <c r="L105" s="88">
        <f t="shared" si="36"/>
        <v>7</v>
      </c>
      <c r="M105" s="88">
        <v>5</v>
      </c>
      <c r="N105" s="88">
        <v>2</v>
      </c>
      <c r="O105" s="88">
        <f t="shared" si="37"/>
        <v>100</v>
      </c>
      <c r="P105" s="139">
        <v>5</v>
      </c>
      <c r="Q105" s="109">
        <f t="shared" si="38"/>
        <v>8</v>
      </c>
      <c r="R105" s="110">
        <f t="shared" si="39"/>
        <v>8</v>
      </c>
      <c r="S105" s="169">
        <f t="shared" si="40"/>
        <v>8</v>
      </c>
      <c r="T105" s="110">
        <f t="shared" si="41"/>
        <v>8</v>
      </c>
      <c r="U105" s="110">
        <f t="shared" si="42"/>
        <v>5</v>
      </c>
      <c r="V105" s="109">
        <f t="shared" si="30"/>
        <v>6</v>
      </c>
      <c r="W105" s="110">
        <f t="shared" si="43"/>
        <v>6</v>
      </c>
      <c r="X105" s="109">
        <v>75</v>
      </c>
      <c r="Y105" s="109">
        <f t="shared" si="31"/>
        <v>2</v>
      </c>
      <c r="Z105" s="109">
        <v>8</v>
      </c>
      <c r="AA105" s="184">
        <f t="shared" si="33"/>
        <v>0</v>
      </c>
    </row>
    <row r="106" spans="1:27" ht="31.5" x14ac:dyDescent="0.25">
      <c r="A106" s="142">
        <v>138</v>
      </c>
      <c r="B106" s="161" t="s">
        <v>621</v>
      </c>
      <c r="C106" s="161" t="s">
        <v>172</v>
      </c>
      <c r="D106" s="160">
        <v>29.224</v>
      </c>
      <c r="E106" s="66"/>
      <c r="F106" s="115">
        <v>462</v>
      </c>
      <c r="G106" s="67">
        <f t="shared" si="34"/>
        <v>15.81</v>
      </c>
      <c r="H106" s="88">
        <v>23</v>
      </c>
      <c r="I106" s="186" t="e">
        <f t="shared" si="35"/>
        <v>#DIV/0!</v>
      </c>
      <c r="J106" s="88"/>
      <c r="K106" s="88"/>
      <c r="L106" s="88">
        <f t="shared" si="36"/>
        <v>17</v>
      </c>
      <c r="M106" s="88">
        <v>17</v>
      </c>
      <c r="N106" s="88">
        <v>0</v>
      </c>
      <c r="O106" s="88">
        <f t="shared" si="37"/>
        <v>74</v>
      </c>
      <c r="P106" s="139">
        <v>5</v>
      </c>
      <c r="Q106" s="109">
        <f t="shared" si="38"/>
        <v>23</v>
      </c>
      <c r="R106" s="110">
        <f t="shared" si="39"/>
        <v>23.1</v>
      </c>
      <c r="S106" s="169">
        <f t="shared" si="40"/>
        <v>23</v>
      </c>
      <c r="T106" s="110">
        <f t="shared" si="41"/>
        <v>23.1</v>
      </c>
      <c r="U106" s="110">
        <f t="shared" si="42"/>
        <v>5</v>
      </c>
      <c r="V106" s="109">
        <f t="shared" si="30"/>
        <v>17</v>
      </c>
      <c r="W106" s="110">
        <f t="shared" si="43"/>
        <v>17.25</v>
      </c>
      <c r="X106" s="109">
        <v>75</v>
      </c>
      <c r="Y106" s="109">
        <f t="shared" si="31"/>
        <v>6</v>
      </c>
      <c r="Z106" s="109">
        <v>23</v>
      </c>
      <c r="AA106" s="184">
        <f t="shared" si="33"/>
        <v>0</v>
      </c>
    </row>
    <row r="107" spans="1:27" ht="31.5" x14ac:dyDescent="0.25">
      <c r="A107" s="142">
        <v>139</v>
      </c>
      <c r="B107" s="161" t="s">
        <v>622</v>
      </c>
      <c r="C107" s="161" t="s">
        <v>172</v>
      </c>
      <c r="D107" s="160">
        <v>12.96</v>
      </c>
      <c r="E107" s="66"/>
      <c r="F107" s="115">
        <v>189</v>
      </c>
      <c r="G107" s="67">
        <f t="shared" si="34"/>
        <v>14.58</v>
      </c>
      <c r="H107" s="88">
        <v>8</v>
      </c>
      <c r="I107" s="186" t="e">
        <f t="shared" si="35"/>
        <v>#DIV/0!</v>
      </c>
      <c r="J107" s="88"/>
      <c r="K107" s="88"/>
      <c r="L107" s="88">
        <f t="shared" si="36"/>
        <v>6</v>
      </c>
      <c r="M107" s="88">
        <v>6</v>
      </c>
      <c r="N107" s="88">
        <v>0</v>
      </c>
      <c r="O107" s="88">
        <f t="shared" si="37"/>
        <v>75</v>
      </c>
      <c r="P107" s="139">
        <v>5</v>
      </c>
      <c r="Q107" s="109">
        <f t="shared" si="38"/>
        <v>9</v>
      </c>
      <c r="R107" s="110">
        <f t="shared" si="39"/>
        <v>9.4499999999999993</v>
      </c>
      <c r="S107" s="169">
        <f t="shared" si="40"/>
        <v>9</v>
      </c>
      <c r="T107" s="110">
        <f t="shared" si="41"/>
        <v>9.4499999999999993</v>
      </c>
      <c r="U107" s="110">
        <f t="shared" si="42"/>
        <v>5</v>
      </c>
      <c r="V107" s="109">
        <f t="shared" si="30"/>
        <v>6</v>
      </c>
      <c r="W107" s="110">
        <f t="shared" si="43"/>
        <v>6.75</v>
      </c>
      <c r="X107" s="109">
        <v>75</v>
      </c>
      <c r="Y107" s="109">
        <f t="shared" si="31"/>
        <v>3</v>
      </c>
      <c r="Z107" s="109">
        <v>9</v>
      </c>
      <c r="AA107" s="184">
        <f t="shared" si="33"/>
        <v>0</v>
      </c>
    </row>
    <row r="108" spans="1:27" ht="47.25" x14ac:dyDescent="0.25">
      <c r="A108" s="142">
        <v>140</v>
      </c>
      <c r="B108" s="161" t="s">
        <v>623</v>
      </c>
      <c r="C108" s="161" t="s">
        <v>172</v>
      </c>
      <c r="D108" s="160">
        <v>54.46</v>
      </c>
      <c r="E108" s="66"/>
      <c r="F108" s="115">
        <v>607</v>
      </c>
      <c r="G108" s="67">
        <f t="shared" si="34"/>
        <v>11.15</v>
      </c>
      <c r="H108" s="88">
        <v>29</v>
      </c>
      <c r="I108" s="186" t="e">
        <f t="shared" si="35"/>
        <v>#DIV/0!</v>
      </c>
      <c r="J108" s="88"/>
      <c r="K108" s="88"/>
      <c r="L108" s="88">
        <f t="shared" si="36"/>
        <v>21</v>
      </c>
      <c r="M108" s="88">
        <v>21</v>
      </c>
      <c r="N108" s="88">
        <v>0</v>
      </c>
      <c r="O108" s="88">
        <f t="shared" si="37"/>
        <v>72</v>
      </c>
      <c r="P108" s="139">
        <v>5</v>
      </c>
      <c r="Q108" s="109">
        <f t="shared" si="38"/>
        <v>30</v>
      </c>
      <c r="R108" s="110">
        <f t="shared" si="39"/>
        <v>30.35</v>
      </c>
      <c r="S108" s="169">
        <f t="shared" si="40"/>
        <v>30</v>
      </c>
      <c r="T108" s="110">
        <f t="shared" si="41"/>
        <v>30.35</v>
      </c>
      <c r="U108" s="110">
        <f t="shared" si="42"/>
        <v>5</v>
      </c>
      <c r="V108" s="109">
        <f t="shared" si="30"/>
        <v>22</v>
      </c>
      <c r="W108" s="110">
        <f t="shared" si="43"/>
        <v>22.5</v>
      </c>
      <c r="X108" s="109">
        <v>75</v>
      </c>
      <c r="Y108" s="109">
        <f t="shared" si="31"/>
        <v>8</v>
      </c>
      <c r="Z108" s="109">
        <v>30</v>
      </c>
      <c r="AA108" s="184">
        <f t="shared" si="33"/>
        <v>0</v>
      </c>
    </row>
    <row r="109" spans="1:27" ht="31.5" x14ac:dyDescent="0.25">
      <c r="A109" s="142">
        <v>141</v>
      </c>
      <c r="B109" s="161" t="s">
        <v>624</v>
      </c>
      <c r="C109" s="161" t="s">
        <v>172</v>
      </c>
      <c r="D109" s="160">
        <v>31.809000000000001</v>
      </c>
      <c r="E109" s="66"/>
      <c r="F109" s="115">
        <v>371</v>
      </c>
      <c r="G109" s="67">
        <f t="shared" si="34"/>
        <v>11.66</v>
      </c>
      <c r="H109" s="88">
        <v>15</v>
      </c>
      <c r="I109" s="186" t="e">
        <f t="shared" si="35"/>
        <v>#DIV/0!</v>
      </c>
      <c r="J109" s="88"/>
      <c r="K109" s="88"/>
      <c r="L109" s="88">
        <f t="shared" si="36"/>
        <v>15</v>
      </c>
      <c r="M109" s="88">
        <v>11</v>
      </c>
      <c r="N109" s="88">
        <v>4</v>
      </c>
      <c r="O109" s="88">
        <f t="shared" si="37"/>
        <v>100</v>
      </c>
      <c r="P109" s="139">
        <v>5</v>
      </c>
      <c r="Q109" s="109">
        <f t="shared" si="38"/>
        <v>18</v>
      </c>
      <c r="R109" s="110">
        <f t="shared" si="39"/>
        <v>18.55</v>
      </c>
      <c r="S109" s="169">
        <f t="shared" si="40"/>
        <v>18</v>
      </c>
      <c r="T109" s="110">
        <f t="shared" si="41"/>
        <v>18.55</v>
      </c>
      <c r="U109" s="110">
        <f t="shared" si="42"/>
        <v>5</v>
      </c>
      <c r="V109" s="109">
        <f t="shared" si="30"/>
        <v>13</v>
      </c>
      <c r="W109" s="110">
        <f t="shared" si="43"/>
        <v>13.5</v>
      </c>
      <c r="X109" s="109">
        <v>75</v>
      </c>
      <c r="Y109" s="109">
        <f t="shared" si="31"/>
        <v>5</v>
      </c>
      <c r="Z109" s="109">
        <v>18</v>
      </c>
      <c r="AA109" s="184">
        <f t="shared" si="33"/>
        <v>0</v>
      </c>
    </row>
    <row r="110" spans="1:27" ht="31.5" x14ac:dyDescent="0.25">
      <c r="A110" s="142">
        <v>142</v>
      </c>
      <c r="B110" s="161" t="s">
        <v>626</v>
      </c>
      <c r="C110" s="161" t="s">
        <v>172</v>
      </c>
      <c r="D110" s="160">
        <v>37.094999999999999</v>
      </c>
      <c r="E110" s="66"/>
      <c r="F110" s="115">
        <v>541</v>
      </c>
      <c r="G110" s="67">
        <f t="shared" si="34"/>
        <v>14.58</v>
      </c>
      <c r="H110" s="88">
        <v>27</v>
      </c>
      <c r="I110" s="186" t="e">
        <f t="shared" si="35"/>
        <v>#DIV/0!</v>
      </c>
      <c r="J110" s="88"/>
      <c r="K110" s="88"/>
      <c r="L110" s="88">
        <f t="shared" si="36"/>
        <v>23</v>
      </c>
      <c r="M110" s="88">
        <v>20</v>
      </c>
      <c r="N110" s="88">
        <v>3</v>
      </c>
      <c r="O110" s="88">
        <f t="shared" si="37"/>
        <v>85</v>
      </c>
      <c r="P110" s="139">
        <v>5</v>
      </c>
      <c r="Q110" s="109">
        <f t="shared" si="38"/>
        <v>27</v>
      </c>
      <c r="R110" s="110">
        <f t="shared" si="39"/>
        <v>27.05</v>
      </c>
      <c r="S110" s="169">
        <f t="shared" si="40"/>
        <v>27</v>
      </c>
      <c r="T110" s="110">
        <f t="shared" si="41"/>
        <v>27.05</v>
      </c>
      <c r="U110" s="110">
        <f t="shared" si="42"/>
        <v>5</v>
      </c>
      <c r="V110" s="109">
        <f t="shared" si="30"/>
        <v>20</v>
      </c>
      <c r="W110" s="110">
        <f t="shared" si="43"/>
        <v>20.25</v>
      </c>
      <c r="X110" s="109">
        <v>75</v>
      </c>
      <c r="Y110" s="109">
        <f t="shared" si="31"/>
        <v>7</v>
      </c>
      <c r="Z110" s="109">
        <v>27</v>
      </c>
      <c r="AA110" s="184">
        <f t="shared" si="33"/>
        <v>0</v>
      </c>
    </row>
    <row r="111" spans="1:27" ht="47.25" x14ac:dyDescent="0.25">
      <c r="A111" s="142">
        <v>143</v>
      </c>
      <c r="B111" s="161" t="s">
        <v>627</v>
      </c>
      <c r="C111" s="161" t="s">
        <v>172</v>
      </c>
      <c r="D111" s="160">
        <v>53.487000000000002</v>
      </c>
      <c r="E111" s="66"/>
      <c r="F111" s="115">
        <v>455</v>
      </c>
      <c r="G111" s="67">
        <f t="shared" si="34"/>
        <v>8.51</v>
      </c>
      <c r="H111" s="88">
        <v>22</v>
      </c>
      <c r="I111" s="186" t="e">
        <f t="shared" si="35"/>
        <v>#DIV/0!</v>
      </c>
      <c r="J111" s="88"/>
      <c r="K111" s="88"/>
      <c r="L111" s="88">
        <f t="shared" si="36"/>
        <v>16</v>
      </c>
      <c r="M111" s="88">
        <v>16</v>
      </c>
      <c r="N111" s="88">
        <v>0</v>
      </c>
      <c r="O111" s="88">
        <f t="shared" si="37"/>
        <v>73</v>
      </c>
      <c r="P111" s="139">
        <v>5</v>
      </c>
      <c r="Q111" s="109">
        <f t="shared" si="38"/>
        <v>22</v>
      </c>
      <c r="R111" s="110">
        <f t="shared" si="39"/>
        <v>22.75</v>
      </c>
      <c r="S111" s="169">
        <f t="shared" si="40"/>
        <v>22</v>
      </c>
      <c r="T111" s="110">
        <f t="shared" si="41"/>
        <v>22.75</v>
      </c>
      <c r="U111" s="110">
        <f t="shared" si="42"/>
        <v>5</v>
      </c>
      <c r="V111" s="109">
        <f t="shared" si="30"/>
        <v>16</v>
      </c>
      <c r="W111" s="110">
        <f t="shared" si="43"/>
        <v>16.5</v>
      </c>
      <c r="X111" s="109">
        <v>75</v>
      </c>
      <c r="Y111" s="109">
        <f t="shared" si="31"/>
        <v>6</v>
      </c>
      <c r="Z111" s="109">
        <v>22</v>
      </c>
      <c r="AA111" s="184">
        <f t="shared" si="33"/>
        <v>0</v>
      </c>
    </row>
    <row r="112" spans="1:27" ht="31.5" x14ac:dyDescent="0.25">
      <c r="A112" s="142">
        <v>144</v>
      </c>
      <c r="B112" s="161" t="s">
        <v>772</v>
      </c>
      <c r="C112" s="161" t="s">
        <v>174</v>
      </c>
      <c r="D112" s="160">
        <v>34.79</v>
      </c>
      <c r="E112" s="66"/>
      <c r="F112" s="115">
        <v>45</v>
      </c>
      <c r="G112" s="67">
        <f t="shared" si="34"/>
        <v>1.29</v>
      </c>
      <c r="H112" s="88">
        <v>2</v>
      </c>
      <c r="I112" s="186" t="e">
        <f t="shared" si="35"/>
        <v>#DIV/0!</v>
      </c>
      <c r="J112" s="88"/>
      <c r="K112" s="88"/>
      <c r="L112" s="88">
        <f t="shared" si="36"/>
        <v>0</v>
      </c>
      <c r="M112" s="88">
        <v>0</v>
      </c>
      <c r="N112" s="88">
        <v>0</v>
      </c>
      <c r="O112" s="88">
        <f t="shared" si="37"/>
        <v>0</v>
      </c>
      <c r="P112" s="139">
        <v>5</v>
      </c>
      <c r="Q112" s="109">
        <f t="shared" si="38"/>
        <v>2</v>
      </c>
      <c r="R112" s="110">
        <f t="shared" si="39"/>
        <v>2.25</v>
      </c>
      <c r="S112" s="169">
        <f t="shared" si="40"/>
        <v>2</v>
      </c>
      <c r="T112" s="110">
        <f t="shared" si="41"/>
        <v>2.25</v>
      </c>
      <c r="U112" s="110">
        <f t="shared" si="42"/>
        <v>5</v>
      </c>
      <c r="V112" s="109">
        <f t="shared" si="30"/>
        <v>1</v>
      </c>
      <c r="W112" s="110">
        <f t="shared" si="43"/>
        <v>1.5</v>
      </c>
      <c r="X112" s="109">
        <v>75</v>
      </c>
      <c r="Y112" s="109">
        <f t="shared" si="31"/>
        <v>1</v>
      </c>
      <c r="Z112" s="109"/>
    </row>
    <row r="113" spans="1:28" ht="47.25" x14ac:dyDescent="0.25">
      <c r="A113" s="142">
        <v>145</v>
      </c>
      <c r="B113" s="161" t="s">
        <v>636</v>
      </c>
      <c r="C113" s="161" t="s">
        <v>174</v>
      </c>
      <c r="D113" s="160">
        <v>183.59700000000001</v>
      </c>
      <c r="E113" s="66"/>
      <c r="F113" s="115">
        <v>652</v>
      </c>
      <c r="G113" s="67">
        <f t="shared" si="34"/>
        <v>3.55</v>
      </c>
      <c r="H113" s="88">
        <v>31</v>
      </c>
      <c r="I113" s="186" t="e">
        <f t="shared" si="35"/>
        <v>#DIV/0!</v>
      </c>
      <c r="J113" s="88"/>
      <c r="K113" s="88"/>
      <c r="L113" s="88">
        <f t="shared" si="36"/>
        <v>23</v>
      </c>
      <c r="M113" s="88">
        <v>23</v>
      </c>
      <c r="N113" s="88">
        <v>0</v>
      </c>
      <c r="O113" s="88">
        <f t="shared" si="37"/>
        <v>74</v>
      </c>
      <c r="P113" s="139">
        <v>5</v>
      </c>
      <c r="Q113" s="109">
        <f t="shared" si="38"/>
        <v>32</v>
      </c>
      <c r="R113" s="110">
        <f t="shared" si="39"/>
        <v>32.6</v>
      </c>
      <c r="S113" s="169">
        <f t="shared" si="40"/>
        <v>32</v>
      </c>
      <c r="T113" s="110">
        <f t="shared" si="41"/>
        <v>32.6</v>
      </c>
      <c r="U113" s="110">
        <f t="shared" si="42"/>
        <v>5</v>
      </c>
      <c r="V113" s="109">
        <f t="shared" si="30"/>
        <v>24</v>
      </c>
      <c r="W113" s="110">
        <f t="shared" si="43"/>
        <v>24</v>
      </c>
      <c r="X113" s="109">
        <v>75</v>
      </c>
      <c r="Y113" s="109">
        <f t="shared" si="31"/>
        <v>8</v>
      </c>
      <c r="Z113" s="109">
        <v>32</v>
      </c>
      <c r="AA113" s="184">
        <f t="shared" ref="AA113:AA119" si="44">S113-Z113</f>
        <v>0</v>
      </c>
    </row>
    <row r="114" spans="1:28" ht="31.5" x14ac:dyDescent="0.25">
      <c r="A114" s="142">
        <v>146</v>
      </c>
      <c r="B114" s="161" t="s">
        <v>774</v>
      </c>
      <c r="C114" s="161" t="s">
        <v>174</v>
      </c>
      <c r="D114" s="160">
        <v>15.159000000000001</v>
      </c>
      <c r="E114" s="66"/>
      <c r="F114" s="115">
        <v>144</v>
      </c>
      <c r="G114" s="67">
        <f t="shared" si="34"/>
        <v>9.5</v>
      </c>
      <c r="H114" s="88">
        <v>6</v>
      </c>
      <c r="I114" s="186" t="e">
        <f t="shared" si="35"/>
        <v>#DIV/0!</v>
      </c>
      <c r="J114" s="88"/>
      <c r="K114" s="88"/>
      <c r="L114" s="88">
        <f t="shared" si="36"/>
        <v>6</v>
      </c>
      <c r="M114" s="88">
        <v>4</v>
      </c>
      <c r="N114" s="88">
        <v>2</v>
      </c>
      <c r="O114" s="88">
        <f t="shared" si="37"/>
        <v>100</v>
      </c>
      <c r="P114" s="139">
        <v>5</v>
      </c>
      <c r="Q114" s="109">
        <f t="shared" si="38"/>
        <v>7</v>
      </c>
      <c r="R114" s="110">
        <f t="shared" si="39"/>
        <v>7.2</v>
      </c>
      <c r="S114" s="169">
        <f t="shared" si="40"/>
        <v>7</v>
      </c>
      <c r="T114" s="110">
        <f t="shared" si="41"/>
        <v>7.2</v>
      </c>
      <c r="U114" s="110">
        <f t="shared" si="42"/>
        <v>5</v>
      </c>
      <c r="V114" s="109">
        <f t="shared" si="30"/>
        <v>5</v>
      </c>
      <c r="W114" s="110">
        <f t="shared" si="43"/>
        <v>5.25</v>
      </c>
      <c r="X114" s="109">
        <v>75</v>
      </c>
      <c r="Y114" s="109">
        <f t="shared" si="31"/>
        <v>2</v>
      </c>
      <c r="Z114" s="109">
        <v>7</v>
      </c>
      <c r="AA114" s="184">
        <f t="shared" si="44"/>
        <v>0</v>
      </c>
    </row>
    <row r="115" spans="1:28" ht="31.5" x14ac:dyDescent="0.25">
      <c r="A115" s="142">
        <v>147</v>
      </c>
      <c r="B115" s="161" t="s">
        <v>638</v>
      </c>
      <c r="C115" s="161" t="s">
        <v>174</v>
      </c>
      <c r="D115" s="160">
        <v>101.705</v>
      </c>
      <c r="E115" s="66"/>
      <c r="F115" s="115">
        <v>1157</v>
      </c>
      <c r="G115" s="67">
        <f t="shared" si="34"/>
        <v>11.38</v>
      </c>
      <c r="H115" s="88">
        <v>56</v>
      </c>
      <c r="I115" s="186" t="e">
        <f t="shared" si="35"/>
        <v>#DIV/0!</v>
      </c>
      <c r="J115" s="88"/>
      <c r="K115" s="88"/>
      <c r="L115" s="88">
        <f t="shared" si="36"/>
        <v>42</v>
      </c>
      <c r="M115" s="88">
        <v>42</v>
      </c>
      <c r="N115" s="88">
        <v>0</v>
      </c>
      <c r="O115" s="88">
        <f t="shared" si="37"/>
        <v>75</v>
      </c>
      <c r="P115" s="139">
        <v>5</v>
      </c>
      <c r="Q115" s="109">
        <f t="shared" si="38"/>
        <v>57</v>
      </c>
      <c r="R115" s="110">
        <f t="shared" si="39"/>
        <v>57.85</v>
      </c>
      <c r="S115" s="169">
        <f t="shared" si="40"/>
        <v>57</v>
      </c>
      <c r="T115" s="110">
        <f t="shared" si="41"/>
        <v>57.85</v>
      </c>
      <c r="U115" s="110">
        <f t="shared" si="42"/>
        <v>5</v>
      </c>
      <c r="V115" s="109">
        <f t="shared" si="30"/>
        <v>42</v>
      </c>
      <c r="W115" s="110">
        <f t="shared" si="43"/>
        <v>42.75</v>
      </c>
      <c r="X115" s="109">
        <v>75</v>
      </c>
      <c r="Y115" s="109">
        <f t="shared" si="31"/>
        <v>15</v>
      </c>
      <c r="Z115" s="109">
        <v>57</v>
      </c>
      <c r="AA115" s="184">
        <f t="shared" si="44"/>
        <v>0</v>
      </c>
    </row>
    <row r="116" spans="1:28" ht="47.25" x14ac:dyDescent="0.25">
      <c r="A116" s="142">
        <v>148</v>
      </c>
      <c r="B116" s="161" t="s">
        <v>639</v>
      </c>
      <c r="C116" s="161" t="s">
        <v>174</v>
      </c>
      <c r="D116" s="160">
        <v>51.508000000000003</v>
      </c>
      <c r="E116" s="66"/>
      <c r="F116" s="115">
        <v>560</v>
      </c>
      <c r="G116" s="67">
        <f t="shared" si="34"/>
        <v>10.87</v>
      </c>
      <c r="H116" s="88">
        <v>27</v>
      </c>
      <c r="I116" s="186" t="e">
        <f t="shared" si="35"/>
        <v>#DIV/0!</v>
      </c>
      <c r="J116" s="88"/>
      <c r="K116" s="88"/>
      <c r="L116" s="88">
        <f t="shared" si="36"/>
        <v>20</v>
      </c>
      <c r="M116" s="88">
        <v>20</v>
      </c>
      <c r="N116" s="88">
        <v>0</v>
      </c>
      <c r="O116" s="88">
        <f t="shared" si="37"/>
        <v>74</v>
      </c>
      <c r="P116" s="139">
        <v>5</v>
      </c>
      <c r="Q116" s="109">
        <f t="shared" si="38"/>
        <v>28</v>
      </c>
      <c r="R116" s="110">
        <f t="shared" si="39"/>
        <v>28</v>
      </c>
      <c r="S116" s="169">
        <f t="shared" si="40"/>
        <v>28</v>
      </c>
      <c r="T116" s="110">
        <f t="shared" si="41"/>
        <v>28</v>
      </c>
      <c r="U116" s="110">
        <f t="shared" si="42"/>
        <v>5</v>
      </c>
      <c r="V116" s="109">
        <f t="shared" si="30"/>
        <v>21</v>
      </c>
      <c r="W116" s="110">
        <f t="shared" si="43"/>
        <v>21</v>
      </c>
      <c r="X116" s="109">
        <v>75</v>
      </c>
      <c r="Y116" s="109">
        <f t="shared" si="31"/>
        <v>7</v>
      </c>
      <c r="Z116" s="109">
        <v>28</v>
      </c>
      <c r="AA116" s="184">
        <f t="shared" si="44"/>
        <v>0</v>
      </c>
    </row>
    <row r="117" spans="1:28" ht="31.5" x14ac:dyDescent="0.25">
      <c r="A117" s="142">
        <v>149</v>
      </c>
      <c r="B117" s="161" t="s">
        <v>640</v>
      </c>
      <c r="C117" s="161" t="s">
        <v>174</v>
      </c>
      <c r="D117" s="160">
        <v>55.301000000000002</v>
      </c>
      <c r="E117" s="66"/>
      <c r="F117" s="115">
        <v>245</v>
      </c>
      <c r="G117" s="67">
        <f t="shared" si="34"/>
        <v>4.43</v>
      </c>
      <c r="H117" s="88">
        <v>12</v>
      </c>
      <c r="I117" s="186" t="e">
        <f t="shared" si="35"/>
        <v>#DIV/0!</v>
      </c>
      <c r="J117" s="88"/>
      <c r="K117" s="88"/>
      <c r="L117" s="88">
        <f t="shared" si="36"/>
        <v>9</v>
      </c>
      <c r="M117" s="88">
        <v>9</v>
      </c>
      <c r="N117" s="88">
        <v>0</v>
      </c>
      <c r="O117" s="88">
        <f t="shared" si="37"/>
        <v>75</v>
      </c>
      <c r="P117" s="139">
        <v>5</v>
      </c>
      <c r="Q117" s="109">
        <f t="shared" si="38"/>
        <v>12</v>
      </c>
      <c r="R117" s="110">
        <f t="shared" si="39"/>
        <v>12.25</v>
      </c>
      <c r="S117" s="169">
        <f t="shared" si="40"/>
        <v>12</v>
      </c>
      <c r="T117" s="110">
        <f t="shared" si="41"/>
        <v>12.25</v>
      </c>
      <c r="U117" s="110">
        <f t="shared" si="42"/>
        <v>5</v>
      </c>
      <c r="V117" s="109">
        <f t="shared" si="30"/>
        <v>9</v>
      </c>
      <c r="W117" s="110">
        <f t="shared" si="43"/>
        <v>9</v>
      </c>
      <c r="X117" s="109">
        <v>75</v>
      </c>
      <c r="Y117" s="109">
        <f t="shared" si="31"/>
        <v>3</v>
      </c>
      <c r="Z117" s="109">
        <v>12</v>
      </c>
      <c r="AA117" s="184">
        <f t="shared" si="44"/>
        <v>0</v>
      </c>
    </row>
    <row r="118" spans="1:28" ht="31.5" x14ac:dyDescent="0.25">
      <c r="A118" s="142">
        <v>150</v>
      </c>
      <c r="B118" s="161" t="s">
        <v>641</v>
      </c>
      <c r="C118" s="161" t="s">
        <v>174</v>
      </c>
      <c r="D118" s="160">
        <v>33.454999999999998</v>
      </c>
      <c r="E118" s="66"/>
      <c r="F118" s="115">
        <v>173</v>
      </c>
      <c r="G118" s="67">
        <f t="shared" si="34"/>
        <v>5.17</v>
      </c>
      <c r="H118" s="88">
        <v>8</v>
      </c>
      <c r="I118" s="186" t="e">
        <f t="shared" si="35"/>
        <v>#DIV/0!</v>
      </c>
      <c r="J118" s="88"/>
      <c r="K118" s="88"/>
      <c r="L118" s="88">
        <f t="shared" si="36"/>
        <v>6</v>
      </c>
      <c r="M118" s="88">
        <v>6</v>
      </c>
      <c r="N118" s="88">
        <v>0</v>
      </c>
      <c r="O118" s="88">
        <f t="shared" si="37"/>
        <v>75</v>
      </c>
      <c r="P118" s="139">
        <v>5</v>
      </c>
      <c r="Q118" s="109">
        <f t="shared" si="38"/>
        <v>8</v>
      </c>
      <c r="R118" s="110">
        <f t="shared" si="39"/>
        <v>8.65</v>
      </c>
      <c r="S118" s="169">
        <f t="shared" si="40"/>
        <v>8</v>
      </c>
      <c r="T118" s="110">
        <f t="shared" si="41"/>
        <v>8.65</v>
      </c>
      <c r="U118" s="110">
        <f t="shared" si="42"/>
        <v>5</v>
      </c>
      <c r="V118" s="109">
        <f t="shared" si="30"/>
        <v>6</v>
      </c>
      <c r="W118" s="110">
        <f t="shared" si="43"/>
        <v>6</v>
      </c>
      <c r="X118" s="109">
        <v>75</v>
      </c>
      <c r="Y118" s="109">
        <f t="shared" si="31"/>
        <v>2</v>
      </c>
      <c r="Z118" s="109">
        <v>8</v>
      </c>
      <c r="AA118" s="184">
        <f t="shared" si="44"/>
        <v>0</v>
      </c>
    </row>
    <row r="119" spans="1:28" ht="47.25" x14ac:dyDescent="0.25">
      <c r="A119" s="142">
        <v>151</v>
      </c>
      <c r="B119" s="161" t="s">
        <v>882</v>
      </c>
      <c r="C119" s="161" t="s">
        <v>174</v>
      </c>
      <c r="D119" s="160">
        <v>108.06</v>
      </c>
      <c r="E119" s="66"/>
      <c r="F119" s="115">
        <v>488</v>
      </c>
      <c r="G119" s="67">
        <f t="shared" si="34"/>
        <v>4.5199999999999996</v>
      </c>
      <c r="H119" s="88">
        <v>32</v>
      </c>
      <c r="I119" s="186" t="e">
        <f t="shared" si="35"/>
        <v>#DIV/0!</v>
      </c>
      <c r="J119" s="88"/>
      <c r="K119" s="88"/>
      <c r="L119" s="88">
        <f t="shared" si="36"/>
        <v>28</v>
      </c>
      <c r="M119" s="88">
        <v>23</v>
      </c>
      <c r="N119" s="88">
        <v>5</v>
      </c>
      <c r="O119" s="88">
        <f t="shared" si="37"/>
        <v>88</v>
      </c>
      <c r="P119" s="139">
        <v>5</v>
      </c>
      <c r="Q119" s="109">
        <f t="shared" si="38"/>
        <v>24</v>
      </c>
      <c r="R119" s="110">
        <f t="shared" si="39"/>
        <v>24.4</v>
      </c>
      <c r="S119" s="169">
        <f t="shared" si="40"/>
        <v>23</v>
      </c>
      <c r="T119" s="110">
        <f t="shared" si="41"/>
        <v>23.42</v>
      </c>
      <c r="U119" s="110">
        <v>4.8</v>
      </c>
      <c r="V119" s="109">
        <f t="shared" si="30"/>
        <v>17</v>
      </c>
      <c r="W119" s="110">
        <f t="shared" si="43"/>
        <v>17.25</v>
      </c>
      <c r="X119" s="109">
        <v>75</v>
      </c>
      <c r="Y119" s="109">
        <f t="shared" si="31"/>
        <v>6</v>
      </c>
      <c r="Z119" s="109">
        <v>23</v>
      </c>
      <c r="AA119" s="184">
        <f t="shared" si="44"/>
        <v>0</v>
      </c>
    </row>
    <row r="120" spans="1:28" ht="31.5" x14ac:dyDescent="0.25">
      <c r="A120" s="142">
        <v>153</v>
      </c>
      <c r="B120" s="161" t="s">
        <v>644</v>
      </c>
      <c r="C120" s="161" t="s">
        <v>175</v>
      </c>
      <c r="D120" s="160">
        <v>930.82600000000002</v>
      </c>
      <c r="E120" s="66"/>
      <c r="F120" s="115">
        <v>456</v>
      </c>
      <c r="G120" s="67">
        <f t="shared" si="34"/>
        <v>0.49</v>
      </c>
      <c r="H120" s="88">
        <v>21</v>
      </c>
      <c r="I120" s="186" t="e">
        <f t="shared" si="35"/>
        <v>#DIV/0!</v>
      </c>
      <c r="J120" s="88"/>
      <c r="K120" s="88"/>
      <c r="L120" s="88">
        <f t="shared" si="36"/>
        <v>13</v>
      </c>
      <c r="M120" s="88">
        <v>13</v>
      </c>
      <c r="N120" s="88">
        <v>0</v>
      </c>
      <c r="O120" s="88">
        <f t="shared" si="37"/>
        <v>62</v>
      </c>
      <c r="P120" s="139">
        <v>5</v>
      </c>
      <c r="Q120" s="109">
        <f t="shared" si="38"/>
        <v>22</v>
      </c>
      <c r="R120" s="110">
        <f t="shared" si="39"/>
        <v>22.8</v>
      </c>
      <c r="S120" s="169">
        <f t="shared" si="40"/>
        <v>22</v>
      </c>
      <c r="T120" s="110">
        <f t="shared" si="41"/>
        <v>22.8</v>
      </c>
      <c r="U120" s="110">
        <f t="shared" si="42"/>
        <v>5</v>
      </c>
      <c r="V120" s="109">
        <f t="shared" si="30"/>
        <v>16</v>
      </c>
      <c r="W120" s="110">
        <f t="shared" si="43"/>
        <v>16.5</v>
      </c>
      <c r="X120" s="109">
        <v>75</v>
      </c>
      <c r="Y120" s="109">
        <f t="shared" si="31"/>
        <v>6</v>
      </c>
      <c r="Z120" s="109"/>
    </row>
    <row r="121" spans="1:28" ht="47.25" x14ac:dyDescent="0.25">
      <c r="A121" s="142">
        <v>154</v>
      </c>
      <c r="B121" s="161" t="s">
        <v>646</v>
      </c>
      <c r="C121" s="161" t="s">
        <v>175</v>
      </c>
      <c r="D121" s="160">
        <v>59.34</v>
      </c>
      <c r="E121" s="66"/>
      <c r="F121" s="115">
        <v>126</v>
      </c>
      <c r="G121" s="67">
        <f t="shared" si="34"/>
        <v>2.12</v>
      </c>
      <c r="H121" s="88">
        <v>6</v>
      </c>
      <c r="I121" s="186" t="e">
        <f t="shared" si="35"/>
        <v>#DIV/0!</v>
      </c>
      <c r="J121" s="88"/>
      <c r="K121" s="88"/>
      <c r="L121" s="88">
        <f t="shared" si="36"/>
        <v>4</v>
      </c>
      <c r="M121" s="88">
        <v>4</v>
      </c>
      <c r="N121" s="88">
        <v>0</v>
      </c>
      <c r="O121" s="88">
        <f t="shared" si="37"/>
        <v>67</v>
      </c>
      <c r="P121" s="139">
        <v>5</v>
      </c>
      <c r="Q121" s="109">
        <f t="shared" si="38"/>
        <v>6</v>
      </c>
      <c r="R121" s="110">
        <f t="shared" si="39"/>
        <v>6.3</v>
      </c>
      <c r="S121" s="169">
        <f t="shared" si="40"/>
        <v>6</v>
      </c>
      <c r="T121" s="110">
        <f t="shared" si="41"/>
        <v>6.3</v>
      </c>
      <c r="U121" s="110">
        <f t="shared" si="42"/>
        <v>5</v>
      </c>
      <c r="V121" s="109">
        <f t="shared" si="30"/>
        <v>4</v>
      </c>
      <c r="W121" s="110">
        <f t="shared" si="43"/>
        <v>4.5</v>
      </c>
      <c r="X121" s="109">
        <v>75</v>
      </c>
      <c r="Y121" s="109">
        <f t="shared" si="31"/>
        <v>2</v>
      </c>
      <c r="Z121" s="109">
        <v>6</v>
      </c>
      <c r="AA121" s="184">
        <f t="shared" ref="AA121:AA133" si="45">S121-Z121</f>
        <v>0</v>
      </c>
    </row>
    <row r="122" spans="1:28" ht="47.25" x14ac:dyDescent="0.25">
      <c r="A122" s="142">
        <v>155</v>
      </c>
      <c r="B122" s="161" t="s">
        <v>647</v>
      </c>
      <c r="C122" s="161" t="s">
        <v>175</v>
      </c>
      <c r="D122" s="160">
        <v>40.573999999999998</v>
      </c>
      <c r="E122" s="66"/>
      <c r="F122" s="115">
        <v>120</v>
      </c>
      <c r="G122" s="67">
        <f t="shared" si="34"/>
        <v>2.96</v>
      </c>
      <c r="H122" s="88">
        <v>4</v>
      </c>
      <c r="I122" s="186" t="e">
        <f t="shared" si="35"/>
        <v>#DIV/0!</v>
      </c>
      <c r="J122" s="88"/>
      <c r="K122" s="88"/>
      <c r="L122" s="88">
        <f t="shared" si="36"/>
        <v>3</v>
      </c>
      <c r="M122" s="88">
        <v>3</v>
      </c>
      <c r="N122" s="88">
        <v>0</v>
      </c>
      <c r="O122" s="88">
        <f t="shared" si="37"/>
        <v>75</v>
      </c>
      <c r="P122" s="139">
        <v>5</v>
      </c>
      <c r="Q122" s="109">
        <f t="shared" si="38"/>
        <v>6</v>
      </c>
      <c r="R122" s="110">
        <f t="shared" si="39"/>
        <v>6</v>
      </c>
      <c r="S122" s="169">
        <f t="shared" si="40"/>
        <v>6</v>
      </c>
      <c r="T122" s="110">
        <f t="shared" si="41"/>
        <v>6</v>
      </c>
      <c r="U122" s="110">
        <f t="shared" si="42"/>
        <v>5</v>
      </c>
      <c r="V122" s="109">
        <f t="shared" si="30"/>
        <v>4</v>
      </c>
      <c r="W122" s="110">
        <f t="shared" si="43"/>
        <v>4.5</v>
      </c>
      <c r="X122" s="109">
        <v>75</v>
      </c>
      <c r="Y122" s="109">
        <f t="shared" si="31"/>
        <v>2</v>
      </c>
      <c r="Z122" s="109">
        <v>6</v>
      </c>
      <c r="AA122" s="184">
        <f t="shared" si="45"/>
        <v>0</v>
      </c>
    </row>
    <row r="123" spans="1:28" ht="47.25" x14ac:dyDescent="0.25">
      <c r="A123" s="142">
        <v>156</v>
      </c>
      <c r="B123" s="161" t="s">
        <v>648</v>
      </c>
      <c r="C123" s="161" t="s">
        <v>175</v>
      </c>
      <c r="D123" s="160">
        <v>36.72</v>
      </c>
      <c r="E123" s="66"/>
      <c r="F123" s="115">
        <v>209</v>
      </c>
      <c r="G123" s="67">
        <f t="shared" si="34"/>
        <v>5.69</v>
      </c>
      <c r="H123" s="88">
        <v>9</v>
      </c>
      <c r="I123" s="186" t="e">
        <f t="shared" si="35"/>
        <v>#DIV/0!</v>
      </c>
      <c r="J123" s="88"/>
      <c r="K123" s="88"/>
      <c r="L123" s="88">
        <f t="shared" si="36"/>
        <v>7</v>
      </c>
      <c r="M123" s="88">
        <v>6</v>
      </c>
      <c r="N123" s="88">
        <v>1</v>
      </c>
      <c r="O123" s="88">
        <f t="shared" si="37"/>
        <v>78</v>
      </c>
      <c r="P123" s="139">
        <v>5</v>
      </c>
      <c r="Q123" s="109">
        <f t="shared" si="38"/>
        <v>10</v>
      </c>
      <c r="R123" s="110">
        <f t="shared" si="39"/>
        <v>10.45</v>
      </c>
      <c r="S123" s="169">
        <f t="shared" si="40"/>
        <v>10</v>
      </c>
      <c r="T123" s="110">
        <f t="shared" si="41"/>
        <v>10.45</v>
      </c>
      <c r="U123" s="110">
        <f t="shared" si="42"/>
        <v>5</v>
      </c>
      <c r="V123" s="109">
        <f t="shared" si="30"/>
        <v>7</v>
      </c>
      <c r="W123" s="110">
        <f t="shared" si="43"/>
        <v>7.5</v>
      </c>
      <c r="X123" s="109">
        <v>75</v>
      </c>
      <c r="Y123" s="109">
        <f t="shared" si="31"/>
        <v>3</v>
      </c>
      <c r="Z123" s="109">
        <v>10</v>
      </c>
      <c r="AA123" s="184">
        <f t="shared" si="45"/>
        <v>0</v>
      </c>
    </row>
    <row r="124" spans="1:28" s="2" customFormat="1" ht="47.25" collapsed="1" x14ac:dyDescent="0.25">
      <c r="A124" s="142">
        <v>157</v>
      </c>
      <c r="B124" s="161" t="s">
        <v>649</v>
      </c>
      <c r="C124" s="161" t="s">
        <v>175</v>
      </c>
      <c r="D124" s="160">
        <v>60.173999999999999</v>
      </c>
      <c r="E124" s="66"/>
      <c r="F124" s="115">
        <v>126</v>
      </c>
      <c r="G124" s="67">
        <f t="shared" si="34"/>
        <v>2.09</v>
      </c>
      <c r="H124" s="88">
        <v>5</v>
      </c>
      <c r="I124" s="186" t="e">
        <f t="shared" si="35"/>
        <v>#DIV/0!</v>
      </c>
      <c r="J124" s="88"/>
      <c r="K124" s="88"/>
      <c r="L124" s="88">
        <f t="shared" si="36"/>
        <v>5</v>
      </c>
      <c r="M124" s="88">
        <v>3</v>
      </c>
      <c r="N124" s="88">
        <v>2</v>
      </c>
      <c r="O124" s="88">
        <f t="shared" si="37"/>
        <v>100</v>
      </c>
      <c r="P124" s="139">
        <v>5</v>
      </c>
      <c r="Q124" s="109">
        <f t="shared" si="38"/>
        <v>6</v>
      </c>
      <c r="R124" s="110">
        <f t="shared" si="39"/>
        <v>6.3</v>
      </c>
      <c r="S124" s="169">
        <f t="shared" si="40"/>
        <v>6</v>
      </c>
      <c r="T124" s="110">
        <f t="shared" si="41"/>
        <v>6.3</v>
      </c>
      <c r="U124" s="110">
        <f t="shared" si="42"/>
        <v>5</v>
      </c>
      <c r="V124" s="109">
        <f t="shared" si="30"/>
        <v>4</v>
      </c>
      <c r="W124" s="110">
        <f t="shared" si="43"/>
        <v>4.5</v>
      </c>
      <c r="X124" s="109">
        <v>75</v>
      </c>
      <c r="Y124" s="109">
        <f t="shared" si="31"/>
        <v>2</v>
      </c>
      <c r="Z124" s="109">
        <v>6</v>
      </c>
      <c r="AA124" s="184">
        <f t="shared" si="45"/>
        <v>0</v>
      </c>
    </row>
    <row r="125" spans="1:28" ht="47.25" x14ac:dyDescent="0.25">
      <c r="A125" s="142">
        <v>158</v>
      </c>
      <c r="B125" s="161" t="s">
        <v>650</v>
      </c>
      <c r="C125" s="161" t="s">
        <v>175</v>
      </c>
      <c r="D125" s="160">
        <v>23.221</v>
      </c>
      <c r="E125" s="66"/>
      <c r="F125" s="115">
        <v>43</v>
      </c>
      <c r="G125" s="67">
        <f t="shared" si="34"/>
        <v>1.85</v>
      </c>
      <c r="H125" s="88">
        <v>1</v>
      </c>
      <c r="I125" s="186" t="e">
        <f t="shared" si="35"/>
        <v>#DIV/0!</v>
      </c>
      <c r="J125" s="88"/>
      <c r="K125" s="88"/>
      <c r="L125" s="88">
        <f t="shared" si="36"/>
        <v>1</v>
      </c>
      <c r="M125" s="88">
        <v>0</v>
      </c>
      <c r="N125" s="88">
        <v>1</v>
      </c>
      <c r="O125" s="88">
        <f t="shared" si="37"/>
        <v>100</v>
      </c>
      <c r="P125" s="139">
        <v>5</v>
      </c>
      <c r="Q125" s="109">
        <f t="shared" si="38"/>
        <v>2</v>
      </c>
      <c r="R125" s="110">
        <f t="shared" si="39"/>
        <v>2.15</v>
      </c>
      <c r="S125" s="169">
        <f t="shared" si="40"/>
        <v>2</v>
      </c>
      <c r="T125" s="110">
        <f t="shared" si="41"/>
        <v>2.15</v>
      </c>
      <c r="U125" s="110">
        <f t="shared" si="42"/>
        <v>5</v>
      </c>
      <c r="V125" s="109">
        <f t="shared" si="30"/>
        <v>1</v>
      </c>
      <c r="W125" s="110">
        <f t="shared" si="43"/>
        <v>1.5</v>
      </c>
      <c r="X125" s="109">
        <v>75</v>
      </c>
      <c r="Y125" s="109">
        <f t="shared" si="31"/>
        <v>1</v>
      </c>
      <c r="Z125" s="109">
        <v>2</v>
      </c>
      <c r="AA125" s="184">
        <f t="shared" si="45"/>
        <v>0</v>
      </c>
    </row>
    <row r="126" spans="1:28" ht="47.25" x14ac:dyDescent="0.25">
      <c r="A126" s="142">
        <v>159</v>
      </c>
      <c r="B126" s="161" t="s">
        <v>651</v>
      </c>
      <c r="C126" s="161" t="s">
        <v>175</v>
      </c>
      <c r="D126" s="160">
        <v>47.15</v>
      </c>
      <c r="E126" s="66"/>
      <c r="F126" s="115">
        <v>108</v>
      </c>
      <c r="G126" s="67">
        <f t="shared" si="34"/>
        <v>2.29</v>
      </c>
      <c r="H126" s="88">
        <v>4</v>
      </c>
      <c r="I126" s="186" t="e">
        <f t="shared" si="35"/>
        <v>#DIV/0!</v>
      </c>
      <c r="J126" s="88"/>
      <c r="K126" s="88"/>
      <c r="L126" s="88">
        <f t="shared" si="36"/>
        <v>3</v>
      </c>
      <c r="M126" s="88">
        <v>3</v>
      </c>
      <c r="N126" s="88">
        <v>0</v>
      </c>
      <c r="O126" s="88">
        <f t="shared" si="37"/>
        <v>75</v>
      </c>
      <c r="P126" s="139">
        <v>5</v>
      </c>
      <c r="Q126" s="109">
        <f t="shared" si="38"/>
        <v>5</v>
      </c>
      <c r="R126" s="110">
        <f t="shared" si="39"/>
        <v>5.4</v>
      </c>
      <c r="S126" s="169">
        <f t="shared" si="40"/>
        <v>5</v>
      </c>
      <c r="T126" s="110">
        <f t="shared" si="41"/>
        <v>5.4</v>
      </c>
      <c r="U126" s="110">
        <f t="shared" si="42"/>
        <v>5</v>
      </c>
      <c r="V126" s="109">
        <f t="shared" si="30"/>
        <v>3</v>
      </c>
      <c r="W126" s="110">
        <f t="shared" si="43"/>
        <v>3.75</v>
      </c>
      <c r="X126" s="109">
        <v>75</v>
      </c>
      <c r="Y126" s="109">
        <f t="shared" si="31"/>
        <v>2</v>
      </c>
      <c r="Z126" s="109">
        <v>5</v>
      </c>
      <c r="AA126" s="184">
        <f t="shared" si="45"/>
        <v>0</v>
      </c>
    </row>
    <row r="127" spans="1:28" ht="47.25" x14ac:dyDescent="0.25">
      <c r="A127" s="142">
        <v>161</v>
      </c>
      <c r="B127" s="161" t="s">
        <v>653</v>
      </c>
      <c r="C127" s="161" t="s">
        <v>175</v>
      </c>
      <c r="D127" s="160">
        <v>33.49</v>
      </c>
      <c r="E127" s="66"/>
      <c r="F127" s="115">
        <v>22</v>
      </c>
      <c r="G127" s="67">
        <f t="shared" si="34"/>
        <v>0.66</v>
      </c>
      <c r="H127" s="376">
        <v>0</v>
      </c>
      <c r="I127" s="186" t="e">
        <f t="shared" si="35"/>
        <v>#DIV/0!</v>
      </c>
      <c r="J127" s="88"/>
      <c r="K127" s="88"/>
      <c r="L127" s="88">
        <f t="shared" si="36"/>
        <v>0</v>
      </c>
      <c r="M127" s="88"/>
      <c r="N127" s="88"/>
      <c r="O127" s="88" t="e">
        <f t="shared" si="37"/>
        <v>#DIV/0!</v>
      </c>
      <c r="P127" s="139">
        <v>5</v>
      </c>
      <c r="Q127" s="109">
        <f t="shared" si="38"/>
        <v>1</v>
      </c>
      <c r="R127" s="110">
        <f t="shared" si="39"/>
        <v>1.1000000000000001</v>
      </c>
      <c r="S127" s="169">
        <f t="shared" si="40"/>
        <v>1</v>
      </c>
      <c r="T127" s="110">
        <f t="shared" si="41"/>
        <v>1.1000000000000001</v>
      </c>
      <c r="U127" s="110">
        <f t="shared" si="42"/>
        <v>5</v>
      </c>
      <c r="V127" s="109">
        <f t="shared" si="30"/>
        <v>0</v>
      </c>
      <c r="W127" s="110">
        <f t="shared" si="43"/>
        <v>0.75</v>
      </c>
      <c r="X127" s="109">
        <v>75</v>
      </c>
      <c r="Y127" s="109">
        <f t="shared" si="31"/>
        <v>1</v>
      </c>
      <c r="Z127" s="109">
        <v>1</v>
      </c>
      <c r="AA127" s="184">
        <f t="shared" si="45"/>
        <v>0</v>
      </c>
      <c r="AB127" s="389" t="s">
        <v>866</v>
      </c>
    </row>
    <row r="128" spans="1:28" ht="47.25" x14ac:dyDescent="0.25">
      <c r="A128" s="142">
        <v>162</v>
      </c>
      <c r="B128" s="161" t="s">
        <v>654</v>
      </c>
      <c r="C128" s="161" t="s">
        <v>175</v>
      </c>
      <c r="D128" s="160">
        <v>27.5</v>
      </c>
      <c r="E128" s="66"/>
      <c r="F128" s="115">
        <v>160</v>
      </c>
      <c r="G128" s="67">
        <f t="shared" si="34"/>
        <v>5.82</v>
      </c>
      <c r="H128" s="88">
        <v>7</v>
      </c>
      <c r="I128" s="186" t="e">
        <f t="shared" si="35"/>
        <v>#DIV/0!</v>
      </c>
      <c r="J128" s="88"/>
      <c r="K128" s="88"/>
      <c r="L128" s="88">
        <f t="shared" si="36"/>
        <v>5</v>
      </c>
      <c r="M128" s="88">
        <v>5</v>
      </c>
      <c r="N128" s="88">
        <v>0</v>
      </c>
      <c r="O128" s="88">
        <f t="shared" si="37"/>
        <v>71</v>
      </c>
      <c r="P128" s="139">
        <v>5</v>
      </c>
      <c r="Q128" s="109">
        <f t="shared" si="38"/>
        <v>8</v>
      </c>
      <c r="R128" s="110">
        <f t="shared" si="39"/>
        <v>8</v>
      </c>
      <c r="S128" s="169">
        <f t="shared" si="40"/>
        <v>8</v>
      </c>
      <c r="T128" s="110">
        <f t="shared" si="41"/>
        <v>8</v>
      </c>
      <c r="U128" s="110">
        <f t="shared" si="42"/>
        <v>5</v>
      </c>
      <c r="V128" s="109">
        <f t="shared" si="30"/>
        <v>6</v>
      </c>
      <c r="W128" s="110">
        <f t="shared" si="43"/>
        <v>6</v>
      </c>
      <c r="X128" s="109">
        <v>75</v>
      </c>
      <c r="Y128" s="109">
        <f t="shared" si="31"/>
        <v>2</v>
      </c>
      <c r="Z128" s="109">
        <v>8</v>
      </c>
      <c r="AA128" s="184">
        <f t="shared" si="45"/>
        <v>0</v>
      </c>
    </row>
    <row r="129" spans="1:27" ht="31.5" x14ac:dyDescent="0.25">
      <c r="A129" s="142">
        <v>163</v>
      </c>
      <c r="B129" s="161" t="s">
        <v>655</v>
      </c>
      <c r="C129" s="161" t="s">
        <v>175</v>
      </c>
      <c r="D129" s="160">
        <v>24.83</v>
      </c>
      <c r="E129" s="66"/>
      <c r="F129" s="115">
        <v>75</v>
      </c>
      <c r="G129" s="67">
        <f t="shared" si="34"/>
        <v>3.02</v>
      </c>
      <c r="H129" s="88">
        <v>2</v>
      </c>
      <c r="I129" s="186" t="e">
        <f t="shared" si="35"/>
        <v>#DIV/0!</v>
      </c>
      <c r="J129" s="88"/>
      <c r="K129" s="88"/>
      <c r="L129" s="88">
        <f t="shared" si="36"/>
        <v>2</v>
      </c>
      <c r="M129" s="88">
        <v>1</v>
      </c>
      <c r="N129" s="88">
        <v>1</v>
      </c>
      <c r="O129" s="88">
        <f t="shared" si="37"/>
        <v>100</v>
      </c>
      <c r="P129" s="139">
        <v>5</v>
      </c>
      <c r="Q129" s="109">
        <f t="shared" si="38"/>
        <v>3</v>
      </c>
      <c r="R129" s="110">
        <f t="shared" si="39"/>
        <v>3.75</v>
      </c>
      <c r="S129" s="169">
        <f t="shared" si="40"/>
        <v>3</v>
      </c>
      <c r="T129" s="110">
        <f t="shared" si="41"/>
        <v>3.75</v>
      </c>
      <c r="U129" s="110">
        <f t="shared" si="42"/>
        <v>5</v>
      </c>
      <c r="V129" s="109">
        <f t="shared" si="30"/>
        <v>2</v>
      </c>
      <c r="W129" s="110">
        <f t="shared" si="43"/>
        <v>2.25</v>
      </c>
      <c r="X129" s="109">
        <v>75</v>
      </c>
      <c r="Y129" s="109">
        <f t="shared" si="31"/>
        <v>1</v>
      </c>
      <c r="Z129" s="109">
        <v>3</v>
      </c>
      <c r="AA129" s="184">
        <f t="shared" si="45"/>
        <v>0</v>
      </c>
    </row>
    <row r="130" spans="1:27" ht="47.25" x14ac:dyDescent="0.25">
      <c r="A130" s="142">
        <v>164</v>
      </c>
      <c r="B130" s="161" t="s">
        <v>894</v>
      </c>
      <c r="C130" s="161" t="s">
        <v>175</v>
      </c>
      <c r="D130" s="160">
        <v>3313.33</v>
      </c>
      <c r="E130" s="66"/>
      <c r="F130" s="115">
        <v>2565</v>
      </c>
      <c r="G130" s="67">
        <f t="shared" si="34"/>
        <v>0.77</v>
      </c>
      <c r="H130" s="88">
        <v>89</v>
      </c>
      <c r="I130" s="186" t="e">
        <f t="shared" si="35"/>
        <v>#DIV/0!</v>
      </c>
      <c r="J130" s="88"/>
      <c r="K130" s="88"/>
      <c r="L130" s="88">
        <f t="shared" si="36"/>
        <v>89</v>
      </c>
      <c r="M130" s="88">
        <v>66</v>
      </c>
      <c r="N130" s="88">
        <v>23</v>
      </c>
      <c r="O130" s="88">
        <f t="shared" si="37"/>
        <v>100</v>
      </c>
      <c r="P130" s="139">
        <v>5</v>
      </c>
      <c r="Q130" s="109">
        <f t="shared" si="38"/>
        <v>128</v>
      </c>
      <c r="R130" s="110">
        <f t="shared" si="39"/>
        <v>128.25</v>
      </c>
      <c r="S130" s="169">
        <f t="shared" si="40"/>
        <v>128</v>
      </c>
      <c r="T130" s="110">
        <f t="shared" si="41"/>
        <v>128.25</v>
      </c>
      <c r="U130" s="110">
        <f t="shared" si="42"/>
        <v>5</v>
      </c>
      <c r="V130" s="109">
        <f t="shared" si="30"/>
        <v>96</v>
      </c>
      <c r="W130" s="110">
        <f t="shared" si="43"/>
        <v>96</v>
      </c>
      <c r="X130" s="109">
        <v>75</v>
      </c>
      <c r="Y130" s="109">
        <f t="shared" si="31"/>
        <v>32</v>
      </c>
      <c r="Z130" s="109">
        <v>128</v>
      </c>
      <c r="AA130" s="184">
        <f t="shared" si="45"/>
        <v>0</v>
      </c>
    </row>
    <row r="131" spans="1:27" ht="47.25" x14ac:dyDescent="0.25">
      <c r="A131" s="142">
        <v>166</v>
      </c>
      <c r="B131" s="161" t="s">
        <v>658</v>
      </c>
      <c r="C131" s="161" t="s">
        <v>176</v>
      </c>
      <c r="D131" s="160">
        <v>113.137</v>
      </c>
      <c r="E131" s="66"/>
      <c r="F131" s="115">
        <v>105</v>
      </c>
      <c r="G131" s="67">
        <f t="shared" si="34"/>
        <v>0.93</v>
      </c>
      <c r="H131" s="88">
        <v>4</v>
      </c>
      <c r="I131" s="186" t="e">
        <f t="shared" si="35"/>
        <v>#DIV/0!</v>
      </c>
      <c r="J131" s="88"/>
      <c r="K131" s="88"/>
      <c r="L131" s="88">
        <f t="shared" si="36"/>
        <v>3</v>
      </c>
      <c r="M131" s="88">
        <v>3</v>
      </c>
      <c r="N131" s="88">
        <v>0</v>
      </c>
      <c r="O131" s="88">
        <f t="shared" si="37"/>
        <v>75</v>
      </c>
      <c r="P131" s="139">
        <v>5</v>
      </c>
      <c r="Q131" s="109">
        <f t="shared" si="38"/>
        <v>5</v>
      </c>
      <c r="R131" s="110">
        <f t="shared" si="39"/>
        <v>5.25</v>
      </c>
      <c r="S131" s="169">
        <f t="shared" si="40"/>
        <v>5</v>
      </c>
      <c r="T131" s="110">
        <f t="shared" si="41"/>
        <v>5.25</v>
      </c>
      <c r="U131" s="110">
        <f t="shared" si="42"/>
        <v>5</v>
      </c>
      <c r="V131" s="109">
        <f t="shared" si="30"/>
        <v>3</v>
      </c>
      <c r="W131" s="110">
        <f t="shared" si="43"/>
        <v>3.75</v>
      </c>
      <c r="X131" s="109">
        <v>75</v>
      </c>
      <c r="Y131" s="109">
        <f t="shared" si="31"/>
        <v>2</v>
      </c>
      <c r="Z131" s="109">
        <v>5</v>
      </c>
      <c r="AA131" s="184">
        <f t="shared" si="45"/>
        <v>0</v>
      </c>
    </row>
    <row r="132" spans="1:27" ht="31.5" x14ac:dyDescent="0.25">
      <c r="A132" s="142">
        <v>167</v>
      </c>
      <c r="B132" s="161" t="s">
        <v>692</v>
      </c>
      <c r="C132" s="161" t="s">
        <v>181</v>
      </c>
      <c r="D132" s="160">
        <v>604.91</v>
      </c>
      <c r="E132" s="66"/>
      <c r="F132" s="115">
        <v>6225</v>
      </c>
      <c r="G132" s="67">
        <f t="shared" si="34"/>
        <v>10.29</v>
      </c>
      <c r="H132" s="88">
        <v>285</v>
      </c>
      <c r="I132" s="186" t="e">
        <f t="shared" si="35"/>
        <v>#DIV/0!</v>
      </c>
      <c r="J132" s="88"/>
      <c r="K132" s="88"/>
      <c r="L132" s="88">
        <f t="shared" si="36"/>
        <v>223</v>
      </c>
      <c r="M132" s="88">
        <v>213</v>
      </c>
      <c r="N132" s="88">
        <v>10</v>
      </c>
      <c r="O132" s="88">
        <f t="shared" si="37"/>
        <v>78</v>
      </c>
      <c r="P132" s="139">
        <v>5</v>
      </c>
      <c r="Q132" s="109">
        <f t="shared" si="38"/>
        <v>311</v>
      </c>
      <c r="R132" s="110">
        <f t="shared" si="39"/>
        <v>311.25</v>
      </c>
      <c r="S132" s="169">
        <f t="shared" si="40"/>
        <v>311</v>
      </c>
      <c r="T132" s="110">
        <f t="shared" si="41"/>
        <v>311.25</v>
      </c>
      <c r="U132" s="110">
        <f t="shared" si="42"/>
        <v>5</v>
      </c>
      <c r="V132" s="109">
        <f t="shared" si="30"/>
        <v>233</v>
      </c>
      <c r="W132" s="110">
        <f t="shared" si="43"/>
        <v>233.25</v>
      </c>
      <c r="X132" s="109">
        <v>75</v>
      </c>
      <c r="Y132" s="109">
        <f t="shared" si="31"/>
        <v>78</v>
      </c>
      <c r="Z132" s="109">
        <v>311</v>
      </c>
      <c r="AA132" s="184">
        <f t="shared" si="45"/>
        <v>0</v>
      </c>
    </row>
    <row r="133" spans="1:27" ht="31.5" x14ac:dyDescent="0.25">
      <c r="A133" s="142">
        <v>168</v>
      </c>
      <c r="B133" s="161" t="s">
        <v>693</v>
      </c>
      <c r="C133" s="161" t="s">
        <v>181</v>
      </c>
      <c r="D133" s="160">
        <v>177.71299999999999</v>
      </c>
      <c r="E133" s="66"/>
      <c r="F133" s="115">
        <v>124</v>
      </c>
      <c r="G133" s="67">
        <f t="shared" si="34"/>
        <v>0.7</v>
      </c>
      <c r="H133" s="88">
        <v>6</v>
      </c>
      <c r="I133" s="186" t="e">
        <f t="shared" si="35"/>
        <v>#DIV/0!</v>
      </c>
      <c r="J133" s="88"/>
      <c r="K133" s="88"/>
      <c r="L133" s="88">
        <f t="shared" si="36"/>
        <v>4</v>
      </c>
      <c r="M133" s="88">
        <v>4</v>
      </c>
      <c r="N133" s="88">
        <v>0</v>
      </c>
      <c r="O133" s="88">
        <f t="shared" si="37"/>
        <v>67</v>
      </c>
      <c r="P133" s="139">
        <v>5</v>
      </c>
      <c r="Q133" s="109">
        <f t="shared" si="38"/>
        <v>6</v>
      </c>
      <c r="R133" s="110">
        <f t="shared" si="39"/>
        <v>6.2</v>
      </c>
      <c r="S133" s="169">
        <f t="shared" si="40"/>
        <v>6</v>
      </c>
      <c r="T133" s="110">
        <f t="shared" si="41"/>
        <v>6.2</v>
      </c>
      <c r="U133" s="110">
        <f t="shared" si="42"/>
        <v>5</v>
      </c>
      <c r="V133" s="109">
        <f t="shared" si="30"/>
        <v>4</v>
      </c>
      <c r="W133" s="110">
        <f t="shared" si="43"/>
        <v>4.5</v>
      </c>
      <c r="X133" s="109">
        <v>75</v>
      </c>
      <c r="Y133" s="109">
        <f t="shared" si="31"/>
        <v>2</v>
      </c>
      <c r="Z133" s="109">
        <v>6</v>
      </c>
      <c r="AA133" s="184">
        <f t="shared" si="45"/>
        <v>0</v>
      </c>
    </row>
    <row r="134" spans="1:27" ht="47.25" x14ac:dyDescent="0.25">
      <c r="A134" s="142">
        <v>169</v>
      </c>
      <c r="B134" s="161" t="s">
        <v>696</v>
      </c>
      <c r="C134" s="161" t="s">
        <v>694</v>
      </c>
      <c r="D134" s="160">
        <v>7564.07</v>
      </c>
      <c r="E134" s="66"/>
      <c r="F134" s="115">
        <v>605</v>
      </c>
      <c r="G134" s="67">
        <f t="shared" si="34"/>
        <v>0.08</v>
      </c>
      <c r="H134" s="88">
        <v>18</v>
      </c>
      <c r="I134" s="186" t="e">
        <f t="shared" si="35"/>
        <v>#DIV/0!</v>
      </c>
      <c r="J134" s="88"/>
      <c r="K134" s="88"/>
      <c r="L134" s="88">
        <f t="shared" si="36"/>
        <v>13</v>
      </c>
      <c r="M134" s="88">
        <v>13</v>
      </c>
      <c r="N134" s="88">
        <v>0</v>
      </c>
      <c r="O134" s="88">
        <f t="shared" si="37"/>
        <v>72</v>
      </c>
      <c r="P134" s="139">
        <v>5</v>
      </c>
      <c r="Q134" s="109">
        <f t="shared" si="38"/>
        <v>30</v>
      </c>
      <c r="R134" s="110">
        <f t="shared" si="39"/>
        <v>30.25</v>
      </c>
      <c r="S134" s="169">
        <f t="shared" si="40"/>
        <v>30</v>
      </c>
      <c r="T134" s="110">
        <f t="shared" si="41"/>
        <v>30.25</v>
      </c>
      <c r="U134" s="110">
        <f t="shared" si="42"/>
        <v>5</v>
      </c>
      <c r="V134" s="109">
        <f t="shared" si="30"/>
        <v>22</v>
      </c>
      <c r="W134" s="110">
        <f t="shared" si="43"/>
        <v>22.5</v>
      </c>
      <c r="X134" s="109">
        <v>75</v>
      </c>
      <c r="Y134" s="109">
        <f t="shared" si="31"/>
        <v>8</v>
      </c>
      <c r="Z134" s="109"/>
    </row>
    <row r="135" spans="1:27" ht="31.5" x14ac:dyDescent="0.25">
      <c r="A135" s="142">
        <v>170</v>
      </c>
      <c r="B135" s="161" t="s">
        <v>698</v>
      </c>
      <c r="C135" s="161" t="s">
        <v>694</v>
      </c>
      <c r="D135" s="160">
        <v>632.80999999999995</v>
      </c>
      <c r="E135" s="66"/>
      <c r="F135" s="115">
        <v>108</v>
      </c>
      <c r="G135" s="67">
        <f t="shared" si="34"/>
        <v>0.17</v>
      </c>
      <c r="H135" s="88">
        <v>0</v>
      </c>
      <c r="I135" s="186" t="e">
        <f t="shared" si="35"/>
        <v>#DIV/0!</v>
      </c>
      <c r="J135" s="88"/>
      <c r="K135" s="88"/>
      <c r="L135" s="88">
        <f t="shared" si="36"/>
        <v>0</v>
      </c>
      <c r="M135" s="88">
        <v>0</v>
      </c>
      <c r="N135" s="88">
        <v>0</v>
      </c>
      <c r="O135" s="88"/>
      <c r="P135" s="139">
        <v>5</v>
      </c>
      <c r="Q135" s="109">
        <f t="shared" si="38"/>
        <v>5</v>
      </c>
      <c r="R135" s="110">
        <f t="shared" si="39"/>
        <v>5.4</v>
      </c>
      <c r="S135" s="169">
        <f t="shared" si="40"/>
        <v>5</v>
      </c>
      <c r="T135" s="110">
        <f t="shared" si="41"/>
        <v>5.4</v>
      </c>
      <c r="U135" s="110">
        <f t="shared" si="42"/>
        <v>5</v>
      </c>
      <c r="V135" s="109">
        <f t="shared" si="30"/>
        <v>3</v>
      </c>
      <c r="W135" s="110">
        <f t="shared" si="43"/>
        <v>3.75</v>
      </c>
      <c r="X135" s="109">
        <v>75</v>
      </c>
      <c r="Y135" s="109">
        <f t="shared" si="31"/>
        <v>2</v>
      </c>
      <c r="Z135" s="109"/>
    </row>
    <row r="136" spans="1:27" ht="31.5" x14ac:dyDescent="0.25">
      <c r="A136" s="142">
        <v>171</v>
      </c>
      <c r="B136" s="161" t="s">
        <v>902</v>
      </c>
      <c r="C136" s="161" t="s">
        <v>694</v>
      </c>
      <c r="D136" s="160">
        <v>197</v>
      </c>
      <c r="E136" s="66"/>
      <c r="F136" s="115">
        <v>53</v>
      </c>
      <c r="G136" s="67">
        <f t="shared" si="34"/>
        <v>0.27</v>
      </c>
      <c r="H136" s="88">
        <v>0</v>
      </c>
      <c r="I136" s="186" t="e">
        <f t="shared" si="35"/>
        <v>#DIV/0!</v>
      </c>
      <c r="J136" s="88"/>
      <c r="K136" s="88"/>
      <c r="L136" s="88">
        <f t="shared" si="36"/>
        <v>0</v>
      </c>
      <c r="M136" s="88">
        <v>0</v>
      </c>
      <c r="N136" s="88">
        <v>0</v>
      </c>
      <c r="O136" s="88"/>
      <c r="P136" s="139">
        <v>5</v>
      </c>
      <c r="Q136" s="109">
        <f t="shared" si="38"/>
        <v>2</v>
      </c>
      <c r="R136" s="110">
        <f t="shared" si="39"/>
        <v>2.65</v>
      </c>
      <c r="S136" s="169">
        <f t="shared" si="40"/>
        <v>2</v>
      </c>
      <c r="T136" s="110">
        <f t="shared" si="41"/>
        <v>2.65</v>
      </c>
      <c r="U136" s="110">
        <f t="shared" si="42"/>
        <v>5</v>
      </c>
      <c r="V136" s="109">
        <f t="shared" si="30"/>
        <v>1</v>
      </c>
      <c r="W136" s="110">
        <f t="shared" si="43"/>
        <v>1.5</v>
      </c>
      <c r="X136" s="109">
        <v>75</v>
      </c>
      <c r="Y136" s="109">
        <f t="shared" si="31"/>
        <v>1</v>
      </c>
      <c r="Z136" s="109"/>
    </row>
    <row r="137" spans="1:27" ht="31.5" x14ac:dyDescent="0.25">
      <c r="A137" s="142">
        <v>172</v>
      </c>
      <c r="B137" s="161" t="s">
        <v>700</v>
      </c>
      <c r="C137" s="161" t="s">
        <v>694</v>
      </c>
      <c r="D137" s="160">
        <v>1833.8340000000001</v>
      </c>
      <c r="E137" s="66"/>
      <c r="F137" s="115">
        <v>550</v>
      </c>
      <c r="G137" s="67">
        <f t="shared" si="34"/>
        <v>0.3</v>
      </c>
      <c r="H137" s="88">
        <v>56</v>
      </c>
      <c r="I137" s="186" t="e">
        <f t="shared" si="35"/>
        <v>#DIV/0!</v>
      </c>
      <c r="J137" s="88"/>
      <c r="K137" s="88"/>
      <c r="L137" s="88">
        <f t="shared" si="36"/>
        <v>43</v>
      </c>
      <c r="M137" s="88">
        <v>42</v>
      </c>
      <c r="N137" s="88">
        <v>1</v>
      </c>
      <c r="O137" s="88">
        <f t="shared" si="37"/>
        <v>77</v>
      </c>
      <c r="P137" s="139">
        <v>5</v>
      </c>
      <c r="Q137" s="109">
        <f t="shared" si="38"/>
        <v>27</v>
      </c>
      <c r="R137" s="110">
        <f t="shared" si="39"/>
        <v>27.5</v>
      </c>
      <c r="S137" s="169">
        <f t="shared" si="40"/>
        <v>27</v>
      </c>
      <c r="T137" s="110">
        <f t="shared" si="41"/>
        <v>27.5</v>
      </c>
      <c r="U137" s="110">
        <f t="shared" si="42"/>
        <v>5</v>
      </c>
      <c r="V137" s="109">
        <f t="shared" si="30"/>
        <v>20</v>
      </c>
      <c r="W137" s="110">
        <f t="shared" si="43"/>
        <v>20.25</v>
      </c>
      <c r="X137" s="109">
        <v>75</v>
      </c>
      <c r="Y137" s="109">
        <f t="shared" si="31"/>
        <v>7</v>
      </c>
      <c r="Z137" s="109"/>
    </row>
    <row r="138" spans="1:27" ht="31.5" x14ac:dyDescent="0.25">
      <c r="A138" s="142">
        <v>173</v>
      </c>
      <c r="B138" s="161" t="s">
        <v>702</v>
      </c>
      <c r="C138" s="161" t="s">
        <v>694</v>
      </c>
      <c r="D138" s="160">
        <v>224.74</v>
      </c>
      <c r="E138" s="66"/>
      <c r="F138" s="115">
        <v>52</v>
      </c>
      <c r="G138" s="67">
        <f t="shared" si="34"/>
        <v>0.23</v>
      </c>
      <c r="H138" s="376">
        <v>0</v>
      </c>
      <c r="I138" s="186" t="e">
        <f t="shared" si="35"/>
        <v>#DIV/0!</v>
      </c>
      <c r="J138" s="88"/>
      <c r="K138" s="88"/>
      <c r="L138" s="88">
        <f t="shared" si="36"/>
        <v>0</v>
      </c>
      <c r="M138" s="88">
        <v>0</v>
      </c>
      <c r="N138" s="88">
        <v>0</v>
      </c>
      <c r="O138" s="88" t="e">
        <f t="shared" si="37"/>
        <v>#DIV/0!</v>
      </c>
      <c r="P138" s="139">
        <v>5</v>
      </c>
      <c r="Q138" s="109">
        <f t="shared" si="38"/>
        <v>2</v>
      </c>
      <c r="R138" s="110">
        <f t="shared" si="39"/>
        <v>2.6</v>
      </c>
      <c r="S138" s="169">
        <f t="shared" si="40"/>
        <v>2</v>
      </c>
      <c r="T138" s="110">
        <f t="shared" si="41"/>
        <v>2.6</v>
      </c>
      <c r="U138" s="110">
        <f t="shared" si="42"/>
        <v>5</v>
      </c>
      <c r="V138" s="109">
        <f t="shared" si="30"/>
        <v>1</v>
      </c>
      <c r="W138" s="110">
        <f t="shared" si="43"/>
        <v>1.5</v>
      </c>
      <c r="X138" s="109">
        <v>75</v>
      </c>
      <c r="Y138" s="109">
        <f t="shared" si="31"/>
        <v>1</v>
      </c>
      <c r="Z138" s="109">
        <v>2</v>
      </c>
      <c r="AA138" s="184">
        <f t="shared" ref="AA138:AA140" si="46">S138-Z138</f>
        <v>0</v>
      </c>
    </row>
    <row r="139" spans="1:27" ht="47.25" x14ac:dyDescent="0.25">
      <c r="A139" s="142">
        <v>174</v>
      </c>
      <c r="B139" s="161" t="s">
        <v>708</v>
      </c>
      <c r="C139" s="161" t="s">
        <v>694</v>
      </c>
      <c r="D139" s="160">
        <v>168.89500000000001</v>
      </c>
      <c r="E139" s="66"/>
      <c r="F139" s="115">
        <v>204</v>
      </c>
      <c r="G139" s="67">
        <f t="shared" si="34"/>
        <v>1.21</v>
      </c>
      <c r="H139" s="88">
        <v>8</v>
      </c>
      <c r="I139" s="186" t="e">
        <f t="shared" si="35"/>
        <v>#DIV/0!</v>
      </c>
      <c r="J139" s="88"/>
      <c r="K139" s="88"/>
      <c r="L139" s="88">
        <f t="shared" si="36"/>
        <v>8</v>
      </c>
      <c r="M139" s="88">
        <v>6</v>
      </c>
      <c r="N139" s="88">
        <v>2</v>
      </c>
      <c r="O139" s="88">
        <f t="shared" si="37"/>
        <v>100</v>
      </c>
      <c r="P139" s="139">
        <v>5</v>
      </c>
      <c r="Q139" s="109">
        <f t="shared" si="38"/>
        <v>10</v>
      </c>
      <c r="R139" s="110">
        <f t="shared" si="39"/>
        <v>10.199999999999999</v>
      </c>
      <c r="S139" s="169">
        <f t="shared" si="40"/>
        <v>10</v>
      </c>
      <c r="T139" s="110">
        <f t="shared" si="41"/>
        <v>10.199999999999999</v>
      </c>
      <c r="U139" s="110">
        <f t="shared" si="42"/>
        <v>5</v>
      </c>
      <c r="V139" s="109">
        <f t="shared" si="30"/>
        <v>7</v>
      </c>
      <c r="W139" s="110">
        <f t="shared" si="43"/>
        <v>7.5</v>
      </c>
      <c r="X139" s="109">
        <v>75</v>
      </c>
      <c r="Y139" s="109">
        <f t="shared" si="31"/>
        <v>3</v>
      </c>
      <c r="Z139" s="109">
        <v>10</v>
      </c>
      <c r="AA139" s="184">
        <f t="shared" si="46"/>
        <v>0</v>
      </c>
    </row>
    <row r="140" spans="1:27" ht="31.5" x14ac:dyDescent="0.25">
      <c r="A140" s="142">
        <v>178</v>
      </c>
      <c r="B140" s="161" t="s">
        <v>733</v>
      </c>
      <c r="C140" s="161" t="s">
        <v>694</v>
      </c>
      <c r="D140" s="160">
        <v>374.17</v>
      </c>
      <c r="E140" s="66"/>
      <c r="F140" s="115">
        <v>731</v>
      </c>
      <c r="G140" s="67">
        <f t="shared" si="34"/>
        <v>1.95</v>
      </c>
      <c r="H140" s="88">
        <v>36</v>
      </c>
      <c r="I140" s="186" t="e">
        <f t="shared" si="35"/>
        <v>#DIV/0!</v>
      </c>
      <c r="J140" s="88"/>
      <c r="K140" s="88"/>
      <c r="L140" s="88">
        <f t="shared" si="36"/>
        <v>36</v>
      </c>
      <c r="M140" s="88">
        <v>27</v>
      </c>
      <c r="N140" s="88">
        <v>9</v>
      </c>
      <c r="O140" s="88">
        <f t="shared" si="37"/>
        <v>100</v>
      </c>
      <c r="P140" s="139">
        <v>5</v>
      </c>
      <c r="Q140" s="109">
        <f t="shared" si="38"/>
        <v>36</v>
      </c>
      <c r="R140" s="110">
        <f t="shared" si="39"/>
        <v>36.549999999999997</v>
      </c>
      <c r="S140" s="169">
        <f t="shared" si="40"/>
        <v>36</v>
      </c>
      <c r="T140" s="110">
        <f t="shared" si="41"/>
        <v>36.549999999999997</v>
      </c>
      <c r="U140" s="110">
        <f t="shared" si="42"/>
        <v>5</v>
      </c>
      <c r="V140" s="109">
        <f t="shared" ref="V140" si="47">ROUNDDOWN(W140,0)</f>
        <v>27</v>
      </c>
      <c r="W140" s="110">
        <f t="shared" si="43"/>
        <v>27</v>
      </c>
      <c r="X140" s="109">
        <v>75</v>
      </c>
      <c r="Y140" s="109">
        <f t="shared" ref="Y140" si="48">S140-V140</f>
        <v>9</v>
      </c>
      <c r="Z140" s="109">
        <v>36</v>
      </c>
      <c r="AA140" s="184">
        <f t="shared" si="46"/>
        <v>0</v>
      </c>
    </row>
  </sheetData>
  <autoFilter ref="A7:Z140" xr:uid="{00000000-0009-0000-0000-000004000000}"/>
  <mergeCells count="25">
    <mergeCell ref="V5:Y5"/>
    <mergeCell ref="O5:O6"/>
    <mergeCell ref="U5:U6"/>
    <mergeCell ref="P3:Y3"/>
    <mergeCell ref="J5:K5"/>
    <mergeCell ref="H3:O3"/>
    <mergeCell ref="S4:Y4"/>
    <mergeCell ref="T5:T6"/>
    <mergeCell ref="R4:R6"/>
    <mergeCell ref="A1:Z1"/>
    <mergeCell ref="Z3:Z6"/>
    <mergeCell ref="H4:K4"/>
    <mergeCell ref="L4:O4"/>
    <mergeCell ref="P4:Q5"/>
    <mergeCell ref="L5:L6"/>
    <mergeCell ref="M5:N5"/>
    <mergeCell ref="H5:H6"/>
    <mergeCell ref="I5:I6"/>
    <mergeCell ref="S5:S6"/>
    <mergeCell ref="C3:C6"/>
    <mergeCell ref="A3:A6"/>
    <mergeCell ref="B3:B6"/>
    <mergeCell ref="D3:D6"/>
    <mergeCell ref="G3:G6"/>
    <mergeCell ref="E3:F5"/>
  </mergeCells>
  <phoneticPr fontId="9" type="noConversion"/>
  <pageMargins left="0.39370078740157483" right="0.39370078740157483" top="0.6692913385826772" bottom="0.39370078740157483" header="0.51181102362204722" footer="0.51181102362204722"/>
  <pageSetup paperSize="9" scale="51" fitToHeight="0" orientation="landscape" horizontalDpi="300" verticalDpi="300" r:id="rId1"/>
  <headerFooter differentFirst="1">
    <oddHeader>&amp;C&amp;"Times New Roman,обычный"&amp;12&amp;P</oddHeader>
  </headerFooter>
  <rowBreaks count="1" manualBreakCount="1">
    <brk id="86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79998168889431442"/>
    <pageSetUpPr fitToPage="1"/>
  </sheetPr>
  <dimension ref="A1:AI112"/>
  <sheetViews>
    <sheetView zoomScale="80" zoomScaleNormal="80" zoomScaleSheetLayoutView="75" workbookViewId="0">
      <pane xSplit="5" ySplit="16" topLeftCell="F17" activePane="bottomRight" state="frozen"/>
      <selection pane="topRight" activeCell="E1" sqref="E1"/>
      <selection pane="bottomLeft" activeCell="A17" sqref="A17"/>
      <selection pane="bottomRight" activeCell="AH20" sqref="AH20"/>
    </sheetView>
  </sheetViews>
  <sheetFormatPr defaultColWidth="9.140625" defaultRowHeight="15.75" outlineLevelRow="1" outlineLevelCol="2" x14ac:dyDescent="0.25"/>
  <cols>
    <col min="1" max="1" width="6.5703125" style="39" customWidth="1"/>
    <col min="2" max="2" width="49" style="55" customWidth="1"/>
    <col min="3" max="3" width="20.85546875" style="55" customWidth="1"/>
    <col min="4" max="4" width="12.42578125" style="3" customWidth="1"/>
    <col min="5" max="5" width="6.85546875" style="14" customWidth="1"/>
    <col min="6" max="6" width="7" style="14" customWidth="1"/>
    <col min="7" max="7" width="13.28515625" style="3" customWidth="1"/>
    <col min="8" max="8" width="7.28515625" style="3" customWidth="1" outlineLevel="1"/>
    <col min="9" max="9" width="8.140625" style="15" customWidth="1" outlineLevel="1"/>
    <col min="10" max="10" width="7.7109375" style="3" hidden="1" customWidth="1" outlineLevel="2"/>
    <col min="11" max="11" width="10.85546875" style="14" hidden="1" customWidth="1" outlineLevel="2"/>
    <col min="12" max="12" width="6" style="14" hidden="1" customWidth="1" outlineLevel="2"/>
    <col min="13" max="13" width="7.140625" style="14" customWidth="1" outlineLevel="1" collapsed="1"/>
    <col min="14" max="14" width="7.7109375" style="14" hidden="1" customWidth="1" outlineLevel="2"/>
    <col min="15" max="15" width="15.85546875" style="14" customWidth="1" outlineLevel="1" collapsed="1"/>
    <col min="16" max="16" width="8.28515625" style="14" customWidth="1" outlineLevel="1"/>
    <col min="17" max="17" width="11" style="14" customWidth="1" outlineLevel="1"/>
    <col min="18" max="18" width="9.28515625" style="15" customWidth="1"/>
    <col min="19" max="19" width="8.140625" style="14" customWidth="1"/>
    <col min="20" max="20" width="8.42578125" style="3" hidden="1" customWidth="1" outlineLevel="1"/>
    <col min="21" max="21" width="7.7109375" style="3" customWidth="1" collapsed="1"/>
    <col min="22" max="22" width="8.42578125" style="3" hidden="1" customWidth="1" outlineLevel="1"/>
    <col min="23" max="23" width="8.42578125" style="3" customWidth="1" collapsed="1"/>
    <col min="24" max="24" width="9.28515625" style="14" customWidth="1"/>
    <col min="25" max="25" width="8" style="14" hidden="1" customWidth="1"/>
    <col min="26" max="26" width="9.28515625" style="3" hidden="1" customWidth="1" outlineLevel="1"/>
    <col min="27" max="27" width="5" style="14" hidden="1" customWidth="1" outlineLevel="1"/>
    <col min="28" max="28" width="15.7109375" style="14" customWidth="1" collapsed="1"/>
    <col min="29" max="29" width="9" style="14" customWidth="1"/>
    <col min="30" max="30" width="8.42578125" style="3" hidden="1" customWidth="1" outlineLevel="1"/>
    <col min="31" max="31" width="5" style="14" hidden="1" customWidth="1" outlineLevel="1"/>
    <col min="32" max="32" width="11.140625" style="14" customWidth="1" collapsed="1"/>
    <col min="33" max="33" width="41.85546875" style="83" hidden="1" customWidth="1" outlineLevel="1" collapsed="1"/>
    <col min="34" max="34" width="9.140625" style="2" collapsed="1"/>
    <col min="35" max="35" width="21.5703125" style="2" customWidth="1"/>
    <col min="36" max="36" width="3.7109375" style="2" customWidth="1"/>
    <col min="37" max="37" width="14.5703125" style="2" customWidth="1"/>
    <col min="38" max="16384" width="9.140625" style="2"/>
  </cols>
  <sheetData>
    <row r="1" spans="1:33" s="8" customFormat="1" ht="18.75" x14ac:dyDescent="0.3">
      <c r="A1" s="12"/>
      <c r="B1" s="7"/>
      <c r="C1" s="7"/>
      <c r="D1" s="6"/>
      <c r="E1" s="4"/>
      <c r="F1" s="4"/>
      <c r="G1" s="6"/>
      <c r="H1" s="6"/>
      <c r="I1" s="5"/>
      <c r="J1" s="6"/>
      <c r="K1" s="4"/>
      <c r="L1" s="4"/>
      <c r="M1" s="4"/>
      <c r="N1" s="4"/>
      <c r="O1" s="4"/>
      <c r="P1" s="4"/>
      <c r="Q1" s="4"/>
      <c r="R1" s="5"/>
      <c r="S1" s="4"/>
      <c r="T1" s="6"/>
      <c r="U1" s="6"/>
      <c r="V1" s="6"/>
      <c r="W1" s="6"/>
      <c r="X1" s="4"/>
      <c r="Y1" s="4"/>
      <c r="Z1" s="6"/>
      <c r="AA1" s="4"/>
      <c r="AB1" s="4"/>
      <c r="AC1" s="4"/>
      <c r="AD1" s="6"/>
      <c r="AE1" s="4"/>
      <c r="AF1" s="4"/>
      <c r="AG1" s="72"/>
    </row>
    <row r="2" spans="1:33" s="13" customFormat="1" ht="18.75" x14ac:dyDescent="0.3">
      <c r="A2" s="438" t="s">
        <v>854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438"/>
      <c r="S2" s="438"/>
      <c r="T2" s="438"/>
      <c r="U2" s="438"/>
      <c r="V2" s="438"/>
      <c r="W2" s="438"/>
      <c r="X2" s="438"/>
      <c r="Y2" s="438"/>
      <c r="Z2" s="438"/>
      <c r="AA2" s="438"/>
      <c r="AB2" s="438"/>
      <c r="AC2" s="438"/>
      <c r="AD2" s="438"/>
      <c r="AE2" s="438"/>
      <c r="AF2" s="438"/>
      <c r="AG2" s="90"/>
    </row>
    <row r="3" spans="1:33" s="8" customFormat="1" ht="18.75" x14ac:dyDescent="0.3">
      <c r="A3" s="12"/>
      <c r="B3" s="7"/>
      <c r="C3" s="7"/>
      <c r="D3" s="10"/>
      <c r="E3" s="9"/>
      <c r="F3" s="9"/>
      <c r="G3" s="10"/>
      <c r="H3" s="10"/>
      <c r="I3" s="11"/>
      <c r="J3" s="10"/>
      <c r="K3" s="9"/>
      <c r="L3" s="9"/>
      <c r="M3" s="9"/>
      <c r="N3" s="9"/>
      <c r="O3" s="9"/>
      <c r="P3" s="9"/>
      <c r="Q3" s="9"/>
      <c r="R3" s="11"/>
      <c r="S3" s="9"/>
      <c r="T3" s="10"/>
      <c r="U3" s="10"/>
      <c r="V3" s="10"/>
      <c r="W3" s="10"/>
      <c r="X3" s="9"/>
      <c r="Y3" s="9"/>
      <c r="Z3" s="10"/>
      <c r="AA3" s="9"/>
      <c r="AB3" s="9"/>
      <c r="AC3" s="9"/>
      <c r="AD3" s="10"/>
      <c r="AE3" s="9"/>
      <c r="AF3" s="9"/>
      <c r="AG3" s="90"/>
    </row>
    <row r="4" spans="1:33" s="16" customFormat="1" x14ac:dyDescent="0.25">
      <c r="A4" s="442" t="s">
        <v>0</v>
      </c>
      <c r="B4" s="442" t="s">
        <v>71</v>
      </c>
      <c r="C4" s="426" t="s">
        <v>72</v>
      </c>
      <c r="D4" s="429" t="s">
        <v>56</v>
      </c>
      <c r="E4" s="418" t="s">
        <v>48</v>
      </c>
      <c r="F4" s="418"/>
      <c r="G4" s="429" t="s">
        <v>57</v>
      </c>
      <c r="H4" s="429" t="s">
        <v>61</v>
      </c>
      <c r="I4" s="429"/>
      <c r="J4" s="429"/>
      <c r="K4" s="429"/>
      <c r="L4" s="429"/>
      <c r="M4" s="429"/>
      <c r="N4" s="429"/>
      <c r="O4" s="429"/>
      <c r="P4" s="429"/>
      <c r="Q4" s="429"/>
      <c r="R4" s="439" t="s">
        <v>60</v>
      </c>
      <c r="S4" s="439"/>
      <c r="T4" s="439"/>
      <c r="U4" s="439"/>
      <c r="V4" s="439"/>
      <c r="W4" s="439"/>
      <c r="X4" s="439"/>
      <c r="Y4" s="439"/>
      <c r="Z4" s="439"/>
      <c r="AA4" s="439"/>
      <c r="AB4" s="439"/>
      <c r="AC4" s="439"/>
      <c r="AD4" s="439"/>
      <c r="AE4" s="439"/>
      <c r="AF4" s="418" t="s">
        <v>38</v>
      </c>
      <c r="AG4" s="429" t="s">
        <v>102</v>
      </c>
    </row>
    <row r="5" spans="1:33" s="16" customFormat="1" ht="41.25" customHeight="1" x14ac:dyDescent="0.25">
      <c r="A5" s="442"/>
      <c r="B5" s="442"/>
      <c r="C5" s="427"/>
      <c r="D5" s="429"/>
      <c r="E5" s="418"/>
      <c r="F5" s="418"/>
      <c r="G5" s="429"/>
      <c r="H5" s="429" t="s">
        <v>62</v>
      </c>
      <c r="I5" s="429"/>
      <c r="J5" s="429"/>
      <c r="K5" s="429"/>
      <c r="L5" s="429"/>
      <c r="M5" s="429" t="s">
        <v>68</v>
      </c>
      <c r="N5" s="429"/>
      <c r="O5" s="429"/>
      <c r="P5" s="429"/>
      <c r="Q5" s="429"/>
      <c r="R5" s="439" t="s">
        <v>58</v>
      </c>
      <c r="S5" s="439"/>
      <c r="T5" s="429" t="s">
        <v>35</v>
      </c>
      <c r="U5" s="429" t="s">
        <v>70</v>
      </c>
      <c r="V5" s="429"/>
      <c r="W5" s="429"/>
      <c r="X5" s="429"/>
      <c r="Y5" s="429"/>
      <c r="Z5" s="429"/>
      <c r="AA5" s="429"/>
      <c r="AB5" s="429"/>
      <c r="AC5" s="429"/>
      <c r="AD5" s="429"/>
      <c r="AE5" s="429"/>
      <c r="AF5" s="418"/>
      <c r="AG5" s="429"/>
    </row>
    <row r="6" spans="1:33" s="16" customFormat="1" x14ac:dyDescent="0.25">
      <c r="A6" s="442"/>
      <c r="B6" s="442"/>
      <c r="C6" s="427"/>
      <c r="D6" s="429"/>
      <c r="E6" s="418"/>
      <c r="F6" s="418"/>
      <c r="G6" s="429"/>
      <c r="H6" s="429" t="s">
        <v>11</v>
      </c>
      <c r="I6" s="439" t="s">
        <v>63</v>
      </c>
      <c r="J6" s="429" t="s">
        <v>64</v>
      </c>
      <c r="K6" s="429"/>
      <c r="L6" s="429"/>
      <c r="M6" s="418" t="s">
        <v>11</v>
      </c>
      <c r="N6" s="418" t="s">
        <v>64</v>
      </c>
      <c r="O6" s="418"/>
      <c r="P6" s="418"/>
      <c r="Q6" s="418" t="s">
        <v>69</v>
      </c>
      <c r="R6" s="439"/>
      <c r="S6" s="439"/>
      <c r="T6" s="429"/>
      <c r="U6" s="486" t="s">
        <v>74</v>
      </c>
      <c r="V6" s="429" t="s">
        <v>73</v>
      </c>
      <c r="W6" s="439" t="s">
        <v>59</v>
      </c>
      <c r="X6" s="439" t="s">
        <v>21</v>
      </c>
      <c r="Y6" s="439"/>
      <c r="Z6" s="439"/>
      <c r="AA6" s="439"/>
      <c r="AB6" s="439"/>
      <c r="AC6" s="439"/>
      <c r="AD6" s="439"/>
      <c r="AE6" s="439"/>
      <c r="AF6" s="418"/>
      <c r="AG6" s="429"/>
    </row>
    <row r="7" spans="1:33" s="16" customFormat="1" x14ac:dyDescent="0.25">
      <c r="A7" s="442"/>
      <c r="B7" s="442"/>
      <c r="C7" s="427"/>
      <c r="D7" s="429"/>
      <c r="E7" s="418"/>
      <c r="F7" s="418"/>
      <c r="G7" s="429"/>
      <c r="H7" s="429"/>
      <c r="I7" s="439"/>
      <c r="J7" s="429" t="s">
        <v>65</v>
      </c>
      <c r="K7" s="429"/>
      <c r="L7" s="418" t="s">
        <v>66</v>
      </c>
      <c r="M7" s="418"/>
      <c r="N7" s="418" t="s">
        <v>65</v>
      </c>
      <c r="O7" s="418"/>
      <c r="P7" s="418" t="s">
        <v>66</v>
      </c>
      <c r="Q7" s="418"/>
      <c r="R7" s="439"/>
      <c r="S7" s="439"/>
      <c r="T7" s="429"/>
      <c r="U7" s="486"/>
      <c r="V7" s="429"/>
      <c r="W7" s="439"/>
      <c r="X7" s="418" t="s">
        <v>144</v>
      </c>
      <c r="Y7" s="439" t="s">
        <v>18</v>
      </c>
      <c r="Z7" s="439"/>
      <c r="AA7" s="439"/>
      <c r="AB7" s="439"/>
      <c r="AC7" s="418" t="s">
        <v>34</v>
      </c>
      <c r="AD7" s="429" t="s">
        <v>37</v>
      </c>
      <c r="AE7" s="418" t="s">
        <v>22</v>
      </c>
      <c r="AF7" s="418"/>
      <c r="AG7" s="429"/>
    </row>
    <row r="8" spans="1:33" s="18" customFormat="1" ht="61.5" customHeight="1" x14ac:dyDescent="0.25">
      <c r="A8" s="442"/>
      <c r="B8" s="442"/>
      <c r="C8" s="428"/>
      <c r="D8" s="429"/>
      <c r="E8" s="85">
        <v>2025</v>
      </c>
      <c r="F8" s="85">
        <v>2026</v>
      </c>
      <c r="G8" s="429"/>
      <c r="H8" s="429"/>
      <c r="I8" s="439"/>
      <c r="J8" s="127" t="s">
        <v>67</v>
      </c>
      <c r="K8" s="85" t="s">
        <v>19</v>
      </c>
      <c r="L8" s="418"/>
      <c r="M8" s="418"/>
      <c r="N8" s="85" t="s">
        <v>67</v>
      </c>
      <c r="O8" s="85" t="s">
        <v>19</v>
      </c>
      <c r="P8" s="418"/>
      <c r="Q8" s="418"/>
      <c r="R8" s="84" t="s">
        <v>59</v>
      </c>
      <c r="S8" s="85" t="s">
        <v>40</v>
      </c>
      <c r="T8" s="429"/>
      <c r="U8" s="486"/>
      <c r="V8" s="429"/>
      <c r="W8" s="439"/>
      <c r="X8" s="418"/>
      <c r="Y8" s="85" t="s">
        <v>24</v>
      </c>
      <c r="Z8" s="127" t="s">
        <v>36</v>
      </c>
      <c r="AA8" s="85" t="s">
        <v>22</v>
      </c>
      <c r="AB8" s="85" t="s">
        <v>19</v>
      </c>
      <c r="AC8" s="418"/>
      <c r="AD8" s="429"/>
      <c r="AE8" s="418"/>
      <c r="AF8" s="418"/>
      <c r="AG8" s="429"/>
    </row>
    <row r="9" spans="1:33" s="24" customFormat="1" x14ac:dyDescent="0.25">
      <c r="A9" s="60">
        <v>1</v>
      </c>
      <c r="B9" s="60">
        <v>2</v>
      </c>
      <c r="C9" s="60"/>
      <c r="D9" s="85">
        <v>3</v>
      </c>
      <c r="E9" s="85">
        <v>4</v>
      </c>
      <c r="F9" s="85">
        <v>5</v>
      </c>
      <c r="G9" s="85">
        <v>6</v>
      </c>
      <c r="H9" s="85">
        <v>7</v>
      </c>
      <c r="I9" s="85">
        <v>8</v>
      </c>
      <c r="J9" s="85">
        <v>10</v>
      </c>
      <c r="K9" s="85">
        <v>9</v>
      </c>
      <c r="L9" s="85">
        <v>10</v>
      </c>
      <c r="M9" s="85">
        <v>11</v>
      </c>
      <c r="N9" s="85">
        <v>14</v>
      </c>
      <c r="O9" s="85">
        <v>12</v>
      </c>
      <c r="P9" s="85">
        <v>13</v>
      </c>
      <c r="Q9" s="60">
        <v>14</v>
      </c>
      <c r="R9" s="85">
        <v>15</v>
      </c>
      <c r="S9" s="85">
        <v>16</v>
      </c>
      <c r="T9" s="85"/>
      <c r="U9" s="177">
        <v>17</v>
      </c>
      <c r="V9" s="85">
        <v>20</v>
      </c>
      <c r="W9" s="85">
        <v>18</v>
      </c>
      <c r="X9" s="85">
        <v>19</v>
      </c>
      <c r="Y9" s="85">
        <v>20</v>
      </c>
      <c r="Z9" s="85">
        <v>23</v>
      </c>
      <c r="AA9" s="85"/>
      <c r="AB9" s="85">
        <v>21</v>
      </c>
      <c r="AC9" s="85">
        <v>22</v>
      </c>
      <c r="AD9" s="85"/>
      <c r="AE9" s="85"/>
      <c r="AF9" s="85">
        <v>23</v>
      </c>
      <c r="AG9" s="60">
        <v>24</v>
      </c>
    </row>
    <row r="10" spans="1:33" s="102" customFormat="1" x14ac:dyDescent="0.25">
      <c r="A10" s="98">
        <v>1</v>
      </c>
      <c r="B10" s="99" t="s">
        <v>55</v>
      </c>
      <c r="C10" s="99"/>
      <c r="D10" s="100"/>
      <c r="E10" s="96">
        <f t="shared" ref="E10:F10" si="0">SUM(E17:E112)</f>
        <v>0</v>
      </c>
      <c r="F10" s="96">
        <f t="shared" si="0"/>
        <v>56381</v>
      </c>
      <c r="G10" s="100"/>
      <c r="H10" s="96">
        <f>SUM(H17:H112)</f>
        <v>4030</v>
      </c>
      <c r="I10" s="101"/>
      <c r="J10" s="100"/>
      <c r="K10" s="96"/>
      <c r="L10" s="96"/>
      <c r="M10" s="96">
        <f>SUM(M17:M112)</f>
        <v>2273</v>
      </c>
      <c r="N10" s="96"/>
      <c r="O10" s="96">
        <f t="shared" ref="O10:P10" si="1">SUM(O17:O112)</f>
        <v>1904</v>
      </c>
      <c r="P10" s="96">
        <f t="shared" si="1"/>
        <v>369</v>
      </c>
      <c r="Q10" s="96">
        <f t="shared" ref="Q10:Q16" si="2">M10*100/H10</f>
        <v>56</v>
      </c>
      <c r="R10" s="101"/>
      <c r="S10" s="96">
        <f>SUM(S17:S112)</f>
        <v>8412</v>
      </c>
      <c r="T10" s="96"/>
      <c r="U10" s="164">
        <f>SUM(U17:U112)</f>
        <v>5263</v>
      </c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>
        <f t="shared" ref="AF10" si="3">SUM(AF17:AF112)</f>
        <v>2831</v>
      </c>
      <c r="AG10" s="60"/>
    </row>
    <row r="11" spans="1:33" s="102" customFormat="1" x14ac:dyDescent="0.25">
      <c r="A11" s="98">
        <v>2</v>
      </c>
      <c r="B11" s="99" t="s">
        <v>145</v>
      </c>
      <c r="C11" s="99"/>
      <c r="D11" s="100"/>
      <c r="E11" s="96">
        <f t="shared" ref="E11:F11" si="4">E17+E34+E50+E51+E52+E53+E54+E55+E56+E57</f>
        <v>0</v>
      </c>
      <c r="F11" s="96">
        <f t="shared" si="4"/>
        <v>16574</v>
      </c>
      <c r="G11" s="100"/>
      <c r="H11" s="96">
        <f>H17+H34+H50+H51+H52+H53+H54+H55+H56+H57</f>
        <v>1705</v>
      </c>
      <c r="I11" s="101"/>
      <c r="J11" s="100"/>
      <c r="K11" s="96"/>
      <c r="L11" s="96"/>
      <c r="M11" s="96">
        <f>M17+M34+M50+M51+M52+M53+M54+M55+M56+M57</f>
        <v>1162</v>
      </c>
      <c r="N11" s="96"/>
      <c r="O11" s="96">
        <f t="shared" ref="O11:P11" si="5">O17+O34+O50+O51+O52+O53+O54+O55+O56+O57</f>
        <v>959</v>
      </c>
      <c r="P11" s="96">
        <f t="shared" si="5"/>
        <v>203</v>
      </c>
      <c r="Q11" s="96">
        <f t="shared" si="2"/>
        <v>68</v>
      </c>
      <c r="R11" s="101"/>
      <c r="S11" s="96">
        <f>S17+S34+S50+S51+S52+S53+S54+S55+S56+S57</f>
        <v>2482</v>
      </c>
      <c r="T11" s="96"/>
      <c r="U11" s="164">
        <f>U17+U34+U50+U51+U52+U53+U54+U55+U56+U57</f>
        <v>2482</v>
      </c>
      <c r="V11" s="96"/>
      <c r="W11" s="96"/>
      <c r="X11" s="96">
        <f t="shared" ref="X11:AC11" si="6">X17+X34+X50+X51+X52+X53+X54+X55+X56+X57</f>
        <v>0</v>
      </c>
      <c r="Y11" s="96" t="e">
        <f t="shared" si="6"/>
        <v>#N/A</v>
      </c>
      <c r="Z11" s="96" t="e">
        <f t="shared" si="6"/>
        <v>#N/A</v>
      </c>
      <c r="AA11" s="96" t="e">
        <f t="shared" si="6"/>
        <v>#N/A</v>
      </c>
      <c r="AB11" s="96">
        <f t="shared" si="6"/>
        <v>1982</v>
      </c>
      <c r="AC11" s="96">
        <f t="shared" si="6"/>
        <v>500</v>
      </c>
      <c r="AD11" s="96"/>
      <c r="AE11" s="96"/>
      <c r="AF11" s="96">
        <f t="shared" ref="AF11" si="7">AF17+AF34+AF50+AF51+AF52+AF53+AF54+AF55+AF56+AF57</f>
        <v>77</v>
      </c>
      <c r="AG11" s="60"/>
    </row>
    <row r="12" spans="1:33" s="102" customFormat="1" x14ac:dyDescent="0.25">
      <c r="A12" s="290">
        <v>3</v>
      </c>
      <c r="B12" s="99" t="s">
        <v>146</v>
      </c>
      <c r="C12" s="99"/>
      <c r="D12" s="100"/>
      <c r="E12" s="96">
        <f t="shared" ref="E12:F12" si="8">E10-E11</f>
        <v>0</v>
      </c>
      <c r="F12" s="96">
        <f t="shared" si="8"/>
        <v>39807</v>
      </c>
      <c r="G12" s="100"/>
      <c r="H12" s="96">
        <f>H10-H11</f>
        <v>2325</v>
      </c>
      <c r="I12" s="101"/>
      <c r="J12" s="100"/>
      <c r="K12" s="96"/>
      <c r="L12" s="96"/>
      <c r="M12" s="96">
        <f>M10-M11</f>
        <v>1111</v>
      </c>
      <c r="N12" s="96"/>
      <c r="O12" s="96">
        <f t="shared" ref="O12:P12" si="9">O10-O11</f>
        <v>945</v>
      </c>
      <c r="P12" s="96">
        <f t="shared" si="9"/>
        <v>166</v>
      </c>
      <c r="Q12" s="96">
        <f t="shared" si="2"/>
        <v>48</v>
      </c>
      <c r="R12" s="101"/>
      <c r="S12" s="96">
        <f>S10-S11</f>
        <v>5930</v>
      </c>
      <c r="T12" s="96"/>
      <c r="U12" s="164">
        <f>U10-U11</f>
        <v>2781</v>
      </c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>
        <f t="shared" ref="AF12" si="10">AF10-AF11</f>
        <v>2754</v>
      </c>
      <c r="AG12" s="60"/>
    </row>
    <row r="13" spans="1:33" s="102" customFormat="1" outlineLevel="1" x14ac:dyDescent="0.25">
      <c r="A13" s="290">
        <v>4</v>
      </c>
      <c r="B13" s="99" t="s">
        <v>197</v>
      </c>
      <c r="C13" s="99" t="s">
        <v>79</v>
      </c>
      <c r="D13" s="100"/>
      <c r="E13" s="96">
        <f>SUM(E17:E33)</f>
        <v>0</v>
      </c>
      <c r="F13" s="96">
        <f>SUM(F17:F33)</f>
        <v>6396</v>
      </c>
      <c r="G13" s="100"/>
      <c r="H13" s="96">
        <f>SUM(H17:H33)</f>
        <v>518</v>
      </c>
      <c r="I13" s="101"/>
      <c r="J13" s="100"/>
      <c r="K13" s="96"/>
      <c r="L13" s="96"/>
      <c r="M13" s="96">
        <f>SUM(M17:M33)</f>
        <v>56</v>
      </c>
      <c r="N13" s="96"/>
      <c r="O13" s="96"/>
      <c r="P13" s="96"/>
      <c r="Q13" s="96">
        <f t="shared" si="2"/>
        <v>11</v>
      </c>
      <c r="R13" s="101"/>
      <c r="S13" s="96">
        <f>SUM(S17:S33)</f>
        <v>949</v>
      </c>
      <c r="T13" s="96"/>
      <c r="U13" s="164">
        <f>SUM(U17:U33)</f>
        <v>444</v>
      </c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>
        <f>SUM(AF17:AF33)</f>
        <v>398</v>
      </c>
      <c r="AG13" s="60"/>
    </row>
    <row r="14" spans="1:33" s="102" customFormat="1" ht="15.75" customHeight="1" outlineLevel="1" x14ac:dyDescent="0.25">
      <c r="A14" s="290">
        <v>5</v>
      </c>
      <c r="B14" s="99" t="s">
        <v>198</v>
      </c>
      <c r="C14" s="161" t="s">
        <v>175</v>
      </c>
      <c r="D14" s="100"/>
      <c r="E14" s="96">
        <f>SUM(E34:E45)</f>
        <v>0</v>
      </c>
      <c r="F14" s="96">
        <f>SUM(F34:F45)</f>
        <v>4906</v>
      </c>
      <c r="G14" s="100"/>
      <c r="H14" s="96">
        <f>SUM(H34:H45)</f>
        <v>377</v>
      </c>
      <c r="I14" s="101"/>
      <c r="J14" s="100"/>
      <c r="K14" s="96"/>
      <c r="L14" s="96"/>
      <c r="M14" s="96">
        <f>SUM(M34:M45)</f>
        <v>154</v>
      </c>
      <c r="N14" s="96"/>
      <c r="O14" s="96"/>
      <c r="P14" s="96"/>
      <c r="Q14" s="96">
        <f t="shared" si="2"/>
        <v>41</v>
      </c>
      <c r="R14" s="101"/>
      <c r="S14" s="96">
        <f>SUM(S34:S45)</f>
        <v>731</v>
      </c>
      <c r="T14" s="96"/>
      <c r="U14" s="164">
        <f>SUM(U34:U45)</f>
        <v>406</v>
      </c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>
        <f>SUM(AF34:AF45)</f>
        <v>278</v>
      </c>
      <c r="AG14" s="60"/>
    </row>
    <row r="15" spans="1:33" s="102" customFormat="1" ht="15.75" customHeight="1" outlineLevel="1" x14ac:dyDescent="0.25">
      <c r="A15" s="290">
        <v>6</v>
      </c>
      <c r="B15" s="99" t="s">
        <v>200</v>
      </c>
      <c r="C15" s="161" t="s">
        <v>178</v>
      </c>
      <c r="D15" s="100"/>
      <c r="E15" s="96">
        <f>SUM(E46:E49)</f>
        <v>0</v>
      </c>
      <c r="F15" s="96">
        <f>SUM(F46:F49)</f>
        <v>15156</v>
      </c>
      <c r="G15" s="100"/>
      <c r="H15" s="96">
        <f>SUM(H46:H49)</f>
        <v>848</v>
      </c>
      <c r="I15" s="101"/>
      <c r="J15" s="100"/>
      <c r="K15" s="96"/>
      <c r="L15" s="96"/>
      <c r="M15" s="96">
        <f>SUM(M46:M49)</f>
        <v>546</v>
      </c>
      <c r="N15" s="96"/>
      <c r="O15" s="96"/>
      <c r="P15" s="96"/>
      <c r="Q15" s="96">
        <f t="shared" si="2"/>
        <v>64</v>
      </c>
      <c r="R15" s="101"/>
      <c r="S15" s="96">
        <f>SUM(S46:S49)</f>
        <v>2272</v>
      </c>
      <c r="T15" s="96"/>
      <c r="U15" s="164">
        <f>SUM(U46:U49)</f>
        <v>681</v>
      </c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>
        <f>SUM(AF46:AF49)</f>
        <v>681</v>
      </c>
      <c r="AG15" s="60"/>
    </row>
    <row r="16" spans="1:33" s="102" customFormat="1" ht="15.75" customHeight="1" outlineLevel="1" x14ac:dyDescent="0.25">
      <c r="A16" s="290">
        <v>7</v>
      </c>
      <c r="B16" s="99" t="s">
        <v>199</v>
      </c>
      <c r="C16" s="99" t="s">
        <v>226</v>
      </c>
      <c r="D16" s="100"/>
      <c r="E16" s="96">
        <f>SUM(E50:E112)</f>
        <v>0</v>
      </c>
      <c r="F16" s="96">
        <f>SUM(F50:F112)</f>
        <v>29923</v>
      </c>
      <c r="G16" s="100"/>
      <c r="H16" s="96">
        <f>SUM(H50:H112)</f>
        <v>2287</v>
      </c>
      <c r="I16" s="101"/>
      <c r="J16" s="100"/>
      <c r="K16" s="96"/>
      <c r="L16" s="96"/>
      <c r="M16" s="96">
        <f>SUM(M50:M112)</f>
        <v>1517</v>
      </c>
      <c r="N16" s="96"/>
      <c r="O16" s="96"/>
      <c r="P16" s="96"/>
      <c r="Q16" s="96">
        <f t="shared" si="2"/>
        <v>66</v>
      </c>
      <c r="R16" s="101"/>
      <c r="S16" s="96">
        <f>SUM(S50:S112)</f>
        <v>4460</v>
      </c>
      <c r="T16" s="96"/>
      <c r="U16" s="164">
        <f>SUM(U50:U112)</f>
        <v>3732</v>
      </c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>
        <f>SUM(AF50:AF112)</f>
        <v>1474</v>
      </c>
      <c r="AG16" s="60"/>
    </row>
    <row r="17" spans="1:34" s="33" customFormat="1" ht="31.5" x14ac:dyDescent="0.25">
      <c r="A17" s="290">
        <v>15</v>
      </c>
      <c r="B17" s="277" t="s">
        <v>499</v>
      </c>
      <c r="C17" s="277" t="s">
        <v>79</v>
      </c>
      <c r="D17" s="296">
        <v>474.39</v>
      </c>
      <c r="E17" s="294"/>
      <c r="F17" s="295">
        <v>313</v>
      </c>
      <c r="G17" s="67">
        <f t="shared" ref="G17:G58" si="11">F17/D17</f>
        <v>0.66</v>
      </c>
      <c r="H17" s="268">
        <v>31</v>
      </c>
      <c r="I17" s="298" t="e">
        <f t="shared" ref="I17:I59" si="12">H17*100/E17</f>
        <v>#DIV/0!</v>
      </c>
      <c r="J17" s="303"/>
      <c r="K17" s="303"/>
      <c r="L17" s="303"/>
      <c r="M17" s="297">
        <f t="shared" ref="M17:M59" si="13">O17+P17</f>
        <v>4</v>
      </c>
      <c r="N17" s="303"/>
      <c r="O17" s="303">
        <v>3</v>
      </c>
      <c r="P17" s="303">
        <v>1</v>
      </c>
      <c r="Q17" s="63">
        <f t="shared" ref="Q17:Q55" si="14">M17*100/H17</f>
        <v>13</v>
      </c>
      <c r="R17" s="65">
        <v>15</v>
      </c>
      <c r="S17" s="66">
        <f t="shared" ref="S17:S59" si="15">ROUNDDOWN(T17,0)</f>
        <v>46</v>
      </c>
      <c r="T17" s="67">
        <f t="shared" ref="T17:T59" si="16">F17*R17/100</f>
        <v>46.95</v>
      </c>
      <c r="U17" s="165">
        <f t="shared" ref="U17:U59" si="17">ROUNDDOWN(V17,0)</f>
        <v>46</v>
      </c>
      <c r="V17" s="67">
        <f t="shared" ref="V17:V59" si="18">F17*W17/100</f>
        <v>46.95</v>
      </c>
      <c r="W17" s="67">
        <v>15</v>
      </c>
      <c r="X17" s="66"/>
      <c r="Y17" s="66" t="e">
        <f t="shared" ref="Y17:Y59" si="19">ROUNDDOWN(Z17,0)</f>
        <v>#N/A</v>
      </c>
      <c r="Z17" s="67" t="e">
        <f t="shared" ref="Z17:Z59" si="20">U17*AA17/100</f>
        <v>#N/A</v>
      </c>
      <c r="AA17" s="66" t="e">
        <f t="shared" ref="AA17:AA55" si="21">IF(F17&lt;VLOOKUP(G17,$M$78:$Q$88,2),0,VLOOKUP(G17,$M$78:$Q$88,4))</f>
        <v>#N/A</v>
      </c>
      <c r="AB17" s="66">
        <f t="shared" ref="AB17:AB59" si="22">U17-AC17</f>
        <v>36</v>
      </c>
      <c r="AC17" s="66">
        <f t="shared" ref="AC17:AC59" si="23">_xlfn.CEILING.MATH(AD17,1)</f>
        <v>10</v>
      </c>
      <c r="AD17" s="67">
        <f t="shared" ref="AD17:AD59" si="24">U17*AE17/100</f>
        <v>9.1999999999999993</v>
      </c>
      <c r="AE17" s="66">
        <v>20</v>
      </c>
      <c r="AF17" s="63"/>
      <c r="AG17" s="117"/>
      <c r="AH17" s="103"/>
    </row>
    <row r="18" spans="1:34" s="33" customFormat="1" ht="47.25" x14ac:dyDescent="0.25">
      <c r="A18" s="290">
        <v>16</v>
      </c>
      <c r="B18" s="277" t="s">
        <v>501</v>
      </c>
      <c r="C18" s="277" t="s">
        <v>79</v>
      </c>
      <c r="D18" s="296">
        <v>277.01100000000002</v>
      </c>
      <c r="E18" s="294"/>
      <c r="F18" s="295">
        <v>271</v>
      </c>
      <c r="G18" s="67">
        <f t="shared" si="11"/>
        <v>0.98</v>
      </c>
      <c r="H18" s="268">
        <v>39</v>
      </c>
      <c r="I18" s="298" t="e">
        <f t="shared" si="12"/>
        <v>#DIV/0!</v>
      </c>
      <c r="J18" s="303"/>
      <c r="K18" s="303"/>
      <c r="L18" s="303"/>
      <c r="M18" s="297">
        <f t="shared" si="13"/>
        <v>0</v>
      </c>
      <c r="N18" s="303"/>
      <c r="O18" s="303">
        <v>0</v>
      </c>
      <c r="P18" s="303">
        <v>0</v>
      </c>
      <c r="Q18" s="63">
        <f t="shared" si="14"/>
        <v>0</v>
      </c>
      <c r="R18" s="65">
        <v>15</v>
      </c>
      <c r="S18" s="66">
        <f t="shared" si="15"/>
        <v>40</v>
      </c>
      <c r="T18" s="67">
        <f t="shared" si="16"/>
        <v>40.65</v>
      </c>
      <c r="U18" s="165">
        <f t="shared" si="17"/>
        <v>40</v>
      </c>
      <c r="V18" s="67">
        <f t="shared" si="18"/>
        <v>40.65</v>
      </c>
      <c r="W18" s="67">
        <v>15</v>
      </c>
      <c r="X18" s="66"/>
      <c r="Y18" s="66" t="e">
        <f t="shared" si="19"/>
        <v>#N/A</v>
      </c>
      <c r="Z18" s="67" t="e">
        <f t="shared" si="20"/>
        <v>#N/A</v>
      </c>
      <c r="AA18" s="66" t="e">
        <f t="shared" si="21"/>
        <v>#N/A</v>
      </c>
      <c r="AB18" s="66">
        <f t="shared" si="22"/>
        <v>32</v>
      </c>
      <c r="AC18" s="66">
        <f t="shared" si="23"/>
        <v>8</v>
      </c>
      <c r="AD18" s="67">
        <f t="shared" si="24"/>
        <v>8</v>
      </c>
      <c r="AE18" s="66">
        <v>20</v>
      </c>
      <c r="AF18" s="63">
        <v>40</v>
      </c>
      <c r="AG18" s="117"/>
      <c r="AH18" s="103">
        <f>U18-AF18</f>
        <v>0</v>
      </c>
    </row>
    <row r="19" spans="1:34" s="33" customFormat="1" ht="31.5" x14ac:dyDescent="0.25">
      <c r="A19" s="290">
        <v>17</v>
      </c>
      <c r="B19" s="277" t="s">
        <v>502</v>
      </c>
      <c r="C19" s="277" t="s">
        <v>79</v>
      </c>
      <c r="D19" s="296">
        <v>94.271000000000001</v>
      </c>
      <c r="E19" s="294"/>
      <c r="F19" s="295">
        <v>19</v>
      </c>
      <c r="G19" s="67">
        <f t="shared" si="11"/>
        <v>0.2</v>
      </c>
      <c r="H19" s="373">
        <v>0</v>
      </c>
      <c r="I19" s="298" t="e">
        <f t="shared" si="12"/>
        <v>#DIV/0!</v>
      </c>
      <c r="J19" s="303"/>
      <c r="K19" s="303"/>
      <c r="L19" s="303"/>
      <c r="M19" s="297">
        <f t="shared" si="13"/>
        <v>0</v>
      </c>
      <c r="N19" s="303"/>
      <c r="O19" s="303">
        <v>0</v>
      </c>
      <c r="P19" s="303">
        <v>0</v>
      </c>
      <c r="Q19" s="63"/>
      <c r="R19" s="65">
        <v>15</v>
      </c>
      <c r="S19" s="66">
        <f t="shared" si="15"/>
        <v>2</v>
      </c>
      <c r="T19" s="67">
        <f t="shared" si="16"/>
        <v>2.85</v>
      </c>
      <c r="U19" s="165">
        <f t="shared" si="17"/>
        <v>2</v>
      </c>
      <c r="V19" s="67">
        <f t="shared" si="18"/>
        <v>2.85</v>
      </c>
      <c r="W19" s="67">
        <v>15</v>
      </c>
      <c r="X19" s="66"/>
      <c r="Y19" s="66" t="e">
        <f t="shared" si="19"/>
        <v>#N/A</v>
      </c>
      <c r="Z19" s="67" t="e">
        <f t="shared" si="20"/>
        <v>#N/A</v>
      </c>
      <c r="AA19" s="66" t="e">
        <f t="shared" si="21"/>
        <v>#N/A</v>
      </c>
      <c r="AB19" s="66">
        <f t="shared" si="22"/>
        <v>1</v>
      </c>
      <c r="AC19" s="66">
        <f t="shared" si="23"/>
        <v>1</v>
      </c>
      <c r="AD19" s="67">
        <f t="shared" si="24"/>
        <v>0.4</v>
      </c>
      <c r="AE19" s="66">
        <v>20</v>
      </c>
      <c r="AF19" s="63">
        <v>2</v>
      </c>
      <c r="AG19" s="117"/>
      <c r="AH19" s="103">
        <f t="shared" ref="AH19:AH33" si="25">U19-AF19</f>
        <v>0</v>
      </c>
    </row>
    <row r="20" spans="1:34" s="33" customFormat="1" ht="47.25" x14ac:dyDescent="0.25">
      <c r="A20" s="290">
        <v>18</v>
      </c>
      <c r="B20" s="277" t="s">
        <v>503</v>
      </c>
      <c r="C20" s="277" t="s">
        <v>79</v>
      </c>
      <c r="D20" s="296">
        <v>80.088999999999999</v>
      </c>
      <c r="E20" s="294"/>
      <c r="F20" s="295">
        <v>35</v>
      </c>
      <c r="G20" s="67">
        <f t="shared" si="11"/>
        <v>0.44</v>
      </c>
      <c r="H20" s="268">
        <v>7</v>
      </c>
      <c r="I20" s="298" t="e">
        <f t="shared" si="12"/>
        <v>#DIV/0!</v>
      </c>
      <c r="J20" s="303"/>
      <c r="K20" s="303"/>
      <c r="L20" s="303"/>
      <c r="M20" s="297">
        <f t="shared" si="13"/>
        <v>2</v>
      </c>
      <c r="N20" s="303"/>
      <c r="O20" s="303">
        <v>2</v>
      </c>
      <c r="P20" s="303">
        <v>0</v>
      </c>
      <c r="Q20" s="63">
        <f t="shared" si="14"/>
        <v>29</v>
      </c>
      <c r="R20" s="65">
        <v>15</v>
      </c>
      <c r="S20" s="66">
        <f t="shared" si="15"/>
        <v>5</v>
      </c>
      <c r="T20" s="67">
        <f t="shared" si="16"/>
        <v>5.25</v>
      </c>
      <c r="U20" s="165">
        <f t="shared" si="17"/>
        <v>3</v>
      </c>
      <c r="V20" s="67">
        <f t="shared" si="18"/>
        <v>3.15</v>
      </c>
      <c r="W20" s="67">
        <v>9</v>
      </c>
      <c r="X20" s="66"/>
      <c r="Y20" s="66" t="e">
        <f t="shared" si="19"/>
        <v>#N/A</v>
      </c>
      <c r="Z20" s="67" t="e">
        <f t="shared" si="20"/>
        <v>#N/A</v>
      </c>
      <c r="AA20" s="66" t="e">
        <f t="shared" si="21"/>
        <v>#N/A</v>
      </c>
      <c r="AB20" s="66">
        <f t="shared" si="22"/>
        <v>2</v>
      </c>
      <c r="AC20" s="66">
        <f t="shared" si="23"/>
        <v>1</v>
      </c>
      <c r="AD20" s="67">
        <f t="shared" si="24"/>
        <v>0.6</v>
      </c>
      <c r="AE20" s="66">
        <v>20</v>
      </c>
      <c r="AF20" s="63">
        <v>3</v>
      </c>
      <c r="AG20" s="117"/>
      <c r="AH20" s="103">
        <f t="shared" si="25"/>
        <v>0</v>
      </c>
    </row>
    <row r="21" spans="1:34" s="33" customFormat="1" ht="47.25" x14ac:dyDescent="0.25">
      <c r="A21" s="290">
        <v>19</v>
      </c>
      <c r="B21" s="277" t="s">
        <v>507</v>
      </c>
      <c r="C21" s="277" t="s">
        <v>79</v>
      </c>
      <c r="D21" s="296">
        <v>473.84</v>
      </c>
      <c r="E21" s="294"/>
      <c r="F21" s="295">
        <v>605</v>
      </c>
      <c r="G21" s="67">
        <f t="shared" si="11"/>
        <v>1.28</v>
      </c>
      <c r="H21" s="268">
        <v>57</v>
      </c>
      <c r="I21" s="298" t="e">
        <f t="shared" si="12"/>
        <v>#DIV/0!</v>
      </c>
      <c r="J21" s="303"/>
      <c r="K21" s="303"/>
      <c r="L21" s="303"/>
      <c r="M21" s="297">
        <f t="shared" si="13"/>
        <v>2</v>
      </c>
      <c r="N21" s="303"/>
      <c r="O21" s="303">
        <v>1</v>
      </c>
      <c r="P21" s="303">
        <v>1</v>
      </c>
      <c r="Q21" s="63">
        <f t="shared" si="14"/>
        <v>4</v>
      </c>
      <c r="R21" s="65">
        <v>15</v>
      </c>
      <c r="S21" s="66">
        <f t="shared" si="15"/>
        <v>90</v>
      </c>
      <c r="T21" s="67">
        <f t="shared" si="16"/>
        <v>90.75</v>
      </c>
      <c r="U21" s="165">
        <f t="shared" si="17"/>
        <v>36</v>
      </c>
      <c r="V21" s="67">
        <f t="shared" si="18"/>
        <v>36.299999999999997</v>
      </c>
      <c r="W21" s="67">
        <v>6</v>
      </c>
      <c r="X21" s="66"/>
      <c r="Y21" s="66" t="e">
        <f t="shared" si="19"/>
        <v>#N/A</v>
      </c>
      <c r="Z21" s="67" t="e">
        <f t="shared" si="20"/>
        <v>#N/A</v>
      </c>
      <c r="AA21" s="66" t="e">
        <f t="shared" si="21"/>
        <v>#N/A</v>
      </c>
      <c r="AB21" s="66">
        <f t="shared" si="22"/>
        <v>28</v>
      </c>
      <c r="AC21" s="66">
        <f t="shared" si="23"/>
        <v>8</v>
      </c>
      <c r="AD21" s="67">
        <f t="shared" si="24"/>
        <v>7.2</v>
      </c>
      <c r="AE21" s="66">
        <v>20</v>
      </c>
      <c r="AF21" s="63">
        <v>36</v>
      </c>
      <c r="AG21" s="117"/>
      <c r="AH21" s="103">
        <f t="shared" si="25"/>
        <v>0</v>
      </c>
    </row>
    <row r="22" spans="1:34" s="33" customFormat="1" ht="47.25" x14ac:dyDescent="0.25">
      <c r="A22" s="290">
        <v>20</v>
      </c>
      <c r="B22" s="277" t="s">
        <v>508</v>
      </c>
      <c r="C22" s="277" t="s">
        <v>79</v>
      </c>
      <c r="D22" s="296">
        <v>73.459999999999994</v>
      </c>
      <c r="E22" s="294"/>
      <c r="F22" s="295">
        <v>198</v>
      </c>
      <c r="G22" s="67">
        <f t="shared" si="11"/>
        <v>2.7</v>
      </c>
      <c r="H22" s="268">
        <v>14</v>
      </c>
      <c r="I22" s="298" t="e">
        <f t="shared" si="12"/>
        <v>#DIV/0!</v>
      </c>
      <c r="J22" s="303"/>
      <c r="K22" s="303"/>
      <c r="L22" s="303"/>
      <c r="M22" s="297">
        <f t="shared" si="13"/>
        <v>0</v>
      </c>
      <c r="N22" s="303"/>
      <c r="O22" s="303">
        <v>0</v>
      </c>
      <c r="P22" s="303">
        <v>0</v>
      </c>
      <c r="Q22" s="63">
        <f t="shared" si="14"/>
        <v>0</v>
      </c>
      <c r="R22" s="65">
        <v>15</v>
      </c>
      <c r="S22" s="66">
        <f t="shared" si="15"/>
        <v>29</v>
      </c>
      <c r="T22" s="67">
        <f t="shared" si="16"/>
        <v>29.7</v>
      </c>
      <c r="U22" s="165">
        <f t="shared" si="17"/>
        <v>15</v>
      </c>
      <c r="V22" s="67">
        <f t="shared" si="18"/>
        <v>15.84</v>
      </c>
      <c r="W22" s="67">
        <v>8</v>
      </c>
      <c r="X22" s="66"/>
      <c r="Y22" s="66" t="e">
        <f t="shared" si="19"/>
        <v>#N/A</v>
      </c>
      <c r="Z22" s="67" t="e">
        <f t="shared" si="20"/>
        <v>#N/A</v>
      </c>
      <c r="AA22" s="66" t="e">
        <f t="shared" si="21"/>
        <v>#N/A</v>
      </c>
      <c r="AB22" s="66">
        <f t="shared" si="22"/>
        <v>12</v>
      </c>
      <c r="AC22" s="66">
        <f t="shared" si="23"/>
        <v>3</v>
      </c>
      <c r="AD22" s="67">
        <f t="shared" si="24"/>
        <v>3</v>
      </c>
      <c r="AE22" s="66">
        <v>20</v>
      </c>
      <c r="AF22" s="63">
        <v>15</v>
      </c>
      <c r="AG22" s="117"/>
      <c r="AH22" s="103">
        <f t="shared" si="25"/>
        <v>0</v>
      </c>
    </row>
    <row r="23" spans="1:34" s="33" customFormat="1" ht="47.25" x14ac:dyDescent="0.25">
      <c r="A23" s="290">
        <v>21</v>
      </c>
      <c r="B23" s="277" t="s">
        <v>509</v>
      </c>
      <c r="C23" s="277" t="s">
        <v>79</v>
      </c>
      <c r="D23" s="296">
        <v>491.7</v>
      </c>
      <c r="E23" s="294"/>
      <c r="F23" s="295">
        <v>619</v>
      </c>
      <c r="G23" s="67">
        <f t="shared" si="11"/>
        <v>1.26</v>
      </c>
      <c r="H23" s="268">
        <v>61</v>
      </c>
      <c r="I23" s="298" t="e">
        <f t="shared" si="12"/>
        <v>#DIV/0!</v>
      </c>
      <c r="J23" s="303"/>
      <c r="K23" s="303"/>
      <c r="L23" s="303"/>
      <c r="M23" s="297">
        <f t="shared" si="13"/>
        <v>7</v>
      </c>
      <c r="N23" s="303"/>
      <c r="O23" s="303">
        <v>6</v>
      </c>
      <c r="P23" s="303">
        <v>1</v>
      </c>
      <c r="Q23" s="63">
        <f t="shared" si="14"/>
        <v>11</v>
      </c>
      <c r="R23" s="65">
        <v>15</v>
      </c>
      <c r="S23" s="66">
        <f t="shared" si="15"/>
        <v>92</v>
      </c>
      <c r="T23" s="67">
        <f t="shared" si="16"/>
        <v>92.85</v>
      </c>
      <c r="U23" s="165">
        <f t="shared" si="17"/>
        <v>55</v>
      </c>
      <c r="V23" s="67">
        <f t="shared" si="18"/>
        <v>55.71</v>
      </c>
      <c r="W23" s="67">
        <v>9</v>
      </c>
      <c r="X23" s="66"/>
      <c r="Y23" s="66" t="e">
        <f t="shared" si="19"/>
        <v>#N/A</v>
      </c>
      <c r="Z23" s="67" t="e">
        <f t="shared" si="20"/>
        <v>#N/A</v>
      </c>
      <c r="AA23" s="66" t="e">
        <f t="shared" si="21"/>
        <v>#N/A</v>
      </c>
      <c r="AB23" s="66">
        <f t="shared" si="22"/>
        <v>44</v>
      </c>
      <c r="AC23" s="66">
        <f t="shared" si="23"/>
        <v>11</v>
      </c>
      <c r="AD23" s="67">
        <f t="shared" si="24"/>
        <v>11</v>
      </c>
      <c r="AE23" s="66">
        <v>20</v>
      </c>
      <c r="AF23" s="63">
        <v>55</v>
      </c>
      <c r="AG23" s="117"/>
      <c r="AH23" s="103">
        <f t="shared" si="25"/>
        <v>0</v>
      </c>
    </row>
    <row r="24" spans="1:34" s="33" customFormat="1" ht="63" x14ac:dyDescent="0.25">
      <c r="A24" s="290">
        <v>22</v>
      </c>
      <c r="B24" s="277" t="s">
        <v>510</v>
      </c>
      <c r="C24" s="277" t="s">
        <v>79</v>
      </c>
      <c r="D24" s="296">
        <v>495.87</v>
      </c>
      <c r="E24" s="294"/>
      <c r="F24" s="295">
        <v>649</v>
      </c>
      <c r="G24" s="67">
        <f t="shared" si="11"/>
        <v>1.31</v>
      </c>
      <c r="H24" s="268">
        <v>35</v>
      </c>
      <c r="I24" s="298" t="e">
        <f t="shared" si="12"/>
        <v>#DIV/0!</v>
      </c>
      <c r="J24" s="303"/>
      <c r="K24" s="303"/>
      <c r="L24" s="303"/>
      <c r="M24" s="297">
        <f t="shared" si="13"/>
        <v>1</v>
      </c>
      <c r="N24" s="303"/>
      <c r="O24" s="303">
        <v>1</v>
      </c>
      <c r="P24" s="303">
        <v>0</v>
      </c>
      <c r="Q24" s="63">
        <f t="shared" si="14"/>
        <v>3</v>
      </c>
      <c r="R24" s="65">
        <v>15</v>
      </c>
      <c r="S24" s="66">
        <f t="shared" si="15"/>
        <v>97</v>
      </c>
      <c r="T24" s="67">
        <f t="shared" si="16"/>
        <v>97.35</v>
      </c>
      <c r="U24" s="165">
        <f t="shared" si="17"/>
        <v>32</v>
      </c>
      <c r="V24" s="67">
        <f t="shared" si="18"/>
        <v>32.450000000000003</v>
      </c>
      <c r="W24" s="67">
        <v>5</v>
      </c>
      <c r="X24" s="66"/>
      <c r="Y24" s="66" t="e">
        <f t="shared" si="19"/>
        <v>#N/A</v>
      </c>
      <c r="Z24" s="67" t="e">
        <f t="shared" si="20"/>
        <v>#N/A</v>
      </c>
      <c r="AA24" s="66" t="e">
        <f t="shared" si="21"/>
        <v>#N/A</v>
      </c>
      <c r="AB24" s="66">
        <f t="shared" si="22"/>
        <v>25</v>
      </c>
      <c r="AC24" s="66">
        <f t="shared" si="23"/>
        <v>7</v>
      </c>
      <c r="AD24" s="67">
        <f t="shared" si="24"/>
        <v>6.4</v>
      </c>
      <c r="AE24" s="66">
        <v>20</v>
      </c>
      <c r="AF24" s="63">
        <v>32</v>
      </c>
      <c r="AG24" s="117"/>
      <c r="AH24" s="103">
        <f t="shared" si="25"/>
        <v>0</v>
      </c>
    </row>
    <row r="25" spans="1:34" s="33" customFormat="1" ht="47.25" x14ac:dyDescent="0.25">
      <c r="A25" s="290">
        <v>24</v>
      </c>
      <c r="B25" s="277" t="s">
        <v>817</v>
      </c>
      <c r="C25" s="277" t="s">
        <v>79</v>
      </c>
      <c r="D25" s="296">
        <v>673.39</v>
      </c>
      <c r="E25" s="294"/>
      <c r="F25" s="295">
        <v>123</v>
      </c>
      <c r="G25" s="67">
        <f t="shared" si="11"/>
        <v>0.18</v>
      </c>
      <c r="H25" s="268">
        <v>14</v>
      </c>
      <c r="I25" s="298" t="e">
        <f t="shared" si="12"/>
        <v>#DIV/0!</v>
      </c>
      <c r="J25" s="303"/>
      <c r="K25" s="303"/>
      <c r="L25" s="303"/>
      <c r="M25" s="297">
        <f t="shared" si="13"/>
        <v>7</v>
      </c>
      <c r="N25" s="303"/>
      <c r="O25" s="303">
        <v>7</v>
      </c>
      <c r="P25" s="303">
        <v>0</v>
      </c>
      <c r="Q25" s="63">
        <f t="shared" si="14"/>
        <v>50</v>
      </c>
      <c r="R25" s="65">
        <v>15</v>
      </c>
      <c r="S25" s="66">
        <f t="shared" si="15"/>
        <v>18</v>
      </c>
      <c r="T25" s="67">
        <f t="shared" si="16"/>
        <v>18.45</v>
      </c>
      <c r="U25" s="165">
        <f t="shared" si="17"/>
        <v>17</v>
      </c>
      <c r="V25" s="67">
        <f t="shared" si="18"/>
        <v>17.96</v>
      </c>
      <c r="W25" s="67">
        <v>14.6</v>
      </c>
      <c r="X25" s="66"/>
      <c r="Y25" s="66" t="e">
        <f t="shared" si="19"/>
        <v>#N/A</v>
      </c>
      <c r="Z25" s="67" t="e">
        <f t="shared" si="20"/>
        <v>#N/A</v>
      </c>
      <c r="AA25" s="66" t="e">
        <f t="shared" si="21"/>
        <v>#N/A</v>
      </c>
      <c r="AB25" s="66">
        <f t="shared" si="22"/>
        <v>13</v>
      </c>
      <c r="AC25" s="66">
        <f t="shared" si="23"/>
        <v>4</v>
      </c>
      <c r="AD25" s="67">
        <f t="shared" si="24"/>
        <v>3.4</v>
      </c>
      <c r="AE25" s="66">
        <v>20</v>
      </c>
      <c r="AF25" s="63">
        <v>17</v>
      </c>
      <c r="AG25" s="117"/>
      <c r="AH25" s="103">
        <f t="shared" si="25"/>
        <v>0</v>
      </c>
    </row>
    <row r="26" spans="1:34" s="33" customFormat="1" ht="47.25" x14ac:dyDescent="0.25">
      <c r="A26" s="290">
        <v>27</v>
      </c>
      <c r="B26" s="277" t="s">
        <v>512</v>
      </c>
      <c r="C26" s="277" t="s">
        <v>79</v>
      </c>
      <c r="D26" s="296">
        <v>1360.4290000000001</v>
      </c>
      <c r="E26" s="294"/>
      <c r="F26" s="295">
        <v>911</v>
      </c>
      <c r="G26" s="67">
        <f t="shared" si="11"/>
        <v>0.67</v>
      </c>
      <c r="H26" s="268">
        <v>24</v>
      </c>
      <c r="I26" s="298" t="e">
        <f t="shared" si="12"/>
        <v>#DIV/0!</v>
      </c>
      <c r="J26" s="303"/>
      <c r="K26" s="303"/>
      <c r="L26" s="303"/>
      <c r="M26" s="297">
        <f t="shared" si="13"/>
        <v>6</v>
      </c>
      <c r="N26" s="303"/>
      <c r="O26" s="303">
        <v>6</v>
      </c>
      <c r="P26" s="303">
        <v>0</v>
      </c>
      <c r="Q26" s="63">
        <f t="shared" si="14"/>
        <v>25</v>
      </c>
      <c r="R26" s="65">
        <v>15</v>
      </c>
      <c r="S26" s="66">
        <f t="shared" si="15"/>
        <v>136</v>
      </c>
      <c r="T26" s="67">
        <f t="shared" si="16"/>
        <v>136.65</v>
      </c>
      <c r="U26" s="165">
        <f t="shared" si="17"/>
        <v>27</v>
      </c>
      <c r="V26" s="67">
        <f t="shared" si="18"/>
        <v>27.33</v>
      </c>
      <c r="W26" s="67">
        <v>3</v>
      </c>
      <c r="X26" s="66"/>
      <c r="Y26" s="66" t="e">
        <f t="shared" si="19"/>
        <v>#N/A</v>
      </c>
      <c r="Z26" s="67" t="e">
        <f t="shared" si="20"/>
        <v>#N/A</v>
      </c>
      <c r="AA26" s="66" t="e">
        <f t="shared" si="21"/>
        <v>#N/A</v>
      </c>
      <c r="AB26" s="66">
        <f t="shared" si="22"/>
        <v>21</v>
      </c>
      <c r="AC26" s="66">
        <f t="shared" si="23"/>
        <v>6</v>
      </c>
      <c r="AD26" s="67">
        <f t="shared" si="24"/>
        <v>5.4</v>
      </c>
      <c r="AE26" s="66">
        <v>20</v>
      </c>
      <c r="AF26" s="63">
        <v>27</v>
      </c>
      <c r="AG26" s="117"/>
      <c r="AH26" s="103">
        <f t="shared" si="25"/>
        <v>0</v>
      </c>
    </row>
    <row r="27" spans="1:34" s="33" customFormat="1" ht="47.25" x14ac:dyDescent="0.25">
      <c r="A27" s="290">
        <v>28</v>
      </c>
      <c r="B27" s="277" t="s">
        <v>513</v>
      </c>
      <c r="C27" s="277" t="s">
        <v>79</v>
      </c>
      <c r="D27" s="296">
        <v>499.12799999999999</v>
      </c>
      <c r="E27" s="294"/>
      <c r="F27" s="295">
        <v>471</v>
      </c>
      <c r="G27" s="67">
        <f t="shared" si="11"/>
        <v>0.94</v>
      </c>
      <c r="H27" s="268">
        <v>14</v>
      </c>
      <c r="I27" s="298" t="e">
        <f t="shared" si="12"/>
        <v>#DIV/0!</v>
      </c>
      <c r="J27" s="303"/>
      <c r="K27" s="303"/>
      <c r="L27" s="303"/>
      <c r="M27" s="297">
        <f t="shared" si="13"/>
        <v>6</v>
      </c>
      <c r="N27" s="303"/>
      <c r="O27" s="303">
        <v>6</v>
      </c>
      <c r="P27" s="303">
        <v>0</v>
      </c>
      <c r="Q27" s="63">
        <f t="shared" si="14"/>
        <v>43</v>
      </c>
      <c r="R27" s="65">
        <v>15</v>
      </c>
      <c r="S27" s="66">
        <f t="shared" si="15"/>
        <v>70</v>
      </c>
      <c r="T27" s="67">
        <f t="shared" si="16"/>
        <v>70.650000000000006</v>
      </c>
      <c r="U27" s="165">
        <f t="shared" si="17"/>
        <v>14</v>
      </c>
      <c r="V27" s="67">
        <f t="shared" si="18"/>
        <v>14.13</v>
      </c>
      <c r="W27" s="67">
        <v>3</v>
      </c>
      <c r="X27" s="66"/>
      <c r="Y27" s="66" t="e">
        <f t="shared" si="19"/>
        <v>#N/A</v>
      </c>
      <c r="Z27" s="67" t="e">
        <f t="shared" si="20"/>
        <v>#N/A</v>
      </c>
      <c r="AA27" s="66" t="e">
        <f t="shared" si="21"/>
        <v>#N/A</v>
      </c>
      <c r="AB27" s="66">
        <f t="shared" si="22"/>
        <v>11</v>
      </c>
      <c r="AC27" s="66">
        <f t="shared" si="23"/>
        <v>3</v>
      </c>
      <c r="AD27" s="67">
        <f t="shared" si="24"/>
        <v>2.8</v>
      </c>
      <c r="AE27" s="66">
        <v>20</v>
      </c>
      <c r="AF27" s="63">
        <v>14</v>
      </c>
      <c r="AG27" s="117"/>
      <c r="AH27" s="103">
        <f t="shared" si="25"/>
        <v>0</v>
      </c>
    </row>
    <row r="28" spans="1:34" s="33" customFormat="1" ht="47.25" x14ac:dyDescent="0.25">
      <c r="A28" s="290">
        <v>29</v>
      </c>
      <c r="B28" s="277" t="s">
        <v>514</v>
      </c>
      <c r="C28" s="277" t="s">
        <v>79</v>
      </c>
      <c r="D28" s="296">
        <v>492.71899999999999</v>
      </c>
      <c r="E28" s="294"/>
      <c r="F28" s="295">
        <v>476</v>
      </c>
      <c r="G28" s="67">
        <f t="shared" si="11"/>
        <v>0.97</v>
      </c>
      <c r="H28" s="268">
        <v>46</v>
      </c>
      <c r="I28" s="298" t="e">
        <f t="shared" si="12"/>
        <v>#DIV/0!</v>
      </c>
      <c r="J28" s="303"/>
      <c r="K28" s="303"/>
      <c r="L28" s="303"/>
      <c r="M28" s="297">
        <f t="shared" si="13"/>
        <v>13</v>
      </c>
      <c r="N28" s="303"/>
      <c r="O28" s="303">
        <v>13</v>
      </c>
      <c r="P28" s="303">
        <v>0</v>
      </c>
      <c r="Q28" s="63">
        <f t="shared" si="14"/>
        <v>28</v>
      </c>
      <c r="R28" s="65">
        <v>15</v>
      </c>
      <c r="S28" s="66">
        <f t="shared" si="15"/>
        <v>71</v>
      </c>
      <c r="T28" s="67">
        <f t="shared" si="16"/>
        <v>71.400000000000006</v>
      </c>
      <c r="U28" s="165">
        <f t="shared" si="17"/>
        <v>23</v>
      </c>
      <c r="V28" s="67">
        <f t="shared" si="18"/>
        <v>23.8</v>
      </c>
      <c r="W28" s="67">
        <v>5</v>
      </c>
      <c r="X28" s="66"/>
      <c r="Y28" s="66" t="e">
        <f t="shared" si="19"/>
        <v>#N/A</v>
      </c>
      <c r="Z28" s="67" t="e">
        <f t="shared" si="20"/>
        <v>#N/A</v>
      </c>
      <c r="AA28" s="66" t="e">
        <f t="shared" si="21"/>
        <v>#N/A</v>
      </c>
      <c r="AB28" s="66">
        <f t="shared" si="22"/>
        <v>18</v>
      </c>
      <c r="AC28" s="66">
        <f t="shared" si="23"/>
        <v>5</v>
      </c>
      <c r="AD28" s="67">
        <f t="shared" si="24"/>
        <v>4.5999999999999996</v>
      </c>
      <c r="AE28" s="66">
        <v>20</v>
      </c>
      <c r="AF28" s="63">
        <v>23</v>
      </c>
      <c r="AG28" s="117"/>
      <c r="AH28" s="103">
        <f t="shared" si="25"/>
        <v>0</v>
      </c>
    </row>
    <row r="29" spans="1:34" s="33" customFormat="1" ht="47.25" x14ac:dyDescent="0.25">
      <c r="A29" s="290">
        <v>30</v>
      </c>
      <c r="B29" s="277" t="s">
        <v>515</v>
      </c>
      <c r="C29" s="277" t="s">
        <v>79</v>
      </c>
      <c r="D29" s="296">
        <v>207.53100000000001</v>
      </c>
      <c r="E29" s="294"/>
      <c r="F29" s="295">
        <v>105</v>
      </c>
      <c r="G29" s="67">
        <f t="shared" si="11"/>
        <v>0.51</v>
      </c>
      <c r="H29" s="268">
        <v>9</v>
      </c>
      <c r="I29" s="298" t="e">
        <f t="shared" si="12"/>
        <v>#DIV/0!</v>
      </c>
      <c r="J29" s="303"/>
      <c r="K29" s="303"/>
      <c r="L29" s="303"/>
      <c r="M29" s="297">
        <f t="shared" si="13"/>
        <v>3</v>
      </c>
      <c r="N29" s="303"/>
      <c r="O29" s="303">
        <v>3</v>
      </c>
      <c r="P29" s="303">
        <v>0</v>
      </c>
      <c r="Q29" s="63">
        <f t="shared" si="14"/>
        <v>33</v>
      </c>
      <c r="R29" s="65">
        <v>15</v>
      </c>
      <c r="S29" s="66">
        <f t="shared" si="15"/>
        <v>15</v>
      </c>
      <c r="T29" s="67">
        <f t="shared" si="16"/>
        <v>15.75</v>
      </c>
      <c r="U29" s="165">
        <f t="shared" si="17"/>
        <v>9</v>
      </c>
      <c r="V29" s="67">
        <f t="shared" si="18"/>
        <v>9.4499999999999993</v>
      </c>
      <c r="W29" s="67">
        <v>9</v>
      </c>
      <c r="X29" s="66"/>
      <c r="Y29" s="66" t="e">
        <f t="shared" si="19"/>
        <v>#N/A</v>
      </c>
      <c r="Z29" s="67" t="e">
        <f t="shared" si="20"/>
        <v>#N/A</v>
      </c>
      <c r="AA29" s="66" t="e">
        <f t="shared" si="21"/>
        <v>#N/A</v>
      </c>
      <c r="AB29" s="66">
        <f t="shared" si="22"/>
        <v>7</v>
      </c>
      <c r="AC29" s="66">
        <f t="shared" si="23"/>
        <v>2</v>
      </c>
      <c r="AD29" s="67">
        <f t="shared" si="24"/>
        <v>1.8</v>
      </c>
      <c r="AE29" s="66">
        <v>20</v>
      </c>
      <c r="AF29" s="63">
        <v>9</v>
      </c>
      <c r="AG29" s="117"/>
      <c r="AH29" s="103">
        <f t="shared" si="25"/>
        <v>0</v>
      </c>
    </row>
    <row r="30" spans="1:34" s="33" customFormat="1" ht="47.25" x14ac:dyDescent="0.25">
      <c r="A30" s="290">
        <v>31</v>
      </c>
      <c r="B30" s="277" t="s">
        <v>516</v>
      </c>
      <c r="C30" s="277" t="s">
        <v>79</v>
      </c>
      <c r="D30" s="296">
        <v>291.37599999999998</v>
      </c>
      <c r="E30" s="294"/>
      <c r="F30" s="295">
        <v>491</v>
      </c>
      <c r="G30" s="67">
        <f t="shared" si="11"/>
        <v>1.69</v>
      </c>
      <c r="H30" s="268">
        <v>48</v>
      </c>
      <c r="I30" s="298" t="e">
        <f t="shared" si="12"/>
        <v>#DIV/0!</v>
      </c>
      <c r="J30" s="303"/>
      <c r="K30" s="303"/>
      <c r="L30" s="303"/>
      <c r="M30" s="297">
        <f t="shared" si="13"/>
        <v>2</v>
      </c>
      <c r="N30" s="303"/>
      <c r="O30" s="303">
        <v>2</v>
      </c>
      <c r="P30" s="303">
        <v>0</v>
      </c>
      <c r="Q30" s="63">
        <f t="shared" si="14"/>
        <v>4</v>
      </c>
      <c r="R30" s="65">
        <v>15</v>
      </c>
      <c r="S30" s="66">
        <f t="shared" si="15"/>
        <v>73</v>
      </c>
      <c r="T30" s="67">
        <f t="shared" si="16"/>
        <v>73.650000000000006</v>
      </c>
      <c r="U30" s="165">
        <f t="shared" si="17"/>
        <v>44</v>
      </c>
      <c r="V30" s="67">
        <f t="shared" si="18"/>
        <v>44.19</v>
      </c>
      <c r="W30" s="67">
        <v>9</v>
      </c>
      <c r="X30" s="66"/>
      <c r="Y30" s="66" t="e">
        <f t="shared" si="19"/>
        <v>#N/A</v>
      </c>
      <c r="Z30" s="67" t="e">
        <f t="shared" si="20"/>
        <v>#N/A</v>
      </c>
      <c r="AA30" s="66" t="e">
        <f t="shared" si="21"/>
        <v>#N/A</v>
      </c>
      <c r="AB30" s="66">
        <f t="shared" si="22"/>
        <v>35</v>
      </c>
      <c r="AC30" s="66">
        <f t="shared" si="23"/>
        <v>9</v>
      </c>
      <c r="AD30" s="67">
        <f t="shared" si="24"/>
        <v>8.8000000000000007</v>
      </c>
      <c r="AE30" s="66">
        <v>20</v>
      </c>
      <c r="AF30" s="63">
        <v>44</v>
      </c>
      <c r="AG30" s="117"/>
      <c r="AH30" s="103">
        <f t="shared" si="25"/>
        <v>0</v>
      </c>
    </row>
    <row r="31" spans="1:34" s="33" customFormat="1" ht="47.25" x14ac:dyDescent="0.25">
      <c r="A31" s="290">
        <v>32</v>
      </c>
      <c r="B31" s="277" t="s">
        <v>517</v>
      </c>
      <c r="C31" s="277" t="s">
        <v>79</v>
      </c>
      <c r="D31" s="296">
        <v>481.76</v>
      </c>
      <c r="E31" s="294"/>
      <c r="F31" s="295">
        <v>476</v>
      </c>
      <c r="G31" s="67">
        <f t="shared" si="11"/>
        <v>0.99</v>
      </c>
      <c r="H31" s="268">
        <v>45</v>
      </c>
      <c r="I31" s="298" t="e">
        <f t="shared" si="12"/>
        <v>#DIV/0!</v>
      </c>
      <c r="J31" s="303"/>
      <c r="K31" s="303"/>
      <c r="L31" s="303"/>
      <c r="M31" s="297">
        <f t="shared" si="13"/>
        <v>2</v>
      </c>
      <c r="N31" s="303"/>
      <c r="O31" s="303">
        <v>2</v>
      </c>
      <c r="P31" s="303">
        <v>0</v>
      </c>
      <c r="Q31" s="63">
        <f t="shared" si="14"/>
        <v>4</v>
      </c>
      <c r="R31" s="65">
        <v>15</v>
      </c>
      <c r="S31" s="66">
        <f t="shared" si="15"/>
        <v>71</v>
      </c>
      <c r="T31" s="67">
        <f t="shared" si="16"/>
        <v>71.400000000000006</v>
      </c>
      <c r="U31" s="165">
        <f t="shared" si="17"/>
        <v>42</v>
      </c>
      <c r="V31" s="67">
        <f t="shared" si="18"/>
        <v>42.84</v>
      </c>
      <c r="W31" s="67">
        <v>9</v>
      </c>
      <c r="X31" s="66"/>
      <c r="Y31" s="66" t="e">
        <f t="shared" si="19"/>
        <v>#N/A</v>
      </c>
      <c r="Z31" s="67" t="e">
        <f t="shared" si="20"/>
        <v>#N/A</v>
      </c>
      <c r="AA31" s="66" t="e">
        <f t="shared" si="21"/>
        <v>#N/A</v>
      </c>
      <c r="AB31" s="66">
        <f t="shared" si="22"/>
        <v>33</v>
      </c>
      <c r="AC31" s="66">
        <f t="shared" si="23"/>
        <v>9</v>
      </c>
      <c r="AD31" s="67">
        <f t="shared" si="24"/>
        <v>8.4</v>
      </c>
      <c r="AE31" s="66">
        <v>20</v>
      </c>
      <c r="AF31" s="63">
        <v>42</v>
      </c>
      <c r="AG31" s="117"/>
      <c r="AH31" s="103">
        <f t="shared" si="25"/>
        <v>0</v>
      </c>
    </row>
    <row r="32" spans="1:34" s="33" customFormat="1" ht="47.25" x14ac:dyDescent="0.25">
      <c r="A32" s="290">
        <v>33</v>
      </c>
      <c r="B32" s="277" t="s">
        <v>518</v>
      </c>
      <c r="C32" s="277" t="s">
        <v>79</v>
      </c>
      <c r="D32" s="296">
        <v>499.17</v>
      </c>
      <c r="E32" s="294"/>
      <c r="F32" s="295">
        <v>618</v>
      </c>
      <c r="G32" s="67">
        <f t="shared" si="11"/>
        <v>1.24</v>
      </c>
      <c r="H32" s="268">
        <v>74</v>
      </c>
      <c r="I32" s="298" t="e">
        <f t="shared" si="12"/>
        <v>#DIV/0!</v>
      </c>
      <c r="J32" s="303"/>
      <c r="K32" s="303"/>
      <c r="L32" s="303"/>
      <c r="M32" s="297">
        <f t="shared" si="13"/>
        <v>1</v>
      </c>
      <c r="N32" s="303"/>
      <c r="O32" s="303">
        <v>1</v>
      </c>
      <c r="P32" s="303">
        <v>0</v>
      </c>
      <c r="Q32" s="63">
        <f t="shared" si="14"/>
        <v>1</v>
      </c>
      <c r="R32" s="65">
        <v>15</v>
      </c>
      <c r="S32" s="66">
        <f t="shared" si="15"/>
        <v>92</v>
      </c>
      <c r="T32" s="67">
        <f t="shared" si="16"/>
        <v>92.7</v>
      </c>
      <c r="U32" s="165">
        <f t="shared" si="17"/>
        <v>37</v>
      </c>
      <c r="V32" s="67">
        <f t="shared" si="18"/>
        <v>37.08</v>
      </c>
      <c r="W32" s="67">
        <v>6</v>
      </c>
      <c r="X32" s="66"/>
      <c r="Y32" s="66" t="e">
        <f t="shared" si="19"/>
        <v>#N/A</v>
      </c>
      <c r="Z32" s="67" t="e">
        <f t="shared" si="20"/>
        <v>#N/A</v>
      </c>
      <c r="AA32" s="66" t="e">
        <f t="shared" si="21"/>
        <v>#N/A</v>
      </c>
      <c r="AB32" s="66">
        <f t="shared" si="22"/>
        <v>29</v>
      </c>
      <c r="AC32" s="66">
        <f t="shared" si="23"/>
        <v>8</v>
      </c>
      <c r="AD32" s="67">
        <f t="shared" si="24"/>
        <v>7.4</v>
      </c>
      <c r="AE32" s="66">
        <v>20</v>
      </c>
      <c r="AF32" s="63">
        <v>37</v>
      </c>
      <c r="AG32" s="117"/>
      <c r="AH32" s="103">
        <f t="shared" si="25"/>
        <v>0</v>
      </c>
    </row>
    <row r="33" spans="1:34" s="33" customFormat="1" ht="47.25" x14ac:dyDescent="0.25">
      <c r="A33" s="290">
        <v>34</v>
      </c>
      <c r="B33" s="277" t="s">
        <v>519</v>
      </c>
      <c r="C33" s="277" t="s">
        <v>79</v>
      </c>
      <c r="D33" s="296">
        <v>15.006</v>
      </c>
      <c r="E33" s="294"/>
      <c r="F33" s="295">
        <v>16</v>
      </c>
      <c r="G33" s="67">
        <f t="shared" si="11"/>
        <v>1.07</v>
      </c>
      <c r="H33" s="187">
        <v>0</v>
      </c>
      <c r="I33" s="298" t="e">
        <f t="shared" si="12"/>
        <v>#DIV/0!</v>
      </c>
      <c r="J33" s="303"/>
      <c r="K33" s="303"/>
      <c r="L33" s="303"/>
      <c r="M33" s="297">
        <f t="shared" si="13"/>
        <v>0</v>
      </c>
      <c r="N33" s="303"/>
      <c r="O33" s="303">
        <v>0</v>
      </c>
      <c r="P33" s="303">
        <v>0</v>
      </c>
      <c r="Q33" s="63"/>
      <c r="R33" s="65">
        <v>15</v>
      </c>
      <c r="S33" s="66">
        <f t="shared" si="15"/>
        <v>2</v>
      </c>
      <c r="T33" s="67">
        <f t="shared" si="16"/>
        <v>2.4</v>
      </c>
      <c r="U33" s="165">
        <f t="shared" si="17"/>
        <v>2</v>
      </c>
      <c r="V33" s="67">
        <f t="shared" si="18"/>
        <v>2.4</v>
      </c>
      <c r="W33" s="67">
        <v>15</v>
      </c>
      <c r="X33" s="66"/>
      <c r="Y33" s="66" t="e">
        <f t="shared" si="19"/>
        <v>#N/A</v>
      </c>
      <c r="Z33" s="67" t="e">
        <f t="shared" si="20"/>
        <v>#N/A</v>
      </c>
      <c r="AA33" s="66" t="e">
        <f t="shared" si="21"/>
        <v>#N/A</v>
      </c>
      <c r="AB33" s="66">
        <f t="shared" si="22"/>
        <v>1</v>
      </c>
      <c r="AC33" s="66">
        <f t="shared" si="23"/>
        <v>1</v>
      </c>
      <c r="AD33" s="67">
        <f t="shared" si="24"/>
        <v>0.4</v>
      </c>
      <c r="AE33" s="66">
        <v>20</v>
      </c>
      <c r="AF33" s="63">
        <v>2</v>
      </c>
      <c r="AG33" s="117"/>
      <c r="AH33" s="103">
        <f t="shared" si="25"/>
        <v>0</v>
      </c>
    </row>
    <row r="34" spans="1:34" s="33" customFormat="1" ht="35.25" customHeight="1" x14ac:dyDescent="0.25">
      <c r="A34" s="290">
        <v>46</v>
      </c>
      <c r="B34" s="277" t="s">
        <v>847</v>
      </c>
      <c r="C34" s="277" t="s">
        <v>175</v>
      </c>
      <c r="D34" s="296">
        <v>930.82600000000002</v>
      </c>
      <c r="E34" s="294"/>
      <c r="F34" s="295">
        <v>856</v>
      </c>
      <c r="G34" s="67">
        <f t="shared" si="11"/>
        <v>0.92</v>
      </c>
      <c r="H34" s="268">
        <v>81</v>
      </c>
      <c r="I34" s="298" t="e">
        <f t="shared" si="12"/>
        <v>#DIV/0!</v>
      </c>
      <c r="J34" s="303"/>
      <c r="K34" s="303"/>
      <c r="L34" s="303"/>
      <c r="M34" s="297">
        <f t="shared" si="13"/>
        <v>39</v>
      </c>
      <c r="N34" s="303"/>
      <c r="O34" s="303">
        <v>36</v>
      </c>
      <c r="P34" s="303">
        <v>3</v>
      </c>
      <c r="Q34" s="63">
        <f t="shared" si="14"/>
        <v>48</v>
      </c>
      <c r="R34" s="65">
        <v>15</v>
      </c>
      <c r="S34" s="66">
        <f t="shared" si="15"/>
        <v>128</v>
      </c>
      <c r="T34" s="67">
        <f t="shared" si="16"/>
        <v>128.4</v>
      </c>
      <c r="U34" s="165">
        <f t="shared" si="17"/>
        <v>128</v>
      </c>
      <c r="V34" s="67">
        <f t="shared" si="18"/>
        <v>128.4</v>
      </c>
      <c r="W34" s="67">
        <v>15</v>
      </c>
      <c r="X34" s="66"/>
      <c r="Y34" s="66" t="e">
        <f t="shared" si="19"/>
        <v>#N/A</v>
      </c>
      <c r="Z34" s="67" t="e">
        <f t="shared" si="20"/>
        <v>#N/A</v>
      </c>
      <c r="AA34" s="66" t="e">
        <f t="shared" si="21"/>
        <v>#N/A</v>
      </c>
      <c r="AB34" s="66">
        <f t="shared" si="22"/>
        <v>102</v>
      </c>
      <c r="AC34" s="66">
        <f t="shared" si="23"/>
        <v>26</v>
      </c>
      <c r="AD34" s="67">
        <f t="shared" si="24"/>
        <v>25.6</v>
      </c>
      <c r="AE34" s="66">
        <v>20</v>
      </c>
      <c r="AF34" s="63"/>
      <c r="AG34" s="251" t="s">
        <v>225</v>
      </c>
      <c r="AH34" s="103"/>
    </row>
    <row r="35" spans="1:34" s="33" customFormat="1" ht="47.25" x14ac:dyDescent="0.25">
      <c r="A35" s="290">
        <v>47</v>
      </c>
      <c r="B35" s="277" t="s">
        <v>646</v>
      </c>
      <c r="C35" s="277" t="s">
        <v>175</v>
      </c>
      <c r="D35" s="296">
        <v>59.34</v>
      </c>
      <c r="E35" s="294"/>
      <c r="F35" s="295">
        <v>70</v>
      </c>
      <c r="G35" s="67">
        <f t="shared" si="11"/>
        <v>1.18</v>
      </c>
      <c r="H35" s="268">
        <v>11</v>
      </c>
      <c r="I35" s="298" t="e">
        <f t="shared" si="12"/>
        <v>#DIV/0!</v>
      </c>
      <c r="J35" s="303"/>
      <c r="K35" s="303"/>
      <c r="L35" s="303"/>
      <c r="M35" s="297">
        <f t="shared" si="13"/>
        <v>2</v>
      </c>
      <c r="N35" s="303"/>
      <c r="O35" s="303">
        <v>2</v>
      </c>
      <c r="P35" s="303">
        <v>0</v>
      </c>
      <c r="Q35" s="63">
        <f t="shared" si="14"/>
        <v>18</v>
      </c>
      <c r="R35" s="65">
        <v>15</v>
      </c>
      <c r="S35" s="66">
        <f t="shared" si="15"/>
        <v>10</v>
      </c>
      <c r="T35" s="67">
        <f t="shared" si="16"/>
        <v>10.5</v>
      </c>
      <c r="U35" s="165">
        <f t="shared" si="17"/>
        <v>10</v>
      </c>
      <c r="V35" s="67">
        <f t="shared" si="18"/>
        <v>10.5</v>
      </c>
      <c r="W35" s="67">
        <v>15</v>
      </c>
      <c r="X35" s="66"/>
      <c r="Y35" s="66" t="e">
        <f t="shared" si="19"/>
        <v>#N/A</v>
      </c>
      <c r="Z35" s="67" t="e">
        <f t="shared" si="20"/>
        <v>#N/A</v>
      </c>
      <c r="AA35" s="66" t="e">
        <f t="shared" si="21"/>
        <v>#N/A</v>
      </c>
      <c r="AB35" s="66">
        <f t="shared" si="22"/>
        <v>8</v>
      </c>
      <c r="AC35" s="66">
        <f t="shared" si="23"/>
        <v>2</v>
      </c>
      <c r="AD35" s="67">
        <f t="shared" si="24"/>
        <v>2</v>
      </c>
      <c r="AE35" s="66">
        <v>20</v>
      </c>
      <c r="AF35" s="63">
        <v>10</v>
      </c>
      <c r="AG35" s="196"/>
      <c r="AH35" s="103">
        <f t="shared" ref="AH35:AH49" si="26">U35-AF35</f>
        <v>0</v>
      </c>
    </row>
    <row r="36" spans="1:34" s="33" customFormat="1" ht="47.25" x14ac:dyDescent="0.25">
      <c r="A36" s="290">
        <v>48</v>
      </c>
      <c r="B36" s="277" t="s">
        <v>647</v>
      </c>
      <c r="C36" s="277" t="s">
        <v>175</v>
      </c>
      <c r="D36" s="296">
        <v>40.573999999999998</v>
      </c>
      <c r="E36" s="294"/>
      <c r="F36" s="295">
        <v>78</v>
      </c>
      <c r="G36" s="67">
        <f t="shared" si="11"/>
        <v>1.92</v>
      </c>
      <c r="H36" s="268">
        <v>11</v>
      </c>
      <c r="I36" s="298" t="e">
        <f t="shared" si="12"/>
        <v>#DIV/0!</v>
      </c>
      <c r="J36" s="303"/>
      <c r="K36" s="303"/>
      <c r="L36" s="303"/>
      <c r="M36" s="297">
        <f t="shared" si="13"/>
        <v>11</v>
      </c>
      <c r="N36" s="303"/>
      <c r="O36" s="303">
        <v>8</v>
      </c>
      <c r="P36" s="303">
        <v>3</v>
      </c>
      <c r="Q36" s="63">
        <f t="shared" si="14"/>
        <v>100</v>
      </c>
      <c r="R36" s="65">
        <v>15</v>
      </c>
      <c r="S36" s="66">
        <f t="shared" si="15"/>
        <v>11</v>
      </c>
      <c r="T36" s="67">
        <f t="shared" si="16"/>
        <v>11.7</v>
      </c>
      <c r="U36" s="165">
        <f t="shared" si="17"/>
        <v>11</v>
      </c>
      <c r="V36" s="67">
        <f t="shared" si="18"/>
        <v>11.7</v>
      </c>
      <c r="W36" s="67">
        <v>15</v>
      </c>
      <c r="X36" s="66"/>
      <c r="Y36" s="66" t="e">
        <f t="shared" si="19"/>
        <v>#N/A</v>
      </c>
      <c r="Z36" s="67" t="e">
        <f t="shared" si="20"/>
        <v>#N/A</v>
      </c>
      <c r="AA36" s="66" t="e">
        <f t="shared" si="21"/>
        <v>#N/A</v>
      </c>
      <c r="AB36" s="66">
        <f t="shared" si="22"/>
        <v>8</v>
      </c>
      <c r="AC36" s="66">
        <f t="shared" si="23"/>
        <v>3</v>
      </c>
      <c r="AD36" s="67">
        <f t="shared" si="24"/>
        <v>2.2000000000000002</v>
      </c>
      <c r="AE36" s="66">
        <v>20</v>
      </c>
      <c r="AF36" s="63">
        <v>11</v>
      </c>
      <c r="AG36" s="196"/>
      <c r="AH36" s="103">
        <f t="shared" si="26"/>
        <v>0</v>
      </c>
    </row>
    <row r="37" spans="1:34" s="33" customFormat="1" ht="47.25" x14ac:dyDescent="0.25">
      <c r="A37" s="290">
        <v>49</v>
      </c>
      <c r="B37" s="277" t="s">
        <v>648</v>
      </c>
      <c r="C37" s="277" t="s">
        <v>175</v>
      </c>
      <c r="D37" s="296">
        <v>36.72</v>
      </c>
      <c r="E37" s="294"/>
      <c r="F37" s="295">
        <v>60</v>
      </c>
      <c r="G37" s="67">
        <f t="shared" si="11"/>
        <v>1.63</v>
      </c>
      <c r="H37" s="268">
        <v>9</v>
      </c>
      <c r="I37" s="298" t="e">
        <f t="shared" si="12"/>
        <v>#DIV/0!</v>
      </c>
      <c r="J37" s="303"/>
      <c r="K37" s="303"/>
      <c r="L37" s="303"/>
      <c r="M37" s="297">
        <f t="shared" si="13"/>
        <v>4</v>
      </c>
      <c r="N37" s="303"/>
      <c r="O37" s="303">
        <v>2</v>
      </c>
      <c r="P37" s="303">
        <v>2</v>
      </c>
      <c r="Q37" s="63">
        <f t="shared" si="14"/>
        <v>44</v>
      </c>
      <c r="R37" s="65">
        <v>15</v>
      </c>
      <c r="S37" s="66">
        <f t="shared" si="15"/>
        <v>9</v>
      </c>
      <c r="T37" s="67">
        <f t="shared" si="16"/>
        <v>9</v>
      </c>
      <c r="U37" s="165">
        <f t="shared" si="17"/>
        <v>9</v>
      </c>
      <c r="V37" s="67">
        <f t="shared" si="18"/>
        <v>9</v>
      </c>
      <c r="W37" s="67">
        <v>15</v>
      </c>
      <c r="X37" s="66"/>
      <c r="Y37" s="66" t="e">
        <f t="shared" si="19"/>
        <v>#N/A</v>
      </c>
      <c r="Z37" s="67" t="e">
        <f t="shared" si="20"/>
        <v>#N/A</v>
      </c>
      <c r="AA37" s="66" t="e">
        <f t="shared" si="21"/>
        <v>#N/A</v>
      </c>
      <c r="AB37" s="66">
        <f t="shared" si="22"/>
        <v>7</v>
      </c>
      <c r="AC37" s="66">
        <f t="shared" si="23"/>
        <v>2</v>
      </c>
      <c r="AD37" s="67">
        <f t="shared" si="24"/>
        <v>1.8</v>
      </c>
      <c r="AE37" s="66">
        <v>20</v>
      </c>
      <c r="AF37" s="63">
        <v>9</v>
      </c>
      <c r="AG37" s="196"/>
      <c r="AH37" s="103">
        <f t="shared" si="26"/>
        <v>0</v>
      </c>
    </row>
    <row r="38" spans="1:34" s="33" customFormat="1" ht="47.25" x14ac:dyDescent="0.25">
      <c r="A38" s="290">
        <v>50</v>
      </c>
      <c r="B38" s="277" t="s">
        <v>649</v>
      </c>
      <c r="C38" s="277" t="s">
        <v>175</v>
      </c>
      <c r="D38" s="296">
        <v>60.173999999999999</v>
      </c>
      <c r="E38" s="294"/>
      <c r="F38" s="295">
        <v>185</v>
      </c>
      <c r="G38" s="67">
        <f t="shared" si="11"/>
        <v>3.07</v>
      </c>
      <c r="H38" s="268">
        <v>12</v>
      </c>
      <c r="I38" s="298" t="e">
        <f t="shared" si="12"/>
        <v>#DIV/0!</v>
      </c>
      <c r="J38" s="303"/>
      <c r="K38" s="303"/>
      <c r="L38" s="303"/>
      <c r="M38" s="297">
        <f t="shared" si="13"/>
        <v>12</v>
      </c>
      <c r="N38" s="303"/>
      <c r="O38" s="303">
        <v>9</v>
      </c>
      <c r="P38" s="303">
        <v>3</v>
      </c>
      <c r="Q38" s="63">
        <f t="shared" si="14"/>
        <v>100</v>
      </c>
      <c r="R38" s="65">
        <v>15</v>
      </c>
      <c r="S38" s="66">
        <f t="shared" si="15"/>
        <v>27</v>
      </c>
      <c r="T38" s="67">
        <f t="shared" si="16"/>
        <v>27.75</v>
      </c>
      <c r="U38" s="165">
        <f t="shared" si="17"/>
        <v>16</v>
      </c>
      <c r="V38" s="67">
        <f t="shared" si="18"/>
        <v>16.649999999999999</v>
      </c>
      <c r="W38" s="67">
        <v>9</v>
      </c>
      <c r="X38" s="66"/>
      <c r="Y38" s="66" t="e">
        <f t="shared" si="19"/>
        <v>#N/A</v>
      </c>
      <c r="Z38" s="67" t="e">
        <f t="shared" si="20"/>
        <v>#N/A</v>
      </c>
      <c r="AA38" s="66" t="e">
        <f t="shared" si="21"/>
        <v>#N/A</v>
      </c>
      <c r="AB38" s="66">
        <f t="shared" si="22"/>
        <v>12</v>
      </c>
      <c r="AC38" s="66">
        <f t="shared" si="23"/>
        <v>4</v>
      </c>
      <c r="AD38" s="67">
        <f t="shared" si="24"/>
        <v>3.2</v>
      </c>
      <c r="AE38" s="66">
        <v>20</v>
      </c>
      <c r="AF38" s="63">
        <v>16</v>
      </c>
      <c r="AG38" s="196"/>
      <c r="AH38" s="103">
        <f t="shared" si="26"/>
        <v>0</v>
      </c>
    </row>
    <row r="39" spans="1:34" s="33" customFormat="1" ht="47.25" x14ac:dyDescent="0.25">
      <c r="A39" s="290">
        <v>51</v>
      </c>
      <c r="B39" s="277" t="s">
        <v>650</v>
      </c>
      <c r="C39" s="277" t="s">
        <v>175</v>
      </c>
      <c r="D39" s="296">
        <v>23.221</v>
      </c>
      <c r="E39" s="294"/>
      <c r="F39" s="295">
        <v>80</v>
      </c>
      <c r="G39" s="67">
        <f t="shared" si="11"/>
        <v>3.45</v>
      </c>
      <c r="H39" s="268">
        <v>3</v>
      </c>
      <c r="I39" s="298" t="e">
        <f t="shared" si="12"/>
        <v>#DIV/0!</v>
      </c>
      <c r="J39" s="303"/>
      <c r="K39" s="303"/>
      <c r="L39" s="303"/>
      <c r="M39" s="297">
        <f t="shared" si="13"/>
        <v>3</v>
      </c>
      <c r="N39" s="303"/>
      <c r="O39" s="303">
        <v>2</v>
      </c>
      <c r="P39" s="303">
        <v>1</v>
      </c>
      <c r="Q39" s="63">
        <f t="shared" si="14"/>
        <v>100</v>
      </c>
      <c r="R39" s="65">
        <v>15</v>
      </c>
      <c r="S39" s="66">
        <f t="shared" si="15"/>
        <v>12</v>
      </c>
      <c r="T39" s="67">
        <f t="shared" si="16"/>
        <v>12</v>
      </c>
      <c r="U39" s="165">
        <f t="shared" si="17"/>
        <v>4</v>
      </c>
      <c r="V39" s="67">
        <f t="shared" si="18"/>
        <v>4</v>
      </c>
      <c r="W39" s="67">
        <v>5</v>
      </c>
      <c r="X39" s="66"/>
      <c r="Y39" s="66" t="e">
        <f t="shared" si="19"/>
        <v>#N/A</v>
      </c>
      <c r="Z39" s="67" t="e">
        <f t="shared" si="20"/>
        <v>#N/A</v>
      </c>
      <c r="AA39" s="66" t="e">
        <f t="shared" si="21"/>
        <v>#N/A</v>
      </c>
      <c r="AB39" s="66">
        <f t="shared" si="22"/>
        <v>3</v>
      </c>
      <c r="AC39" s="66">
        <f t="shared" si="23"/>
        <v>1</v>
      </c>
      <c r="AD39" s="67">
        <f t="shared" si="24"/>
        <v>0.8</v>
      </c>
      <c r="AE39" s="66">
        <v>20</v>
      </c>
      <c r="AF39" s="63">
        <v>4</v>
      </c>
      <c r="AG39" s="117"/>
      <c r="AH39" s="103">
        <f t="shared" si="26"/>
        <v>0</v>
      </c>
    </row>
    <row r="40" spans="1:34" s="33" customFormat="1" ht="47.25" x14ac:dyDescent="0.25">
      <c r="A40" s="290">
        <v>52</v>
      </c>
      <c r="B40" s="277" t="s">
        <v>651</v>
      </c>
      <c r="C40" s="277" t="s">
        <v>175</v>
      </c>
      <c r="D40" s="296">
        <v>47.15</v>
      </c>
      <c r="E40" s="294"/>
      <c r="F40" s="295">
        <v>122</v>
      </c>
      <c r="G40" s="67">
        <f t="shared" si="11"/>
        <v>2.59</v>
      </c>
      <c r="H40" s="268">
        <v>16</v>
      </c>
      <c r="I40" s="298" t="e">
        <f t="shared" si="12"/>
        <v>#DIV/0!</v>
      </c>
      <c r="J40" s="303"/>
      <c r="K40" s="303"/>
      <c r="L40" s="303"/>
      <c r="M40" s="297">
        <f t="shared" si="13"/>
        <v>3</v>
      </c>
      <c r="N40" s="303"/>
      <c r="O40" s="303">
        <v>3</v>
      </c>
      <c r="P40" s="303">
        <v>0</v>
      </c>
      <c r="Q40" s="63">
        <f t="shared" si="14"/>
        <v>19</v>
      </c>
      <c r="R40" s="65">
        <v>15</v>
      </c>
      <c r="S40" s="66">
        <f t="shared" si="15"/>
        <v>18</v>
      </c>
      <c r="T40" s="67">
        <f t="shared" si="16"/>
        <v>18.3</v>
      </c>
      <c r="U40" s="165">
        <f t="shared" si="17"/>
        <v>17</v>
      </c>
      <c r="V40" s="67">
        <f t="shared" si="18"/>
        <v>17.079999999999998</v>
      </c>
      <c r="W40" s="67">
        <v>14</v>
      </c>
      <c r="X40" s="66"/>
      <c r="Y40" s="66" t="e">
        <f t="shared" si="19"/>
        <v>#N/A</v>
      </c>
      <c r="Z40" s="67" t="e">
        <f t="shared" si="20"/>
        <v>#N/A</v>
      </c>
      <c r="AA40" s="66" t="e">
        <f t="shared" si="21"/>
        <v>#N/A</v>
      </c>
      <c r="AB40" s="66">
        <f t="shared" si="22"/>
        <v>13</v>
      </c>
      <c r="AC40" s="66">
        <f t="shared" si="23"/>
        <v>4</v>
      </c>
      <c r="AD40" s="67">
        <f t="shared" si="24"/>
        <v>3.4</v>
      </c>
      <c r="AE40" s="66">
        <v>20</v>
      </c>
      <c r="AF40" s="63">
        <v>17</v>
      </c>
      <c r="AG40" s="117"/>
      <c r="AH40" s="103">
        <f t="shared" si="26"/>
        <v>0</v>
      </c>
    </row>
    <row r="41" spans="1:34" s="33" customFormat="1" ht="47.25" x14ac:dyDescent="0.25">
      <c r="A41" s="290">
        <v>53</v>
      </c>
      <c r="B41" s="277" t="s">
        <v>652</v>
      </c>
      <c r="C41" s="277" t="s">
        <v>175</v>
      </c>
      <c r="D41" s="296">
        <v>49.509</v>
      </c>
      <c r="E41" s="294"/>
      <c r="F41" s="295">
        <v>152</v>
      </c>
      <c r="G41" s="67">
        <f t="shared" si="11"/>
        <v>3.07</v>
      </c>
      <c r="H41" s="268">
        <v>19</v>
      </c>
      <c r="I41" s="298" t="e">
        <f t="shared" si="12"/>
        <v>#DIV/0!</v>
      </c>
      <c r="J41" s="303"/>
      <c r="K41" s="303"/>
      <c r="L41" s="303"/>
      <c r="M41" s="297">
        <f t="shared" si="13"/>
        <v>19</v>
      </c>
      <c r="N41" s="303"/>
      <c r="O41" s="303">
        <v>15</v>
      </c>
      <c r="P41" s="303">
        <v>4</v>
      </c>
      <c r="Q41" s="63">
        <f t="shared" si="14"/>
        <v>100</v>
      </c>
      <c r="R41" s="65">
        <v>15</v>
      </c>
      <c r="S41" s="66">
        <f t="shared" si="15"/>
        <v>22</v>
      </c>
      <c r="T41" s="67">
        <f t="shared" si="16"/>
        <v>22.8</v>
      </c>
      <c r="U41" s="165">
        <f t="shared" si="17"/>
        <v>22</v>
      </c>
      <c r="V41" s="67">
        <f t="shared" si="18"/>
        <v>22.8</v>
      </c>
      <c r="W41" s="67">
        <v>15</v>
      </c>
      <c r="X41" s="66"/>
      <c r="Y41" s="66" t="e">
        <f t="shared" si="19"/>
        <v>#N/A</v>
      </c>
      <c r="Z41" s="67" t="e">
        <f t="shared" si="20"/>
        <v>#N/A</v>
      </c>
      <c r="AA41" s="66" t="e">
        <f t="shared" si="21"/>
        <v>#N/A</v>
      </c>
      <c r="AB41" s="66">
        <f t="shared" si="22"/>
        <v>17</v>
      </c>
      <c r="AC41" s="66">
        <f t="shared" si="23"/>
        <v>5</v>
      </c>
      <c r="AD41" s="67">
        <f t="shared" si="24"/>
        <v>4.4000000000000004</v>
      </c>
      <c r="AE41" s="66">
        <v>20</v>
      </c>
      <c r="AF41" s="63">
        <v>22</v>
      </c>
      <c r="AG41" s="117"/>
      <c r="AH41" s="103">
        <f t="shared" si="26"/>
        <v>0</v>
      </c>
    </row>
    <row r="42" spans="1:34" s="33" customFormat="1" ht="47.25" x14ac:dyDescent="0.25">
      <c r="A42" s="290">
        <v>54</v>
      </c>
      <c r="B42" s="277" t="s">
        <v>653</v>
      </c>
      <c r="C42" s="277" t="s">
        <v>175</v>
      </c>
      <c r="D42" s="296">
        <v>33.49</v>
      </c>
      <c r="E42" s="294"/>
      <c r="F42" s="295">
        <v>61</v>
      </c>
      <c r="G42" s="67">
        <f t="shared" si="11"/>
        <v>1.82</v>
      </c>
      <c r="H42" s="268">
        <v>9</v>
      </c>
      <c r="I42" s="298" t="e">
        <f t="shared" si="12"/>
        <v>#DIV/0!</v>
      </c>
      <c r="J42" s="303"/>
      <c r="K42" s="303"/>
      <c r="L42" s="303"/>
      <c r="M42" s="297">
        <f t="shared" si="13"/>
        <v>9</v>
      </c>
      <c r="N42" s="303"/>
      <c r="O42" s="303">
        <v>7</v>
      </c>
      <c r="P42" s="303">
        <v>2</v>
      </c>
      <c r="Q42" s="63">
        <f t="shared" si="14"/>
        <v>100</v>
      </c>
      <c r="R42" s="65">
        <v>15</v>
      </c>
      <c r="S42" s="66">
        <f t="shared" si="15"/>
        <v>9</v>
      </c>
      <c r="T42" s="67">
        <f t="shared" si="16"/>
        <v>9.15</v>
      </c>
      <c r="U42" s="165">
        <f t="shared" si="17"/>
        <v>9</v>
      </c>
      <c r="V42" s="67">
        <f t="shared" si="18"/>
        <v>9.15</v>
      </c>
      <c r="W42" s="67">
        <v>15</v>
      </c>
      <c r="X42" s="66"/>
      <c r="Y42" s="66" t="e">
        <f t="shared" si="19"/>
        <v>#N/A</v>
      </c>
      <c r="Z42" s="67" t="e">
        <f t="shared" si="20"/>
        <v>#N/A</v>
      </c>
      <c r="AA42" s="66" t="e">
        <f t="shared" si="21"/>
        <v>#N/A</v>
      </c>
      <c r="AB42" s="66">
        <f t="shared" si="22"/>
        <v>7</v>
      </c>
      <c r="AC42" s="66">
        <f t="shared" si="23"/>
        <v>2</v>
      </c>
      <c r="AD42" s="67">
        <f t="shared" si="24"/>
        <v>1.8</v>
      </c>
      <c r="AE42" s="66">
        <v>20</v>
      </c>
      <c r="AF42" s="63">
        <v>9</v>
      </c>
      <c r="AG42" s="117"/>
      <c r="AH42" s="103">
        <f t="shared" si="26"/>
        <v>0</v>
      </c>
    </row>
    <row r="43" spans="1:34" s="33" customFormat="1" ht="47.25" x14ac:dyDescent="0.25">
      <c r="A43" s="290">
        <v>55</v>
      </c>
      <c r="B43" s="277" t="s">
        <v>654</v>
      </c>
      <c r="C43" s="277" t="s">
        <v>175</v>
      </c>
      <c r="D43" s="296">
        <v>27.5</v>
      </c>
      <c r="E43" s="294"/>
      <c r="F43" s="295">
        <v>32</v>
      </c>
      <c r="G43" s="67">
        <f t="shared" si="11"/>
        <v>1.1599999999999999</v>
      </c>
      <c r="H43" s="268">
        <v>3</v>
      </c>
      <c r="I43" s="298" t="e">
        <f t="shared" si="12"/>
        <v>#DIV/0!</v>
      </c>
      <c r="J43" s="303"/>
      <c r="K43" s="303"/>
      <c r="L43" s="303"/>
      <c r="M43" s="297">
        <f t="shared" si="13"/>
        <v>3</v>
      </c>
      <c r="N43" s="303"/>
      <c r="O43" s="303">
        <v>2</v>
      </c>
      <c r="P43" s="303">
        <v>1</v>
      </c>
      <c r="Q43" s="63">
        <f t="shared" si="14"/>
        <v>100</v>
      </c>
      <c r="R43" s="65">
        <v>15</v>
      </c>
      <c r="S43" s="66">
        <f t="shared" si="15"/>
        <v>4</v>
      </c>
      <c r="T43" s="67">
        <f t="shared" si="16"/>
        <v>4.8</v>
      </c>
      <c r="U43" s="165">
        <f t="shared" si="17"/>
        <v>4</v>
      </c>
      <c r="V43" s="67">
        <f t="shared" si="18"/>
        <v>4.8</v>
      </c>
      <c r="W43" s="67">
        <v>15</v>
      </c>
      <c r="X43" s="66"/>
      <c r="Y43" s="66" t="e">
        <f t="shared" si="19"/>
        <v>#N/A</v>
      </c>
      <c r="Z43" s="67" t="e">
        <f t="shared" si="20"/>
        <v>#N/A</v>
      </c>
      <c r="AA43" s="66" t="e">
        <f t="shared" si="21"/>
        <v>#N/A</v>
      </c>
      <c r="AB43" s="66">
        <f t="shared" si="22"/>
        <v>3</v>
      </c>
      <c r="AC43" s="66">
        <f t="shared" si="23"/>
        <v>1</v>
      </c>
      <c r="AD43" s="67">
        <f t="shared" si="24"/>
        <v>0.8</v>
      </c>
      <c r="AE43" s="66">
        <v>20</v>
      </c>
      <c r="AF43" s="63">
        <v>4</v>
      </c>
      <c r="AG43" s="196"/>
      <c r="AH43" s="103">
        <f t="shared" si="26"/>
        <v>0</v>
      </c>
    </row>
    <row r="44" spans="1:34" s="33" customFormat="1" ht="47.25" x14ac:dyDescent="0.25">
      <c r="A44" s="290">
        <v>56</v>
      </c>
      <c r="B44" s="277" t="s">
        <v>655</v>
      </c>
      <c r="C44" s="277" t="s">
        <v>175</v>
      </c>
      <c r="D44" s="296">
        <v>24.83</v>
      </c>
      <c r="E44" s="294"/>
      <c r="F44" s="295">
        <v>108</v>
      </c>
      <c r="G44" s="67">
        <f t="shared" si="11"/>
        <v>4.3499999999999996</v>
      </c>
      <c r="H44" s="268">
        <v>15</v>
      </c>
      <c r="I44" s="298" t="e">
        <f t="shared" si="12"/>
        <v>#DIV/0!</v>
      </c>
      <c r="J44" s="303"/>
      <c r="K44" s="303"/>
      <c r="L44" s="303"/>
      <c r="M44" s="297">
        <f t="shared" si="13"/>
        <v>7</v>
      </c>
      <c r="N44" s="303"/>
      <c r="O44" s="303">
        <v>6</v>
      </c>
      <c r="P44" s="303">
        <v>1</v>
      </c>
      <c r="Q44" s="63">
        <f t="shared" si="14"/>
        <v>47</v>
      </c>
      <c r="R44" s="65">
        <v>15</v>
      </c>
      <c r="S44" s="66">
        <f t="shared" si="15"/>
        <v>16</v>
      </c>
      <c r="T44" s="67">
        <f t="shared" si="16"/>
        <v>16.2</v>
      </c>
      <c r="U44" s="165">
        <f t="shared" si="17"/>
        <v>16</v>
      </c>
      <c r="V44" s="67">
        <f t="shared" si="18"/>
        <v>16.2</v>
      </c>
      <c r="W44" s="67">
        <v>15</v>
      </c>
      <c r="X44" s="66"/>
      <c r="Y44" s="66">
        <f t="shared" si="19"/>
        <v>0</v>
      </c>
      <c r="Z44" s="67">
        <f t="shared" si="20"/>
        <v>0</v>
      </c>
      <c r="AA44" s="66">
        <f t="shared" si="21"/>
        <v>0</v>
      </c>
      <c r="AB44" s="66">
        <f t="shared" si="22"/>
        <v>12</v>
      </c>
      <c r="AC44" s="66">
        <f t="shared" si="23"/>
        <v>4</v>
      </c>
      <c r="AD44" s="67">
        <f t="shared" si="24"/>
        <v>3.2</v>
      </c>
      <c r="AE44" s="66">
        <v>20</v>
      </c>
      <c r="AF44" s="63">
        <v>16</v>
      </c>
      <c r="AG44" s="196"/>
      <c r="AH44" s="103">
        <f t="shared" si="26"/>
        <v>0</v>
      </c>
    </row>
    <row r="45" spans="1:34" s="33" customFormat="1" ht="63" x14ac:dyDescent="0.25">
      <c r="A45" s="290">
        <v>57</v>
      </c>
      <c r="B45" s="277" t="s">
        <v>894</v>
      </c>
      <c r="C45" s="277" t="s">
        <v>175</v>
      </c>
      <c r="D45" s="296">
        <v>3313.33</v>
      </c>
      <c r="E45" s="294"/>
      <c r="F45" s="295">
        <v>3102</v>
      </c>
      <c r="G45" s="67">
        <f t="shared" si="11"/>
        <v>0.94</v>
      </c>
      <c r="H45" s="268">
        <v>188</v>
      </c>
      <c r="I45" s="298" t="e">
        <f t="shared" si="12"/>
        <v>#DIV/0!</v>
      </c>
      <c r="J45" s="303"/>
      <c r="K45" s="303"/>
      <c r="L45" s="303"/>
      <c r="M45" s="297">
        <f t="shared" si="13"/>
        <v>42</v>
      </c>
      <c r="N45" s="303"/>
      <c r="O45" s="303">
        <v>30</v>
      </c>
      <c r="P45" s="303">
        <v>12</v>
      </c>
      <c r="Q45" s="63">
        <f t="shared" si="14"/>
        <v>22</v>
      </c>
      <c r="R45" s="65">
        <v>15</v>
      </c>
      <c r="S45" s="66">
        <f t="shared" si="15"/>
        <v>465</v>
      </c>
      <c r="T45" s="67">
        <f t="shared" si="16"/>
        <v>465.3</v>
      </c>
      <c r="U45" s="165">
        <f t="shared" si="17"/>
        <v>160</v>
      </c>
      <c r="V45" s="67">
        <f t="shared" si="18"/>
        <v>160.68</v>
      </c>
      <c r="W45" s="67">
        <v>5.18</v>
      </c>
      <c r="X45" s="66"/>
      <c r="Y45" s="66" t="e">
        <f t="shared" si="19"/>
        <v>#N/A</v>
      </c>
      <c r="Z45" s="67" t="e">
        <f t="shared" si="20"/>
        <v>#N/A</v>
      </c>
      <c r="AA45" s="66" t="e">
        <f t="shared" si="21"/>
        <v>#N/A</v>
      </c>
      <c r="AB45" s="66">
        <f t="shared" si="22"/>
        <v>128</v>
      </c>
      <c r="AC45" s="66">
        <f t="shared" si="23"/>
        <v>32</v>
      </c>
      <c r="AD45" s="67">
        <f t="shared" si="24"/>
        <v>32</v>
      </c>
      <c r="AE45" s="66">
        <v>20</v>
      </c>
      <c r="AF45" s="63">
        <v>160</v>
      </c>
      <c r="AG45" s="196"/>
      <c r="AH45" s="103">
        <f t="shared" si="26"/>
        <v>0</v>
      </c>
    </row>
    <row r="46" spans="1:34" s="33" customFormat="1" ht="47.25" x14ac:dyDescent="0.25">
      <c r="A46" s="290">
        <v>59</v>
      </c>
      <c r="B46" s="277" t="s">
        <v>673</v>
      </c>
      <c r="C46" s="277" t="s">
        <v>178</v>
      </c>
      <c r="D46" s="296">
        <v>14952.17</v>
      </c>
      <c r="E46" s="294"/>
      <c r="F46" s="295">
        <v>14209</v>
      </c>
      <c r="G46" s="67">
        <f t="shared" si="11"/>
        <v>0.95</v>
      </c>
      <c r="H46" s="268">
        <v>788</v>
      </c>
      <c r="I46" s="298" t="e">
        <f t="shared" si="12"/>
        <v>#DIV/0!</v>
      </c>
      <c r="J46" s="303"/>
      <c r="K46" s="303"/>
      <c r="L46" s="303"/>
      <c r="M46" s="297">
        <f t="shared" si="13"/>
        <v>541</v>
      </c>
      <c r="N46" s="303"/>
      <c r="O46" s="303">
        <v>487</v>
      </c>
      <c r="P46" s="303">
        <v>54</v>
      </c>
      <c r="Q46" s="63">
        <f t="shared" si="14"/>
        <v>69</v>
      </c>
      <c r="R46" s="65">
        <v>15</v>
      </c>
      <c r="S46" s="66">
        <f t="shared" si="15"/>
        <v>2131</v>
      </c>
      <c r="T46" s="67">
        <f t="shared" si="16"/>
        <v>2131.35</v>
      </c>
      <c r="U46" s="165">
        <f t="shared" si="17"/>
        <v>639</v>
      </c>
      <c r="V46" s="67">
        <f t="shared" si="18"/>
        <v>639.41</v>
      </c>
      <c r="W46" s="67">
        <v>4.5</v>
      </c>
      <c r="X46" s="66"/>
      <c r="Y46" s="66" t="e">
        <f t="shared" si="19"/>
        <v>#N/A</v>
      </c>
      <c r="Z46" s="67" t="e">
        <f t="shared" si="20"/>
        <v>#N/A</v>
      </c>
      <c r="AA46" s="66" t="e">
        <f t="shared" si="21"/>
        <v>#N/A</v>
      </c>
      <c r="AB46" s="66">
        <f t="shared" si="22"/>
        <v>511</v>
      </c>
      <c r="AC46" s="66">
        <f t="shared" si="23"/>
        <v>128</v>
      </c>
      <c r="AD46" s="67">
        <f t="shared" si="24"/>
        <v>127.8</v>
      </c>
      <c r="AE46" s="66">
        <v>20</v>
      </c>
      <c r="AF46" s="63">
        <v>639</v>
      </c>
      <c r="AG46" s="196"/>
      <c r="AH46" s="103">
        <f t="shared" si="26"/>
        <v>0</v>
      </c>
    </row>
    <row r="47" spans="1:34" s="33" customFormat="1" ht="47.25" x14ac:dyDescent="0.25">
      <c r="A47" s="290">
        <v>60</v>
      </c>
      <c r="B47" s="277" t="s">
        <v>674</v>
      </c>
      <c r="C47" s="277" t="s">
        <v>178</v>
      </c>
      <c r="D47" s="296">
        <v>416.08</v>
      </c>
      <c r="E47" s="294"/>
      <c r="F47" s="295">
        <v>421</v>
      </c>
      <c r="G47" s="67">
        <f t="shared" si="11"/>
        <v>1.01</v>
      </c>
      <c r="H47" s="268">
        <v>12</v>
      </c>
      <c r="I47" s="298" t="e">
        <f t="shared" si="12"/>
        <v>#DIV/0!</v>
      </c>
      <c r="J47" s="303"/>
      <c r="K47" s="303"/>
      <c r="L47" s="303"/>
      <c r="M47" s="297">
        <f t="shared" si="13"/>
        <v>0</v>
      </c>
      <c r="N47" s="303"/>
      <c r="O47" s="303">
        <v>0</v>
      </c>
      <c r="P47" s="303">
        <v>0</v>
      </c>
      <c r="Q47" s="63">
        <f t="shared" si="14"/>
        <v>0</v>
      </c>
      <c r="R47" s="65">
        <v>15</v>
      </c>
      <c r="S47" s="66">
        <f t="shared" si="15"/>
        <v>63</v>
      </c>
      <c r="T47" s="67">
        <f t="shared" si="16"/>
        <v>63.15</v>
      </c>
      <c r="U47" s="165">
        <f t="shared" si="17"/>
        <v>15</v>
      </c>
      <c r="V47" s="67">
        <f t="shared" si="18"/>
        <v>15.16</v>
      </c>
      <c r="W47" s="67">
        <v>3.6</v>
      </c>
      <c r="X47" s="66"/>
      <c r="Y47" s="66" t="e">
        <f t="shared" si="19"/>
        <v>#N/A</v>
      </c>
      <c r="Z47" s="67" t="e">
        <f t="shared" si="20"/>
        <v>#N/A</v>
      </c>
      <c r="AA47" s="66" t="e">
        <f t="shared" si="21"/>
        <v>#N/A</v>
      </c>
      <c r="AB47" s="66">
        <f t="shared" si="22"/>
        <v>12</v>
      </c>
      <c r="AC47" s="66">
        <f t="shared" si="23"/>
        <v>3</v>
      </c>
      <c r="AD47" s="67">
        <f t="shared" si="24"/>
        <v>3</v>
      </c>
      <c r="AE47" s="66">
        <v>20</v>
      </c>
      <c r="AF47" s="63">
        <v>15</v>
      </c>
      <c r="AG47" s="117"/>
      <c r="AH47" s="103">
        <f t="shared" si="26"/>
        <v>0</v>
      </c>
    </row>
    <row r="48" spans="1:34" s="33" customFormat="1" ht="50.25" customHeight="1" x14ac:dyDescent="0.25">
      <c r="A48" s="290">
        <v>63</v>
      </c>
      <c r="B48" s="277" t="s">
        <v>810</v>
      </c>
      <c r="C48" s="277" t="s">
        <v>178</v>
      </c>
      <c r="D48" s="296">
        <v>293.77999999999997</v>
      </c>
      <c r="E48" s="294"/>
      <c r="F48" s="295">
        <v>311</v>
      </c>
      <c r="G48" s="67">
        <f t="shared" si="11"/>
        <v>1.06</v>
      </c>
      <c r="H48" s="268">
        <v>40</v>
      </c>
      <c r="I48" s="298" t="e">
        <f t="shared" si="12"/>
        <v>#DIV/0!</v>
      </c>
      <c r="J48" s="303"/>
      <c r="K48" s="303"/>
      <c r="L48" s="303"/>
      <c r="M48" s="297">
        <f t="shared" si="13"/>
        <v>5</v>
      </c>
      <c r="N48" s="303"/>
      <c r="O48" s="303">
        <v>5</v>
      </c>
      <c r="P48" s="303">
        <v>0</v>
      </c>
      <c r="Q48" s="63">
        <f t="shared" si="14"/>
        <v>13</v>
      </c>
      <c r="R48" s="65">
        <v>15</v>
      </c>
      <c r="S48" s="66">
        <f t="shared" si="15"/>
        <v>46</v>
      </c>
      <c r="T48" s="67">
        <f t="shared" si="16"/>
        <v>46.65</v>
      </c>
      <c r="U48" s="165">
        <f t="shared" si="17"/>
        <v>21</v>
      </c>
      <c r="V48" s="67">
        <f t="shared" si="18"/>
        <v>21.77</v>
      </c>
      <c r="W48" s="67">
        <v>7</v>
      </c>
      <c r="X48" s="66"/>
      <c r="Y48" s="66" t="e">
        <f t="shared" si="19"/>
        <v>#N/A</v>
      </c>
      <c r="Z48" s="67" t="e">
        <f t="shared" si="20"/>
        <v>#N/A</v>
      </c>
      <c r="AA48" s="66" t="e">
        <f t="shared" si="21"/>
        <v>#N/A</v>
      </c>
      <c r="AB48" s="66">
        <f t="shared" si="22"/>
        <v>16</v>
      </c>
      <c r="AC48" s="66">
        <f t="shared" si="23"/>
        <v>5</v>
      </c>
      <c r="AD48" s="67">
        <f t="shared" si="24"/>
        <v>4.2</v>
      </c>
      <c r="AE48" s="66">
        <v>20</v>
      </c>
      <c r="AF48" s="63">
        <v>21</v>
      </c>
      <c r="AG48" s="251" t="s">
        <v>225</v>
      </c>
      <c r="AH48" s="103">
        <f t="shared" si="26"/>
        <v>0</v>
      </c>
    </row>
    <row r="49" spans="1:35" s="33" customFormat="1" ht="47.25" x14ac:dyDescent="0.25">
      <c r="A49" s="290">
        <v>64</v>
      </c>
      <c r="B49" s="277" t="s">
        <v>676</v>
      </c>
      <c r="C49" s="277" t="s">
        <v>178</v>
      </c>
      <c r="D49" s="296">
        <v>138.86000000000001</v>
      </c>
      <c r="E49" s="294"/>
      <c r="F49" s="295">
        <v>215</v>
      </c>
      <c r="G49" s="67">
        <f t="shared" si="11"/>
        <v>1.55</v>
      </c>
      <c r="H49" s="268">
        <v>8</v>
      </c>
      <c r="I49" s="298" t="e">
        <f t="shared" si="12"/>
        <v>#DIV/0!</v>
      </c>
      <c r="J49" s="303"/>
      <c r="K49" s="303"/>
      <c r="L49" s="303"/>
      <c r="M49" s="297">
        <f t="shared" si="13"/>
        <v>0</v>
      </c>
      <c r="N49" s="303"/>
      <c r="O49" s="303">
        <v>0</v>
      </c>
      <c r="P49" s="303">
        <v>0</v>
      </c>
      <c r="Q49" s="63">
        <f t="shared" si="14"/>
        <v>0</v>
      </c>
      <c r="R49" s="65">
        <v>15</v>
      </c>
      <c r="S49" s="66">
        <f t="shared" si="15"/>
        <v>32</v>
      </c>
      <c r="T49" s="67">
        <f t="shared" si="16"/>
        <v>32.25</v>
      </c>
      <c r="U49" s="165">
        <f t="shared" si="17"/>
        <v>6</v>
      </c>
      <c r="V49" s="67">
        <f t="shared" si="18"/>
        <v>6.45</v>
      </c>
      <c r="W49" s="67">
        <v>3</v>
      </c>
      <c r="X49" s="66"/>
      <c r="Y49" s="66" t="e">
        <f t="shared" si="19"/>
        <v>#N/A</v>
      </c>
      <c r="Z49" s="67" t="e">
        <f t="shared" si="20"/>
        <v>#N/A</v>
      </c>
      <c r="AA49" s="66" t="e">
        <f t="shared" si="21"/>
        <v>#N/A</v>
      </c>
      <c r="AB49" s="66">
        <f t="shared" si="22"/>
        <v>4</v>
      </c>
      <c r="AC49" s="66">
        <f t="shared" si="23"/>
        <v>2</v>
      </c>
      <c r="AD49" s="67">
        <f t="shared" si="24"/>
        <v>1.2</v>
      </c>
      <c r="AE49" s="66">
        <v>20</v>
      </c>
      <c r="AF49" s="63">
        <v>6</v>
      </c>
      <c r="AG49" s="117"/>
      <c r="AH49" s="103">
        <f t="shared" si="26"/>
        <v>0</v>
      </c>
    </row>
    <row r="50" spans="1:35" s="33" customFormat="1" ht="63" x14ac:dyDescent="0.25">
      <c r="A50" s="290">
        <v>65</v>
      </c>
      <c r="B50" s="277" t="s">
        <v>695</v>
      </c>
      <c r="C50" s="277" t="s">
        <v>226</v>
      </c>
      <c r="D50" s="296">
        <v>39780.980000000003</v>
      </c>
      <c r="E50" s="294"/>
      <c r="F50" s="295">
        <v>11934</v>
      </c>
      <c r="G50" s="67">
        <f t="shared" si="11"/>
        <v>0.3</v>
      </c>
      <c r="H50" s="268">
        <v>1190</v>
      </c>
      <c r="I50" s="298" t="e">
        <f t="shared" si="12"/>
        <v>#DIV/0!</v>
      </c>
      <c r="J50" s="303"/>
      <c r="K50" s="303"/>
      <c r="L50" s="303"/>
      <c r="M50" s="297">
        <f t="shared" si="13"/>
        <v>1057</v>
      </c>
      <c r="N50" s="303"/>
      <c r="O50" s="303">
        <v>858</v>
      </c>
      <c r="P50" s="303">
        <v>199</v>
      </c>
      <c r="Q50" s="63">
        <f t="shared" si="14"/>
        <v>89</v>
      </c>
      <c r="R50" s="65">
        <v>15</v>
      </c>
      <c r="S50" s="66">
        <f t="shared" si="15"/>
        <v>1790</v>
      </c>
      <c r="T50" s="67">
        <f t="shared" si="16"/>
        <v>1790.1</v>
      </c>
      <c r="U50" s="165">
        <f t="shared" si="17"/>
        <v>1790</v>
      </c>
      <c r="V50" s="67">
        <f t="shared" si="18"/>
        <v>1790.1</v>
      </c>
      <c r="W50" s="67">
        <v>15</v>
      </c>
      <c r="X50" s="66"/>
      <c r="Y50" s="66" t="e">
        <f t="shared" si="19"/>
        <v>#N/A</v>
      </c>
      <c r="Z50" s="67" t="e">
        <f t="shared" si="20"/>
        <v>#N/A</v>
      </c>
      <c r="AA50" s="66" t="e">
        <f t="shared" si="21"/>
        <v>#N/A</v>
      </c>
      <c r="AB50" s="66">
        <f t="shared" si="22"/>
        <v>1432</v>
      </c>
      <c r="AC50" s="66">
        <f t="shared" si="23"/>
        <v>358</v>
      </c>
      <c r="AD50" s="67">
        <f t="shared" si="24"/>
        <v>358</v>
      </c>
      <c r="AE50" s="66">
        <v>20</v>
      </c>
      <c r="AF50" s="63"/>
      <c r="AG50" s="196"/>
      <c r="AH50" s="103"/>
      <c r="AI50" s="33" t="s">
        <v>906</v>
      </c>
    </row>
    <row r="51" spans="1:35" s="33" customFormat="1" ht="63" x14ac:dyDescent="0.25">
      <c r="A51" s="290">
        <v>66</v>
      </c>
      <c r="B51" s="277" t="s">
        <v>696</v>
      </c>
      <c r="C51" s="277" t="s">
        <v>226</v>
      </c>
      <c r="D51" s="296">
        <v>7564.07</v>
      </c>
      <c r="E51" s="294"/>
      <c r="F51" s="295">
        <v>2496</v>
      </c>
      <c r="G51" s="67">
        <f t="shared" si="11"/>
        <v>0.33</v>
      </c>
      <c r="H51" s="268">
        <v>286</v>
      </c>
      <c r="I51" s="298" t="e">
        <f t="shared" si="12"/>
        <v>#DIV/0!</v>
      </c>
      <c r="J51" s="303"/>
      <c r="K51" s="303"/>
      <c r="L51" s="303"/>
      <c r="M51" s="297">
        <f t="shared" si="13"/>
        <v>54</v>
      </c>
      <c r="N51" s="303"/>
      <c r="O51" s="303">
        <v>54</v>
      </c>
      <c r="P51" s="303">
        <v>0</v>
      </c>
      <c r="Q51" s="63">
        <f t="shared" si="14"/>
        <v>19</v>
      </c>
      <c r="R51" s="65">
        <v>15</v>
      </c>
      <c r="S51" s="66">
        <f t="shared" si="15"/>
        <v>374</v>
      </c>
      <c r="T51" s="67">
        <f t="shared" si="16"/>
        <v>374.4</v>
      </c>
      <c r="U51" s="165">
        <f t="shared" si="17"/>
        <v>374</v>
      </c>
      <c r="V51" s="67">
        <f t="shared" si="18"/>
        <v>374.4</v>
      </c>
      <c r="W51" s="67">
        <v>15</v>
      </c>
      <c r="X51" s="66"/>
      <c r="Y51" s="66" t="e">
        <f t="shared" si="19"/>
        <v>#N/A</v>
      </c>
      <c r="Z51" s="67" t="e">
        <f t="shared" si="20"/>
        <v>#N/A</v>
      </c>
      <c r="AA51" s="66" t="e">
        <f t="shared" si="21"/>
        <v>#N/A</v>
      </c>
      <c r="AB51" s="66">
        <f t="shared" si="22"/>
        <v>299</v>
      </c>
      <c r="AC51" s="66">
        <f t="shared" si="23"/>
        <v>75</v>
      </c>
      <c r="AD51" s="67">
        <f t="shared" si="24"/>
        <v>74.8</v>
      </c>
      <c r="AE51" s="66">
        <v>20</v>
      </c>
      <c r="AF51" s="63"/>
      <c r="AG51" s="196"/>
      <c r="AH51" s="103"/>
      <c r="AI51" s="33" t="s">
        <v>905</v>
      </c>
    </row>
    <row r="52" spans="1:35" s="33" customFormat="1" ht="31.5" x14ac:dyDescent="0.25">
      <c r="A52" s="290">
        <v>67</v>
      </c>
      <c r="B52" s="277" t="s">
        <v>697</v>
      </c>
      <c r="C52" s="277" t="s">
        <v>226</v>
      </c>
      <c r="D52" s="296">
        <v>257.12599999999998</v>
      </c>
      <c r="E52" s="294"/>
      <c r="F52" s="295">
        <v>77</v>
      </c>
      <c r="G52" s="67">
        <f t="shared" si="11"/>
        <v>0.3</v>
      </c>
      <c r="H52" s="268"/>
      <c r="I52" s="298" t="e">
        <f t="shared" si="12"/>
        <v>#DIV/0!</v>
      </c>
      <c r="J52" s="303"/>
      <c r="K52" s="303"/>
      <c r="L52" s="303"/>
      <c r="M52" s="297">
        <f t="shared" si="13"/>
        <v>0</v>
      </c>
      <c r="N52" s="303"/>
      <c r="O52" s="303"/>
      <c r="P52" s="303"/>
      <c r="Q52" s="63"/>
      <c r="R52" s="65">
        <v>15</v>
      </c>
      <c r="S52" s="66">
        <f t="shared" si="15"/>
        <v>11</v>
      </c>
      <c r="T52" s="67">
        <f t="shared" si="16"/>
        <v>11.55</v>
      </c>
      <c r="U52" s="165">
        <f t="shared" si="17"/>
        <v>11</v>
      </c>
      <c r="V52" s="67">
        <f t="shared" si="18"/>
        <v>11.55</v>
      </c>
      <c r="W52" s="67">
        <v>15</v>
      </c>
      <c r="X52" s="66"/>
      <c r="Y52" s="66" t="e">
        <f t="shared" si="19"/>
        <v>#N/A</v>
      </c>
      <c r="Z52" s="67" t="e">
        <f t="shared" si="20"/>
        <v>#N/A</v>
      </c>
      <c r="AA52" s="66" t="e">
        <f t="shared" si="21"/>
        <v>#N/A</v>
      </c>
      <c r="AB52" s="66">
        <f t="shared" si="22"/>
        <v>8</v>
      </c>
      <c r="AC52" s="66">
        <f t="shared" si="23"/>
        <v>3</v>
      </c>
      <c r="AD52" s="67">
        <f t="shared" si="24"/>
        <v>2.2000000000000002</v>
      </c>
      <c r="AE52" s="66">
        <v>20</v>
      </c>
      <c r="AF52" s="63"/>
      <c r="AG52" s="117"/>
      <c r="AH52" s="103"/>
    </row>
    <row r="53" spans="1:35" s="33" customFormat="1" ht="31.5" x14ac:dyDescent="0.25">
      <c r="A53" s="290">
        <v>68</v>
      </c>
      <c r="B53" s="277" t="s">
        <v>698</v>
      </c>
      <c r="C53" s="277" t="s">
        <v>226</v>
      </c>
      <c r="D53" s="296">
        <v>632.80999999999995</v>
      </c>
      <c r="E53" s="294"/>
      <c r="F53" s="295">
        <v>165</v>
      </c>
      <c r="G53" s="67">
        <f t="shared" si="11"/>
        <v>0.26</v>
      </c>
      <c r="H53" s="268"/>
      <c r="I53" s="298" t="e">
        <f t="shared" si="12"/>
        <v>#DIV/0!</v>
      </c>
      <c r="J53" s="303"/>
      <c r="K53" s="303"/>
      <c r="L53" s="303"/>
      <c r="M53" s="297">
        <f t="shared" si="13"/>
        <v>0</v>
      </c>
      <c r="N53" s="303"/>
      <c r="O53" s="303"/>
      <c r="P53" s="303"/>
      <c r="Q53" s="63"/>
      <c r="R53" s="65">
        <v>15</v>
      </c>
      <c r="S53" s="66">
        <f t="shared" si="15"/>
        <v>24</v>
      </c>
      <c r="T53" s="67">
        <f t="shared" si="16"/>
        <v>24.75</v>
      </c>
      <c r="U53" s="165">
        <f t="shared" si="17"/>
        <v>24</v>
      </c>
      <c r="V53" s="67">
        <f t="shared" si="18"/>
        <v>24.75</v>
      </c>
      <c r="W53" s="67">
        <v>15</v>
      </c>
      <c r="X53" s="66"/>
      <c r="Y53" s="66" t="e">
        <f t="shared" si="19"/>
        <v>#N/A</v>
      </c>
      <c r="Z53" s="67" t="e">
        <f t="shared" si="20"/>
        <v>#N/A</v>
      </c>
      <c r="AA53" s="66" t="e">
        <f t="shared" si="21"/>
        <v>#N/A</v>
      </c>
      <c r="AB53" s="66">
        <f t="shared" si="22"/>
        <v>19</v>
      </c>
      <c r="AC53" s="66">
        <f t="shared" si="23"/>
        <v>5</v>
      </c>
      <c r="AD53" s="67">
        <f t="shared" si="24"/>
        <v>4.8</v>
      </c>
      <c r="AE53" s="66">
        <v>20</v>
      </c>
      <c r="AF53" s="63"/>
      <c r="AG53" s="117"/>
      <c r="AH53" s="103"/>
    </row>
    <row r="54" spans="1:35" s="33" customFormat="1" ht="31.5" x14ac:dyDescent="0.25">
      <c r="A54" s="290">
        <v>69</v>
      </c>
      <c r="B54" s="277" t="s">
        <v>699</v>
      </c>
      <c r="C54" s="277" t="s">
        <v>226</v>
      </c>
      <c r="D54" s="296">
        <v>197</v>
      </c>
      <c r="E54" s="294"/>
      <c r="F54" s="295">
        <v>91</v>
      </c>
      <c r="G54" s="67">
        <f t="shared" si="11"/>
        <v>0.46</v>
      </c>
      <c r="H54" s="268"/>
      <c r="I54" s="298" t="e">
        <f t="shared" si="12"/>
        <v>#DIV/0!</v>
      </c>
      <c r="J54" s="303"/>
      <c r="K54" s="303"/>
      <c r="L54" s="303"/>
      <c r="M54" s="297">
        <f t="shared" si="13"/>
        <v>0</v>
      </c>
      <c r="N54" s="303"/>
      <c r="O54" s="303"/>
      <c r="P54" s="303"/>
      <c r="Q54" s="63"/>
      <c r="R54" s="65">
        <v>15</v>
      </c>
      <c r="S54" s="66">
        <f t="shared" si="15"/>
        <v>13</v>
      </c>
      <c r="T54" s="67">
        <f t="shared" si="16"/>
        <v>13.65</v>
      </c>
      <c r="U54" s="165">
        <f t="shared" si="17"/>
        <v>13</v>
      </c>
      <c r="V54" s="67">
        <f t="shared" si="18"/>
        <v>13.65</v>
      </c>
      <c r="W54" s="67">
        <v>15</v>
      </c>
      <c r="X54" s="66"/>
      <c r="Y54" s="66" t="e">
        <f t="shared" si="19"/>
        <v>#N/A</v>
      </c>
      <c r="Z54" s="67" t="e">
        <f t="shared" si="20"/>
        <v>#N/A</v>
      </c>
      <c r="AA54" s="66" t="e">
        <f t="shared" si="21"/>
        <v>#N/A</v>
      </c>
      <c r="AB54" s="66">
        <f t="shared" si="22"/>
        <v>10</v>
      </c>
      <c r="AC54" s="66">
        <f t="shared" si="23"/>
        <v>3</v>
      </c>
      <c r="AD54" s="67">
        <f t="shared" si="24"/>
        <v>2.6</v>
      </c>
      <c r="AE54" s="66">
        <v>20</v>
      </c>
      <c r="AF54" s="63"/>
      <c r="AG54" s="117"/>
      <c r="AH54" s="103"/>
    </row>
    <row r="55" spans="1:35" s="33" customFormat="1" ht="47.25" x14ac:dyDescent="0.25">
      <c r="A55" s="290">
        <v>70</v>
      </c>
      <c r="B55" s="277" t="s">
        <v>700</v>
      </c>
      <c r="C55" s="277" t="s">
        <v>226</v>
      </c>
      <c r="D55" s="296">
        <v>1833.8340000000001</v>
      </c>
      <c r="E55" s="294"/>
      <c r="F55" s="295">
        <v>642</v>
      </c>
      <c r="G55" s="67">
        <f t="shared" si="11"/>
        <v>0.35</v>
      </c>
      <c r="H55" s="268">
        <v>117</v>
      </c>
      <c r="I55" s="298" t="e">
        <f t="shared" si="12"/>
        <v>#DIV/0!</v>
      </c>
      <c r="J55" s="303"/>
      <c r="K55" s="303"/>
      <c r="L55" s="303"/>
      <c r="M55" s="297">
        <f t="shared" si="13"/>
        <v>8</v>
      </c>
      <c r="N55" s="303"/>
      <c r="O55" s="303">
        <v>8</v>
      </c>
      <c r="P55" s="303">
        <v>0</v>
      </c>
      <c r="Q55" s="63">
        <f t="shared" si="14"/>
        <v>7</v>
      </c>
      <c r="R55" s="65">
        <v>15</v>
      </c>
      <c r="S55" s="66">
        <f t="shared" si="15"/>
        <v>96</v>
      </c>
      <c r="T55" s="67">
        <f t="shared" si="16"/>
        <v>96.3</v>
      </c>
      <c r="U55" s="165">
        <f t="shared" si="17"/>
        <v>96</v>
      </c>
      <c r="V55" s="67">
        <f t="shared" si="18"/>
        <v>96.3</v>
      </c>
      <c r="W55" s="67">
        <v>15</v>
      </c>
      <c r="X55" s="66"/>
      <c r="Y55" s="66" t="e">
        <f t="shared" si="19"/>
        <v>#N/A</v>
      </c>
      <c r="Z55" s="67" t="e">
        <f t="shared" si="20"/>
        <v>#N/A</v>
      </c>
      <c r="AA55" s="66" t="e">
        <f t="shared" si="21"/>
        <v>#N/A</v>
      </c>
      <c r="AB55" s="66">
        <f t="shared" si="22"/>
        <v>76</v>
      </c>
      <c r="AC55" s="66">
        <f t="shared" si="23"/>
        <v>20</v>
      </c>
      <c r="AD55" s="67">
        <f t="shared" si="24"/>
        <v>19.2</v>
      </c>
      <c r="AE55" s="66">
        <v>20</v>
      </c>
      <c r="AF55" s="63"/>
      <c r="AG55" s="117"/>
      <c r="AH55" s="103"/>
      <c r="AI55" s="33" t="s">
        <v>904</v>
      </c>
    </row>
    <row r="56" spans="1:35" s="33" customFormat="1" ht="63" x14ac:dyDescent="0.25">
      <c r="A56" s="302"/>
      <c r="B56" s="377" t="s">
        <v>403</v>
      </c>
      <c r="C56" s="277" t="s">
        <v>3</v>
      </c>
      <c r="D56" s="296">
        <v>63.55</v>
      </c>
      <c r="E56" s="294"/>
      <c r="F56" s="295"/>
      <c r="G56" s="67"/>
      <c r="H56" s="268"/>
      <c r="I56" s="298"/>
      <c r="J56" s="345"/>
      <c r="K56" s="345"/>
      <c r="L56" s="345"/>
      <c r="M56" s="297"/>
      <c r="N56" s="345"/>
      <c r="O56" s="345"/>
      <c r="P56" s="345"/>
      <c r="Q56" s="63"/>
      <c r="R56" s="65"/>
      <c r="S56" s="66"/>
      <c r="T56" s="67"/>
      <c r="U56" s="165"/>
      <c r="V56" s="67"/>
      <c r="W56" s="67"/>
      <c r="X56" s="66"/>
      <c r="Y56" s="66"/>
      <c r="Z56" s="67"/>
      <c r="AA56" s="66"/>
      <c r="AB56" s="66"/>
      <c r="AC56" s="66"/>
      <c r="AD56" s="67"/>
      <c r="AE56" s="66"/>
      <c r="AF56" s="63">
        <v>21</v>
      </c>
      <c r="AG56" s="117"/>
      <c r="AH56" s="103"/>
    </row>
    <row r="57" spans="1:35" s="33" customFormat="1" ht="63" x14ac:dyDescent="0.25">
      <c r="A57" s="302"/>
      <c r="B57" s="377" t="s">
        <v>405</v>
      </c>
      <c r="C57" s="277" t="s">
        <v>3</v>
      </c>
      <c r="D57" s="296">
        <v>150.05000000000001</v>
      </c>
      <c r="E57" s="294"/>
      <c r="F57" s="295"/>
      <c r="G57" s="67"/>
      <c r="H57" s="268"/>
      <c r="I57" s="298"/>
      <c r="J57" s="345"/>
      <c r="K57" s="345"/>
      <c r="L57" s="345"/>
      <c r="M57" s="297"/>
      <c r="N57" s="345"/>
      <c r="O57" s="345"/>
      <c r="P57" s="345"/>
      <c r="Q57" s="63"/>
      <c r="R57" s="65"/>
      <c r="S57" s="66"/>
      <c r="T57" s="67"/>
      <c r="U57" s="165"/>
      <c r="V57" s="67"/>
      <c r="W57" s="67"/>
      <c r="X57" s="66"/>
      <c r="Y57" s="66"/>
      <c r="Z57" s="67"/>
      <c r="AA57" s="66"/>
      <c r="AB57" s="66"/>
      <c r="AC57" s="66"/>
      <c r="AD57" s="67"/>
      <c r="AE57" s="66"/>
      <c r="AF57" s="63">
        <v>56</v>
      </c>
      <c r="AG57" s="117"/>
      <c r="AH57" s="103"/>
    </row>
    <row r="58" spans="1:35" s="33" customFormat="1" ht="49.5" customHeight="1" x14ac:dyDescent="0.25">
      <c r="A58" s="290">
        <v>71</v>
      </c>
      <c r="B58" s="277" t="s">
        <v>701</v>
      </c>
      <c r="C58" s="277" t="s">
        <v>226</v>
      </c>
      <c r="D58" s="296">
        <v>99.46</v>
      </c>
      <c r="E58" s="294"/>
      <c r="F58" s="295">
        <v>78</v>
      </c>
      <c r="G58" s="67">
        <f t="shared" si="11"/>
        <v>0.78</v>
      </c>
      <c r="H58" s="373">
        <v>0</v>
      </c>
      <c r="I58" s="298" t="e">
        <f t="shared" si="12"/>
        <v>#DIV/0!</v>
      </c>
      <c r="J58" s="303"/>
      <c r="K58" s="303"/>
      <c r="L58" s="303"/>
      <c r="M58" s="297">
        <f t="shared" si="13"/>
        <v>0</v>
      </c>
      <c r="N58" s="303"/>
      <c r="O58" s="303">
        <v>0</v>
      </c>
      <c r="P58" s="303">
        <v>0</v>
      </c>
      <c r="Q58" s="63"/>
      <c r="R58" s="65">
        <v>15</v>
      </c>
      <c r="S58" s="66">
        <f t="shared" si="15"/>
        <v>11</v>
      </c>
      <c r="T58" s="67">
        <f t="shared" si="16"/>
        <v>11.7</v>
      </c>
      <c r="U58" s="165">
        <f t="shared" si="17"/>
        <v>6</v>
      </c>
      <c r="V58" s="67">
        <f t="shared" si="18"/>
        <v>6.24</v>
      </c>
      <c r="W58" s="67">
        <v>8</v>
      </c>
      <c r="X58" s="66"/>
      <c r="Y58" s="66" t="e">
        <f t="shared" si="19"/>
        <v>#N/A</v>
      </c>
      <c r="Z58" s="67" t="e">
        <f t="shared" si="20"/>
        <v>#N/A</v>
      </c>
      <c r="AA58" s="66" t="e">
        <f>IF(F58&lt;VLOOKUP(G58,$M$78:$Q$88,2),0,VLOOKUP(G58,$M$78:$Q$88,4))</f>
        <v>#N/A</v>
      </c>
      <c r="AB58" s="66">
        <f t="shared" si="22"/>
        <v>4</v>
      </c>
      <c r="AC58" s="66">
        <f t="shared" si="23"/>
        <v>2</v>
      </c>
      <c r="AD58" s="67">
        <f t="shared" si="24"/>
        <v>1.2</v>
      </c>
      <c r="AE58" s="66">
        <v>20</v>
      </c>
      <c r="AF58" s="63">
        <v>6</v>
      </c>
      <c r="AG58" s="117"/>
      <c r="AH58" s="103">
        <f t="shared" ref="AH58:AH112" si="27">U58-AF58</f>
        <v>0</v>
      </c>
    </row>
    <row r="59" spans="1:35" s="33" customFormat="1" ht="31.5" customHeight="1" x14ac:dyDescent="0.25">
      <c r="A59" s="290">
        <v>72</v>
      </c>
      <c r="B59" s="277" t="s">
        <v>702</v>
      </c>
      <c r="C59" s="277" t="s">
        <v>226</v>
      </c>
      <c r="D59" s="296">
        <v>224.74</v>
      </c>
      <c r="E59" s="294"/>
      <c r="F59" s="295">
        <v>355</v>
      </c>
      <c r="G59" s="67">
        <f t="shared" ref="G59:G73" si="28">F59/D59</f>
        <v>1.58</v>
      </c>
      <c r="H59" s="373">
        <v>0</v>
      </c>
      <c r="I59" s="298" t="e">
        <f t="shared" si="12"/>
        <v>#DIV/0!</v>
      </c>
      <c r="J59" s="303"/>
      <c r="K59" s="303"/>
      <c r="L59" s="303"/>
      <c r="M59" s="297">
        <f t="shared" si="13"/>
        <v>0</v>
      </c>
      <c r="N59" s="303"/>
      <c r="O59" s="303">
        <v>0</v>
      </c>
      <c r="P59" s="303">
        <v>0</v>
      </c>
      <c r="Q59" s="63"/>
      <c r="R59" s="65">
        <v>15</v>
      </c>
      <c r="S59" s="66">
        <f t="shared" si="15"/>
        <v>53</v>
      </c>
      <c r="T59" s="67">
        <f t="shared" si="16"/>
        <v>53.25</v>
      </c>
      <c r="U59" s="165">
        <f t="shared" si="17"/>
        <v>10</v>
      </c>
      <c r="V59" s="67">
        <f t="shared" si="18"/>
        <v>10.65</v>
      </c>
      <c r="W59" s="67">
        <v>3</v>
      </c>
      <c r="X59" s="66"/>
      <c r="Y59" s="66" t="e">
        <f t="shared" si="19"/>
        <v>#N/A</v>
      </c>
      <c r="Z59" s="67" t="e">
        <f t="shared" si="20"/>
        <v>#N/A</v>
      </c>
      <c r="AA59" s="66" t="e">
        <f>IF(F59&lt;VLOOKUP(G59,$M$78:$Q$88,2),0,VLOOKUP(G59,$M$78:$Q$88,4))</f>
        <v>#N/A</v>
      </c>
      <c r="AB59" s="66">
        <f t="shared" si="22"/>
        <v>8</v>
      </c>
      <c r="AC59" s="66">
        <f t="shared" si="23"/>
        <v>2</v>
      </c>
      <c r="AD59" s="67">
        <f t="shared" si="24"/>
        <v>2</v>
      </c>
      <c r="AE59" s="66">
        <v>20</v>
      </c>
      <c r="AF59" s="63">
        <v>10</v>
      </c>
      <c r="AG59" s="117"/>
      <c r="AH59" s="103">
        <f t="shared" si="27"/>
        <v>0</v>
      </c>
    </row>
    <row r="60" spans="1:35" s="33" customFormat="1" ht="47.25" x14ac:dyDescent="0.25">
      <c r="A60" s="290">
        <v>73</v>
      </c>
      <c r="B60" s="277" t="s">
        <v>703</v>
      </c>
      <c r="C60" s="277" t="s">
        <v>226</v>
      </c>
      <c r="D60" s="296">
        <v>536.70000000000005</v>
      </c>
      <c r="E60" s="294"/>
      <c r="F60" s="295">
        <v>220</v>
      </c>
      <c r="G60" s="67">
        <f t="shared" si="28"/>
        <v>0.41</v>
      </c>
      <c r="H60" s="268">
        <v>33</v>
      </c>
      <c r="I60" s="298" t="e">
        <f t="shared" ref="I60:I73" si="29">H60*100/E60</f>
        <v>#DIV/0!</v>
      </c>
      <c r="J60" s="303"/>
      <c r="K60" s="303"/>
      <c r="L60" s="303"/>
      <c r="M60" s="297">
        <f t="shared" ref="M60:M73" si="30">O60+P60</f>
        <v>5</v>
      </c>
      <c r="N60" s="303"/>
      <c r="O60" s="303">
        <v>3</v>
      </c>
      <c r="P60" s="303">
        <v>2</v>
      </c>
      <c r="Q60" s="63">
        <f t="shared" ref="Q60:Q73" si="31">M60*100/H60</f>
        <v>15</v>
      </c>
      <c r="R60" s="65">
        <v>15</v>
      </c>
      <c r="S60" s="66">
        <f t="shared" ref="S60:S112" si="32">ROUNDDOWN(T60,0)</f>
        <v>33</v>
      </c>
      <c r="T60" s="67">
        <f t="shared" ref="T60:T73" si="33">F60*R60/100</f>
        <v>33</v>
      </c>
      <c r="U60" s="165">
        <f t="shared" ref="U60:U112" si="34">ROUNDDOWN(V60,0)</f>
        <v>33</v>
      </c>
      <c r="V60" s="67">
        <f t="shared" ref="V60:V73" si="35">F60*W60/100</f>
        <v>33</v>
      </c>
      <c r="W60" s="67">
        <v>15</v>
      </c>
      <c r="X60" s="66"/>
      <c r="Y60" s="66" t="e">
        <f t="shared" ref="Y60:Y112" si="36">ROUNDDOWN(Z60,0)</f>
        <v>#N/A</v>
      </c>
      <c r="Z60" s="67" t="e">
        <f t="shared" ref="Z60:Z73" si="37">U60*AA60/100</f>
        <v>#N/A</v>
      </c>
      <c r="AA60" s="66" t="e">
        <f t="shared" ref="AA60:AA73" si="38">IF(F60&lt;VLOOKUP(G60,$M$78:$Q$88,2),0,VLOOKUP(G60,$M$78:$Q$88,4))</f>
        <v>#N/A</v>
      </c>
      <c r="AB60" s="66">
        <f t="shared" ref="AB60:AB73" si="39">U60-AC60</f>
        <v>26</v>
      </c>
      <c r="AC60" s="66">
        <f t="shared" ref="AC60:AC73" si="40">_xlfn.CEILING.MATH(AD60,1)</f>
        <v>7</v>
      </c>
      <c r="AD60" s="67">
        <f t="shared" ref="AD60:AD73" si="41">U60*AE60/100</f>
        <v>6.6</v>
      </c>
      <c r="AE60" s="66">
        <v>20</v>
      </c>
      <c r="AF60" s="63">
        <v>33</v>
      </c>
      <c r="AG60" s="117"/>
      <c r="AH60" s="103">
        <f t="shared" si="27"/>
        <v>0</v>
      </c>
    </row>
    <row r="61" spans="1:35" s="33" customFormat="1" ht="47.25" x14ac:dyDescent="0.25">
      <c r="A61" s="290">
        <v>74</v>
      </c>
      <c r="B61" s="277" t="s">
        <v>704</v>
      </c>
      <c r="C61" s="277" t="s">
        <v>226</v>
      </c>
      <c r="D61" s="296">
        <v>163.185</v>
      </c>
      <c r="E61" s="294"/>
      <c r="F61" s="295">
        <v>445</v>
      </c>
      <c r="G61" s="67">
        <f t="shared" si="28"/>
        <v>2.73</v>
      </c>
      <c r="H61" s="268">
        <v>42</v>
      </c>
      <c r="I61" s="298" t="e">
        <f t="shared" si="29"/>
        <v>#DIV/0!</v>
      </c>
      <c r="J61" s="303"/>
      <c r="K61" s="303"/>
      <c r="L61" s="303"/>
      <c r="M61" s="297">
        <f t="shared" si="30"/>
        <v>42</v>
      </c>
      <c r="N61" s="303"/>
      <c r="O61" s="303">
        <v>33</v>
      </c>
      <c r="P61" s="303">
        <v>9</v>
      </c>
      <c r="Q61" s="63">
        <f t="shared" si="31"/>
        <v>100</v>
      </c>
      <c r="R61" s="65">
        <v>15</v>
      </c>
      <c r="S61" s="66">
        <f t="shared" si="32"/>
        <v>66</v>
      </c>
      <c r="T61" s="67">
        <f t="shared" si="33"/>
        <v>66.75</v>
      </c>
      <c r="U61" s="165">
        <f t="shared" si="34"/>
        <v>66</v>
      </c>
      <c r="V61" s="67">
        <f t="shared" si="35"/>
        <v>66.75</v>
      </c>
      <c r="W61" s="67">
        <v>15</v>
      </c>
      <c r="X61" s="66"/>
      <c r="Y61" s="66" t="e">
        <f t="shared" si="36"/>
        <v>#N/A</v>
      </c>
      <c r="Z61" s="67" t="e">
        <f t="shared" si="37"/>
        <v>#N/A</v>
      </c>
      <c r="AA61" s="66" t="e">
        <f t="shared" si="38"/>
        <v>#N/A</v>
      </c>
      <c r="AB61" s="66">
        <f t="shared" si="39"/>
        <v>52</v>
      </c>
      <c r="AC61" s="66">
        <f t="shared" si="40"/>
        <v>14</v>
      </c>
      <c r="AD61" s="67">
        <f t="shared" si="41"/>
        <v>13.2</v>
      </c>
      <c r="AE61" s="66">
        <v>20</v>
      </c>
      <c r="AF61" s="63">
        <v>66</v>
      </c>
      <c r="AG61" s="196"/>
      <c r="AH61" s="103">
        <f t="shared" si="27"/>
        <v>0</v>
      </c>
    </row>
    <row r="62" spans="1:35" s="33" customFormat="1" ht="47.25" x14ac:dyDescent="0.25">
      <c r="A62" s="290">
        <v>75</v>
      </c>
      <c r="B62" s="277" t="s">
        <v>705</v>
      </c>
      <c r="C62" s="277" t="s">
        <v>226</v>
      </c>
      <c r="D62" s="296">
        <v>145.46199999999999</v>
      </c>
      <c r="E62" s="294"/>
      <c r="F62" s="295">
        <v>319</v>
      </c>
      <c r="G62" s="67">
        <f t="shared" si="28"/>
        <v>2.19</v>
      </c>
      <c r="H62" s="268">
        <v>31</v>
      </c>
      <c r="I62" s="298" t="e">
        <f t="shared" si="29"/>
        <v>#DIV/0!</v>
      </c>
      <c r="J62" s="303"/>
      <c r="K62" s="303"/>
      <c r="L62" s="303"/>
      <c r="M62" s="297">
        <f t="shared" si="30"/>
        <v>31</v>
      </c>
      <c r="N62" s="303"/>
      <c r="O62" s="303">
        <v>24</v>
      </c>
      <c r="P62" s="303">
        <v>7</v>
      </c>
      <c r="Q62" s="63">
        <f t="shared" si="31"/>
        <v>100</v>
      </c>
      <c r="R62" s="65">
        <v>15</v>
      </c>
      <c r="S62" s="66">
        <f t="shared" si="32"/>
        <v>47</v>
      </c>
      <c r="T62" s="67">
        <f t="shared" si="33"/>
        <v>47.85</v>
      </c>
      <c r="U62" s="165">
        <f t="shared" si="34"/>
        <v>47</v>
      </c>
      <c r="V62" s="67">
        <f t="shared" si="35"/>
        <v>47.85</v>
      </c>
      <c r="W62" s="67">
        <v>15</v>
      </c>
      <c r="X62" s="66"/>
      <c r="Y62" s="66" t="e">
        <f t="shared" si="36"/>
        <v>#N/A</v>
      </c>
      <c r="Z62" s="67" t="e">
        <f t="shared" si="37"/>
        <v>#N/A</v>
      </c>
      <c r="AA62" s="66" t="e">
        <f t="shared" si="38"/>
        <v>#N/A</v>
      </c>
      <c r="AB62" s="66">
        <f t="shared" si="39"/>
        <v>37</v>
      </c>
      <c r="AC62" s="66">
        <f t="shared" si="40"/>
        <v>10</v>
      </c>
      <c r="AD62" s="67">
        <f t="shared" si="41"/>
        <v>9.4</v>
      </c>
      <c r="AE62" s="66">
        <v>20</v>
      </c>
      <c r="AF62" s="63">
        <v>47</v>
      </c>
      <c r="AG62" s="117"/>
      <c r="AH62" s="103">
        <f t="shared" si="27"/>
        <v>0</v>
      </c>
    </row>
    <row r="63" spans="1:35" s="33" customFormat="1" ht="47.25" x14ac:dyDescent="0.25">
      <c r="A63" s="290">
        <v>76</v>
      </c>
      <c r="B63" s="310" t="s">
        <v>706</v>
      </c>
      <c r="C63" s="277" t="s">
        <v>226</v>
      </c>
      <c r="D63" s="296">
        <v>156.715</v>
      </c>
      <c r="E63" s="294"/>
      <c r="F63" s="295">
        <v>295</v>
      </c>
      <c r="G63" s="67">
        <f t="shared" si="28"/>
        <v>1.88</v>
      </c>
      <c r="H63" s="311">
        <v>0</v>
      </c>
      <c r="I63" s="298" t="e">
        <f t="shared" si="29"/>
        <v>#DIV/0!</v>
      </c>
      <c r="J63" s="303"/>
      <c r="K63" s="303"/>
      <c r="L63" s="303"/>
      <c r="M63" s="297">
        <f t="shared" si="30"/>
        <v>0</v>
      </c>
      <c r="N63" s="303"/>
      <c r="O63" s="303"/>
      <c r="P63" s="303"/>
      <c r="Q63" s="63"/>
      <c r="R63" s="65">
        <v>15</v>
      </c>
      <c r="S63" s="66">
        <f t="shared" si="32"/>
        <v>44</v>
      </c>
      <c r="T63" s="67">
        <f t="shared" si="33"/>
        <v>44.25</v>
      </c>
      <c r="U63" s="165">
        <f t="shared" si="34"/>
        <v>44</v>
      </c>
      <c r="V63" s="67">
        <f t="shared" si="35"/>
        <v>44.25</v>
      </c>
      <c r="W63" s="67">
        <v>15</v>
      </c>
      <c r="X63" s="66"/>
      <c r="Y63" s="66" t="e">
        <f t="shared" si="36"/>
        <v>#N/A</v>
      </c>
      <c r="Z63" s="67" t="e">
        <f t="shared" si="37"/>
        <v>#N/A</v>
      </c>
      <c r="AA63" s="66" t="e">
        <f t="shared" si="38"/>
        <v>#N/A</v>
      </c>
      <c r="AB63" s="66">
        <f t="shared" si="39"/>
        <v>35</v>
      </c>
      <c r="AC63" s="66">
        <f t="shared" si="40"/>
        <v>9</v>
      </c>
      <c r="AD63" s="67">
        <f t="shared" si="41"/>
        <v>8.8000000000000007</v>
      </c>
      <c r="AE63" s="66">
        <v>20</v>
      </c>
      <c r="AF63" s="63">
        <v>44</v>
      </c>
      <c r="AG63" s="117"/>
      <c r="AH63" s="103">
        <f t="shared" si="27"/>
        <v>0</v>
      </c>
    </row>
    <row r="64" spans="1:35" s="33" customFormat="1" ht="63" x14ac:dyDescent="0.25">
      <c r="A64" s="290">
        <v>77</v>
      </c>
      <c r="B64" s="310" t="s">
        <v>707</v>
      </c>
      <c r="C64" s="277" t="s">
        <v>226</v>
      </c>
      <c r="D64" s="296">
        <v>115.55</v>
      </c>
      <c r="E64" s="294"/>
      <c r="F64" s="295">
        <v>187</v>
      </c>
      <c r="G64" s="67">
        <f t="shared" si="28"/>
        <v>1.62</v>
      </c>
      <c r="H64" s="311">
        <v>0</v>
      </c>
      <c r="I64" s="298" t="e">
        <f t="shared" si="29"/>
        <v>#DIV/0!</v>
      </c>
      <c r="J64" s="303"/>
      <c r="K64" s="303"/>
      <c r="L64" s="303"/>
      <c r="M64" s="297">
        <f t="shared" si="30"/>
        <v>0</v>
      </c>
      <c r="N64" s="303"/>
      <c r="O64" s="303"/>
      <c r="P64" s="303"/>
      <c r="Q64" s="63"/>
      <c r="R64" s="65">
        <v>15</v>
      </c>
      <c r="S64" s="66">
        <f t="shared" si="32"/>
        <v>28</v>
      </c>
      <c r="T64" s="67">
        <f t="shared" si="33"/>
        <v>28.05</v>
      </c>
      <c r="U64" s="165">
        <f t="shared" si="34"/>
        <v>28</v>
      </c>
      <c r="V64" s="67">
        <f t="shared" si="35"/>
        <v>28.05</v>
      </c>
      <c r="W64" s="67">
        <v>15</v>
      </c>
      <c r="X64" s="66"/>
      <c r="Y64" s="66" t="e">
        <f t="shared" si="36"/>
        <v>#N/A</v>
      </c>
      <c r="Z64" s="67" t="e">
        <f t="shared" si="37"/>
        <v>#N/A</v>
      </c>
      <c r="AA64" s="66" t="e">
        <f t="shared" si="38"/>
        <v>#N/A</v>
      </c>
      <c r="AB64" s="66">
        <f t="shared" si="39"/>
        <v>22</v>
      </c>
      <c r="AC64" s="66">
        <f t="shared" si="40"/>
        <v>6</v>
      </c>
      <c r="AD64" s="67">
        <f t="shared" si="41"/>
        <v>5.6</v>
      </c>
      <c r="AE64" s="66">
        <v>20</v>
      </c>
      <c r="AF64" s="63">
        <v>28</v>
      </c>
      <c r="AG64" s="117"/>
      <c r="AH64" s="103">
        <f t="shared" si="27"/>
        <v>0</v>
      </c>
    </row>
    <row r="65" spans="1:34" s="33" customFormat="1" ht="47.25" x14ac:dyDescent="0.25">
      <c r="A65" s="290">
        <v>78</v>
      </c>
      <c r="B65" s="277" t="s">
        <v>708</v>
      </c>
      <c r="C65" s="277" t="s">
        <v>226</v>
      </c>
      <c r="D65" s="296">
        <v>168.89500000000001</v>
      </c>
      <c r="E65" s="294"/>
      <c r="F65" s="295">
        <v>270</v>
      </c>
      <c r="G65" s="67">
        <f t="shared" si="28"/>
        <v>1.6</v>
      </c>
      <c r="H65" s="268">
        <v>37</v>
      </c>
      <c r="I65" s="298" t="e">
        <f t="shared" si="29"/>
        <v>#DIV/0!</v>
      </c>
      <c r="J65" s="303"/>
      <c r="K65" s="303"/>
      <c r="L65" s="303"/>
      <c r="M65" s="297">
        <f t="shared" si="30"/>
        <v>37</v>
      </c>
      <c r="N65" s="303"/>
      <c r="O65" s="303">
        <v>29</v>
      </c>
      <c r="P65" s="303">
        <v>8</v>
      </c>
      <c r="Q65" s="63">
        <f t="shared" si="31"/>
        <v>100</v>
      </c>
      <c r="R65" s="65">
        <v>15</v>
      </c>
      <c r="S65" s="66">
        <f t="shared" si="32"/>
        <v>40</v>
      </c>
      <c r="T65" s="67">
        <f t="shared" si="33"/>
        <v>40.5</v>
      </c>
      <c r="U65" s="165">
        <f t="shared" si="34"/>
        <v>40</v>
      </c>
      <c r="V65" s="67">
        <f t="shared" si="35"/>
        <v>40.5</v>
      </c>
      <c r="W65" s="67">
        <v>15</v>
      </c>
      <c r="X65" s="66"/>
      <c r="Y65" s="66" t="e">
        <f t="shared" si="36"/>
        <v>#N/A</v>
      </c>
      <c r="Z65" s="67" t="e">
        <f t="shared" si="37"/>
        <v>#N/A</v>
      </c>
      <c r="AA65" s="66" t="e">
        <f t="shared" si="38"/>
        <v>#N/A</v>
      </c>
      <c r="AB65" s="66">
        <f t="shared" si="39"/>
        <v>32</v>
      </c>
      <c r="AC65" s="66">
        <f t="shared" si="40"/>
        <v>8</v>
      </c>
      <c r="AD65" s="67">
        <f t="shared" si="41"/>
        <v>8</v>
      </c>
      <c r="AE65" s="66">
        <v>20</v>
      </c>
      <c r="AF65" s="63">
        <v>40</v>
      </c>
      <c r="AG65" s="117"/>
      <c r="AH65" s="103">
        <f t="shared" si="27"/>
        <v>0</v>
      </c>
    </row>
    <row r="66" spans="1:34" s="33" customFormat="1" ht="47.25" x14ac:dyDescent="0.25">
      <c r="A66" s="290">
        <v>79</v>
      </c>
      <c r="B66" s="354" t="s">
        <v>709</v>
      </c>
      <c r="C66" s="277" t="s">
        <v>226</v>
      </c>
      <c r="D66" s="296">
        <v>162.178</v>
      </c>
      <c r="E66" s="294"/>
      <c r="F66" s="295">
        <v>295</v>
      </c>
      <c r="G66" s="67">
        <f t="shared" si="28"/>
        <v>1.82</v>
      </c>
      <c r="H66" s="373">
        <v>0</v>
      </c>
      <c r="I66" s="298" t="e">
        <f t="shared" si="29"/>
        <v>#DIV/0!</v>
      </c>
      <c r="J66" s="303"/>
      <c r="K66" s="303"/>
      <c r="L66" s="303"/>
      <c r="M66" s="297">
        <f t="shared" si="30"/>
        <v>0</v>
      </c>
      <c r="N66" s="303"/>
      <c r="O66" s="303">
        <v>0</v>
      </c>
      <c r="P66" s="303">
        <v>0</v>
      </c>
      <c r="Q66" s="63"/>
      <c r="R66" s="65">
        <v>15</v>
      </c>
      <c r="S66" s="66">
        <f t="shared" si="32"/>
        <v>44</v>
      </c>
      <c r="T66" s="67">
        <f t="shared" si="33"/>
        <v>44.25</v>
      </c>
      <c r="U66" s="165">
        <f t="shared" si="34"/>
        <v>44</v>
      </c>
      <c r="V66" s="67">
        <f t="shared" si="35"/>
        <v>44.25</v>
      </c>
      <c r="W66" s="67">
        <v>15</v>
      </c>
      <c r="X66" s="66"/>
      <c r="Y66" s="66" t="e">
        <f t="shared" si="36"/>
        <v>#N/A</v>
      </c>
      <c r="Z66" s="67" t="e">
        <f t="shared" si="37"/>
        <v>#N/A</v>
      </c>
      <c r="AA66" s="66" t="e">
        <f t="shared" si="38"/>
        <v>#N/A</v>
      </c>
      <c r="AB66" s="66">
        <f t="shared" si="39"/>
        <v>35</v>
      </c>
      <c r="AC66" s="66">
        <f t="shared" si="40"/>
        <v>9</v>
      </c>
      <c r="AD66" s="67">
        <f t="shared" si="41"/>
        <v>8.8000000000000007</v>
      </c>
      <c r="AE66" s="66">
        <v>20</v>
      </c>
      <c r="AF66" s="63">
        <v>44</v>
      </c>
      <c r="AG66" s="196"/>
      <c r="AH66" s="103">
        <f t="shared" si="27"/>
        <v>0</v>
      </c>
    </row>
    <row r="67" spans="1:34" s="33" customFormat="1" ht="47.25" x14ac:dyDescent="0.25">
      <c r="A67" s="290">
        <v>80</v>
      </c>
      <c r="B67" s="354" t="s">
        <v>711</v>
      </c>
      <c r="C67" s="277" t="s">
        <v>226</v>
      </c>
      <c r="D67" s="296">
        <v>118.21</v>
      </c>
      <c r="E67" s="294"/>
      <c r="F67" s="295">
        <v>187</v>
      </c>
      <c r="G67" s="67">
        <f t="shared" si="28"/>
        <v>1.58</v>
      </c>
      <c r="H67" s="373">
        <v>0</v>
      </c>
      <c r="I67" s="298" t="e">
        <f t="shared" si="29"/>
        <v>#DIV/0!</v>
      </c>
      <c r="J67" s="303"/>
      <c r="K67" s="303"/>
      <c r="L67" s="303"/>
      <c r="M67" s="297">
        <f t="shared" si="30"/>
        <v>0</v>
      </c>
      <c r="N67" s="303"/>
      <c r="O67" s="303">
        <v>0</v>
      </c>
      <c r="P67" s="303">
        <v>0</v>
      </c>
      <c r="Q67" s="63"/>
      <c r="R67" s="65">
        <v>15</v>
      </c>
      <c r="S67" s="66">
        <f t="shared" si="32"/>
        <v>28</v>
      </c>
      <c r="T67" s="67">
        <f t="shared" si="33"/>
        <v>28.05</v>
      </c>
      <c r="U67" s="165">
        <f t="shared" si="34"/>
        <v>28</v>
      </c>
      <c r="V67" s="67">
        <f t="shared" si="35"/>
        <v>28.05</v>
      </c>
      <c r="W67" s="67">
        <v>15</v>
      </c>
      <c r="X67" s="66"/>
      <c r="Y67" s="66" t="e">
        <f t="shared" si="36"/>
        <v>#N/A</v>
      </c>
      <c r="Z67" s="67" t="e">
        <f t="shared" si="37"/>
        <v>#N/A</v>
      </c>
      <c r="AA67" s="66" t="e">
        <f t="shared" si="38"/>
        <v>#N/A</v>
      </c>
      <c r="AB67" s="66">
        <f t="shared" si="39"/>
        <v>22</v>
      </c>
      <c r="AC67" s="66">
        <f t="shared" si="40"/>
        <v>6</v>
      </c>
      <c r="AD67" s="67">
        <f t="shared" si="41"/>
        <v>5.6</v>
      </c>
      <c r="AE67" s="66">
        <v>20</v>
      </c>
      <c r="AF67" s="63">
        <v>28</v>
      </c>
      <c r="AG67" s="117"/>
      <c r="AH67" s="103">
        <f t="shared" si="27"/>
        <v>0</v>
      </c>
    </row>
    <row r="68" spans="1:34" s="33" customFormat="1" ht="47.25" x14ac:dyDescent="0.25">
      <c r="A68" s="290">
        <v>81</v>
      </c>
      <c r="B68" s="354" t="s">
        <v>712</v>
      </c>
      <c r="C68" s="277" t="s">
        <v>226</v>
      </c>
      <c r="D68" s="296">
        <v>75.84</v>
      </c>
      <c r="E68" s="294"/>
      <c r="F68" s="295">
        <v>159</v>
      </c>
      <c r="G68" s="67">
        <f t="shared" si="28"/>
        <v>2.1</v>
      </c>
      <c r="H68" s="373">
        <v>0</v>
      </c>
      <c r="I68" s="298" t="e">
        <f t="shared" si="29"/>
        <v>#DIV/0!</v>
      </c>
      <c r="J68" s="303"/>
      <c r="K68" s="303"/>
      <c r="L68" s="303"/>
      <c r="M68" s="297">
        <f t="shared" si="30"/>
        <v>0</v>
      </c>
      <c r="N68" s="303"/>
      <c r="O68" s="303">
        <v>0</v>
      </c>
      <c r="P68" s="303">
        <v>0</v>
      </c>
      <c r="Q68" s="63"/>
      <c r="R68" s="65">
        <v>15</v>
      </c>
      <c r="S68" s="66">
        <f t="shared" si="32"/>
        <v>23</v>
      </c>
      <c r="T68" s="67">
        <f t="shared" si="33"/>
        <v>23.85</v>
      </c>
      <c r="U68" s="165">
        <f t="shared" si="34"/>
        <v>23</v>
      </c>
      <c r="V68" s="67">
        <f t="shared" si="35"/>
        <v>23.85</v>
      </c>
      <c r="W68" s="67">
        <v>15</v>
      </c>
      <c r="X68" s="66"/>
      <c r="Y68" s="66" t="e">
        <f t="shared" si="36"/>
        <v>#N/A</v>
      </c>
      <c r="Z68" s="67" t="e">
        <f t="shared" si="37"/>
        <v>#N/A</v>
      </c>
      <c r="AA68" s="66" t="e">
        <f t="shared" si="38"/>
        <v>#N/A</v>
      </c>
      <c r="AB68" s="66">
        <f t="shared" si="39"/>
        <v>18</v>
      </c>
      <c r="AC68" s="66">
        <f t="shared" si="40"/>
        <v>5</v>
      </c>
      <c r="AD68" s="67">
        <f t="shared" si="41"/>
        <v>4.5999999999999996</v>
      </c>
      <c r="AE68" s="66">
        <v>20</v>
      </c>
      <c r="AF68" s="63">
        <v>23</v>
      </c>
      <c r="AG68" s="196"/>
      <c r="AH68" s="103">
        <f t="shared" si="27"/>
        <v>0</v>
      </c>
    </row>
    <row r="69" spans="1:34" s="33" customFormat="1" ht="47.25" x14ac:dyDescent="0.25">
      <c r="A69" s="290">
        <v>82</v>
      </c>
      <c r="B69" s="354" t="s">
        <v>713</v>
      </c>
      <c r="C69" s="277" t="s">
        <v>226</v>
      </c>
      <c r="D69" s="296">
        <v>186.80500000000001</v>
      </c>
      <c r="E69" s="294"/>
      <c r="F69" s="295">
        <v>588</v>
      </c>
      <c r="G69" s="67">
        <f t="shared" si="28"/>
        <v>3.15</v>
      </c>
      <c r="H69" s="373">
        <v>0</v>
      </c>
      <c r="I69" s="298" t="e">
        <f t="shared" si="29"/>
        <v>#DIV/0!</v>
      </c>
      <c r="J69" s="303"/>
      <c r="K69" s="303"/>
      <c r="L69" s="303"/>
      <c r="M69" s="297">
        <f t="shared" si="30"/>
        <v>0</v>
      </c>
      <c r="N69" s="303"/>
      <c r="O69" s="303">
        <v>0</v>
      </c>
      <c r="P69" s="303">
        <v>0</v>
      </c>
      <c r="Q69" s="63"/>
      <c r="R69" s="65">
        <v>15</v>
      </c>
      <c r="S69" s="66">
        <f t="shared" si="32"/>
        <v>88</v>
      </c>
      <c r="T69" s="67">
        <f t="shared" si="33"/>
        <v>88.2</v>
      </c>
      <c r="U69" s="165">
        <f t="shared" si="34"/>
        <v>88</v>
      </c>
      <c r="V69" s="67">
        <f t="shared" si="35"/>
        <v>88.2</v>
      </c>
      <c r="W69" s="67">
        <v>15</v>
      </c>
      <c r="X69" s="66"/>
      <c r="Y69" s="66" t="e">
        <f t="shared" si="36"/>
        <v>#N/A</v>
      </c>
      <c r="Z69" s="67" t="e">
        <f t="shared" si="37"/>
        <v>#N/A</v>
      </c>
      <c r="AA69" s="66" t="e">
        <f t="shared" si="38"/>
        <v>#N/A</v>
      </c>
      <c r="AB69" s="66">
        <f t="shared" si="39"/>
        <v>70</v>
      </c>
      <c r="AC69" s="66">
        <f t="shared" si="40"/>
        <v>18</v>
      </c>
      <c r="AD69" s="67">
        <f t="shared" si="41"/>
        <v>17.600000000000001</v>
      </c>
      <c r="AE69" s="66">
        <v>20</v>
      </c>
      <c r="AF69" s="63">
        <v>88</v>
      </c>
      <c r="AG69" s="117"/>
      <c r="AH69" s="103">
        <f t="shared" si="27"/>
        <v>0</v>
      </c>
    </row>
    <row r="70" spans="1:34" s="33" customFormat="1" ht="49.5" customHeight="1" x14ac:dyDescent="0.25">
      <c r="A70" s="290">
        <v>83</v>
      </c>
      <c r="B70" s="277" t="s">
        <v>714</v>
      </c>
      <c r="C70" s="277" t="s">
        <v>226</v>
      </c>
      <c r="D70" s="296">
        <v>174.42</v>
      </c>
      <c r="E70" s="294"/>
      <c r="F70" s="295">
        <v>176</v>
      </c>
      <c r="G70" s="67">
        <f t="shared" si="28"/>
        <v>1.01</v>
      </c>
      <c r="H70" s="268">
        <v>26</v>
      </c>
      <c r="I70" s="298" t="e">
        <f t="shared" si="29"/>
        <v>#DIV/0!</v>
      </c>
      <c r="J70" s="303"/>
      <c r="K70" s="303"/>
      <c r="L70" s="303"/>
      <c r="M70" s="297">
        <f t="shared" si="30"/>
        <v>26</v>
      </c>
      <c r="N70" s="303"/>
      <c r="O70" s="303">
        <v>20</v>
      </c>
      <c r="P70" s="303">
        <v>6</v>
      </c>
      <c r="Q70" s="63">
        <f t="shared" si="31"/>
        <v>100</v>
      </c>
      <c r="R70" s="65">
        <v>15</v>
      </c>
      <c r="S70" s="66">
        <f t="shared" si="32"/>
        <v>26</v>
      </c>
      <c r="T70" s="67">
        <f t="shared" si="33"/>
        <v>26.4</v>
      </c>
      <c r="U70" s="165">
        <f t="shared" si="34"/>
        <v>26</v>
      </c>
      <c r="V70" s="67">
        <f t="shared" si="35"/>
        <v>26.4</v>
      </c>
      <c r="W70" s="67">
        <v>15</v>
      </c>
      <c r="X70" s="66"/>
      <c r="Y70" s="66" t="e">
        <f t="shared" si="36"/>
        <v>#N/A</v>
      </c>
      <c r="Z70" s="67" t="e">
        <f t="shared" si="37"/>
        <v>#N/A</v>
      </c>
      <c r="AA70" s="66" t="e">
        <f t="shared" si="38"/>
        <v>#N/A</v>
      </c>
      <c r="AB70" s="66">
        <f t="shared" si="39"/>
        <v>20</v>
      </c>
      <c r="AC70" s="66">
        <f t="shared" si="40"/>
        <v>6</v>
      </c>
      <c r="AD70" s="67">
        <f t="shared" si="41"/>
        <v>5.2</v>
      </c>
      <c r="AE70" s="66">
        <v>20</v>
      </c>
      <c r="AF70" s="63">
        <v>26</v>
      </c>
      <c r="AG70" s="117"/>
      <c r="AH70" s="103">
        <f t="shared" si="27"/>
        <v>0</v>
      </c>
    </row>
    <row r="71" spans="1:34" s="33" customFormat="1" ht="48.75" customHeight="1" x14ac:dyDescent="0.25">
      <c r="A71" s="290">
        <v>84</v>
      </c>
      <c r="B71" s="277" t="s">
        <v>715</v>
      </c>
      <c r="C71" s="277" t="s">
        <v>226</v>
      </c>
      <c r="D71" s="296">
        <v>54.149000000000001</v>
      </c>
      <c r="E71" s="294"/>
      <c r="F71" s="295">
        <v>64</v>
      </c>
      <c r="G71" s="67">
        <f t="shared" si="28"/>
        <v>1.18</v>
      </c>
      <c r="H71" s="373">
        <v>0</v>
      </c>
      <c r="I71" s="298" t="e">
        <f t="shared" si="29"/>
        <v>#DIV/0!</v>
      </c>
      <c r="J71" s="303"/>
      <c r="K71" s="303"/>
      <c r="L71" s="303"/>
      <c r="M71" s="297">
        <f t="shared" si="30"/>
        <v>0</v>
      </c>
      <c r="N71" s="303"/>
      <c r="O71" s="303">
        <v>0</v>
      </c>
      <c r="P71" s="303">
        <v>0</v>
      </c>
      <c r="Q71" s="63"/>
      <c r="R71" s="65">
        <v>15</v>
      </c>
      <c r="S71" s="66">
        <f t="shared" si="32"/>
        <v>9</v>
      </c>
      <c r="T71" s="67">
        <f t="shared" si="33"/>
        <v>9.6</v>
      </c>
      <c r="U71" s="165">
        <f t="shared" si="34"/>
        <v>5</v>
      </c>
      <c r="V71" s="67">
        <f t="shared" si="35"/>
        <v>5.12</v>
      </c>
      <c r="W71" s="67">
        <v>8</v>
      </c>
      <c r="X71" s="66"/>
      <c r="Y71" s="66" t="e">
        <f t="shared" si="36"/>
        <v>#N/A</v>
      </c>
      <c r="Z71" s="67" t="e">
        <f t="shared" si="37"/>
        <v>#N/A</v>
      </c>
      <c r="AA71" s="66" t="e">
        <f t="shared" si="38"/>
        <v>#N/A</v>
      </c>
      <c r="AB71" s="66">
        <f t="shared" si="39"/>
        <v>4</v>
      </c>
      <c r="AC71" s="66">
        <f t="shared" si="40"/>
        <v>1</v>
      </c>
      <c r="AD71" s="67">
        <f t="shared" si="41"/>
        <v>1</v>
      </c>
      <c r="AE71" s="66">
        <v>20</v>
      </c>
      <c r="AF71" s="63">
        <v>5</v>
      </c>
      <c r="AG71" s="117"/>
      <c r="AH71" s="103">
        <f t="shared" si="27"/>
        <v>0</v>
      </c>
    </row>
    <row r="72" spans="1:34" s="33" customFormat="1" ht="47.25" x14ac:dyDescent="0.25">
      <c r="A72" s="290">
        <v>85</v>
      </c>
      <c r="B72" s="354" t="s">
        <v>716</v>
      </c>
      <c r="C72" s="277" t="s">
        <v>226</v>
      </c>
      <c r="D72" s="296">
        <v>127.995</v>
      </c>
      <c r="E72" s="294"/>
      <c r="F72" s="295">
        <v>195</v>
      </c>
      <c r="G72" s="67">
        <f t="shared" si="28"/>
        <v>1.52</v>
      </c>
      <c r="H72" s="373">
        <v>0</v>
      </c>
      <c r="I72" s="298" t="e">
        <f t="shared" si="29"/>
        <v>#DIV/0!</v>
      </c>
      <c r="J72" s="303"/>
      <c r="K72" s="303"/>
      <c r="L72" s="303"/>
      <c r="M72" s="297">
        <f t="shared" si="30"/>
        <v>0</v>
      </c>
      <c r="N72" s="303"/>
      <c r="O72" s="303">
        <v>0</v>
      </c>
      <c r="P72" s="303">
        <v>0</v>
      </c>
      <c r="Q72" s="63"/>
      <c r="R72" s="65">
        <v>15</v>
      </c>
      <c r="S72" s="66">
        <f t="shared" si="32"/>
        <v>29</v>
      </c>
      <c r="T72" s="67">
        <f t="shared" si="33"/>
        <v>29.25</v>
      </c>
      <c r="U72" s="165">
        <f t="shared" si="34"/>
        <v>29</v>
      </c>
      <c r="V72" s="67">
        <f t="shared" si="35"/>
        <v>29.25</v>
      </c>
      <c r="W72" s="67">
        <v>15</v>
      </c>
      <c r="X72" s="66"/>
      <c r="Y72" s="66" t="e">
        <f t="shared" si="36"/>
        <v>#N/A</v>
      </c>
      <c r="Z72" s="67" t="e">
        <f t="shared" si="37"/>
        <v>#N/A</v>
      </c>
      <c r="AA72" s="66" t="e">
        <f t="shared" si="38"/>
        <v>#N/A</v>
      </c>
      <c r="AB72" s="66">
        <f t="shared" si="39"/>
        <v>23</v>
      </c>
      <c r="AC72" s="66">
        <f t="shared" si="40"/>
        <v>6</v>
      </c>
      <c r="AD72" s="67">
        <f t="shared" si="41"/>
        <v>5.8</v>
      </c>
      <c r="AE72" s="66">
        <v>20</v>
      </c>
      <c r="AF72" s="63">
        <v>29</v>
      </c>
      <c r="AG72" s="117"/>
      <c r="AH72" s="103">
        <f t="shared" si="27"/>
        <v>0</v>
      </c>
    </row>
    <row r="73" spans="1:34" s="33" customFormat="1" ht="47.25" x14ac:dyDescent="0.25">
      <c r="A73" s="290">
        <v>86</v>
      </c>
      <c r="B73" s="277" t="s">
        <v>717</v>
      </c>
      <c r="C73" s="277" t="s">
        <v>226</v>
      </c>
      <c r="D73" s="296">
        <v>100.27500000000001</v>
      </c>
      <c r="E73" s="294"/>
      <c r="F73" s="295">
        <v>61</v>
      </c>
      <c r="G73" s="67">
        <f t="shared" si="28"/>
        <v>0.61</v>
      </c>
      <c r="H73" s="268">
        <v>4</v>
      </c>
      <c r="I73" s="298" t="e">
        <f t="shared" si="29"/>
        <v>#DIV/0!</v>
      </c>
      <c r="J73" s="303"/>
      <c r="K73" s="303"/>
      <c r="L73" s="303"/>
      <c r="M73" s="297">
        <f t="shared" si="30"/>
        <v>4</v>
      </c>
      <c r="N73" s="303"/>
      <c r="O73" s="303">
        <v>3</v>
      </c>
      <c r="P73" s="303">
        <v>1</v>
      </c>
      <c r="Q73" s="63">
        <f t="shared" si="31"/>
        <v>100</v>
      </c>
      <c r="R73" s="65">
        <v>15</v>
      </c>
      <c r="S73" s="66">
        <f t="shared" si="32"/>
        <v>9</v>
      </c>
      <c r="T73" s="67">
        <f t="shared" si="33"/>
        <v>9.15</v>
      </c>
      <c r="U73" s="165">
        <f t="shared" si="34"/>
        <v>6</v>
      </c>
      <c r="V73" s="67">
        <f t="shared" si="35"/>
        <v>6.1</v>
      </c>
      <c r="W73" s="67">
        <v>10</v>
      </c>
      <c r="X73" s="66"/>
      <c r="Y73" s="66" t="e">
        <f t="shared" si="36"/>
        <v>#N/A</v>
      </c>
      <c r="Z73" s="67" t="e">
        <f t="shared" si="37"/>
        <v>#N/A</v>
      </c>
      <c r="AA73" s="66" t="e">
        <f t="shared" si="38"/>
        <v>#N/A</v>
      </c>
      <c r="AB73" s="66">
        <f t="shared" si="39"/>
        <v>4</v>
      </c>
      <c r="AC73" s="66">
        <f t="shared" si="40"/>
        <v>2</v>
      </c>
      <c r="AD73" s="67">
        <f t="shared" si="41"/>
        <v>1.2</v>
      </c>
      <c r="AE73" s="66">
        <v>20</v>
      </c>
      <c r="AF73" s="63">
        <v>6</v>
      </c>
      <c r="AG73" s="117"/>
      <c r="AH73" s="103">
        <f t="shared" si="27"/>
        <v>0</v>
      </c>
    </row>
    <row r="74" spans="1:34" s="33" customFormat="1" ht="63" x14ac:dyDescent="0.25">
      <c r="A74" s="302">
        <v>87</v>
      </c>
      <c r="B74" s="277" t="s">
        <v>718</v>
      </c>
      <c r="C74" s="277" t="s">
        <v>226</v>
      </c>
      <c r="D74" s="296">
        <v>115.318</v>
      </c>
      <c r="E74" s="294"/>
      <c r="F74" s="295">
        <v>93</v>
      </c>
      <c r="G74" s="67">
        <f t="shared" ref="G74:G112" si="42">F74/D74</f>
        <v>0.81</v>
      </c>
      <c r="H74" s="268"/>
      <c r="I74" s="298" t="e">
        <f t="shared" ref="I74:I112" si="43">H74*100/E74</f>
        <v>#DIV/0!</v>
      </c>
      <c r="J74" s="303"/>
      <c r="K74" s="303"/>
      <c r="L74" s="303"/>
      <c r="M74" s="375">
        <f t="shared" ref="M74:M112" si="44">O74+P74</f>
        <v>0</v>
      </c>
      <c r="N74" s="303"/>
      <c r="O74" s="303">
        <v>0</v>
      </c>
      <c r="P74" s="303">
        <v>0</v>
      </c>
      <c r="Q74" s="63"/>
      <c r="R74" s="65">
        <v>15</v>
      </c>
      <c r="S74" s="66">
        <f t="shared" si="32"/>
        <v>13</v>
      </c>
      <c r="T74" s="67">
        <f t="shared" ref="T74:T112" si="45">F74*R74/100</f>
        <v>13.95</v>
      </c>
      <c r="U74" s="165">
        <f t="shared" si="34"/>
        <v>13</v>
      </c>
      <c r="V74" s="67">
        <f t="shared" ref="V74:V112" si="46">F74*W74/100</f>
        <v>13.95</v>
      </c>
      <c r="W74" s="67">
        <v>15</v>
      </c>
      <c r="X74" s="66"/>
      <c r="Y74" s="66" t="e">
        <f t="shared" si="36"/>
        <v>#N/A</v>
      </c>
      <c r="Z74" s="67" t="e">
        <f t="shared" ref="Z74:Z112" si="47">U74*AA74/100</f>
        <v>#N/A</v>
      </c>
      <c r="AA74" s="66" t="e">
        <f t="shared" ref="AA74:AA112" si="48">IF(F74&lt;VLOOKUP(G74,$M$78:$Q$88,2),0,VLOOKUP(G74,$M$78:$Q$88,4))</f>
        <v>#N/A</v>
      </c>
      <c r="AB74" s="66">
        <f t="shared" ref="AB74:AB112" si="49">U74-AC74</f>
        <v>10</v>
      </c>
      <c r="AC74" s="66">
        <f t="shared" ref="AC74:AC112" si="50">_xlfn.CEILING.MATH(AD74,1)</f>
        <v>3</v>
      </c>
      <c r="AD74" s="67">
        <f t="shared" ref="AD74:AD112" si="51">U74*AE74/100</f>
        <v>2.6</v>
      </c>
      <c r="AE74" s="66">
        <v>20</v>
      </c>
      <c r="AF74" s="63">
        <v>13</v>
      </c>
      <c r="AG74" s="117"/>
      <c r="AH74" s="103">
        <f t="shared" si="27"/>
        <v>0</v>
      </c>
    </row>
    <row r="75" spans="1:34" s="33" customFormat="1" ht="63" x14ac:dyDescent="0.25">
      <c r="A75" s="302">
        <v>88</v>
      </c>
      <c r="B75" s="277" t="s">
        <v>719</v>
      </c>
      <c r="C75" s="277" t="s">
        <v>226</v>
      </c>
      <c r="D75" s="296">
        <v>244.61199999999999</v>
      </c>
      <c r="E75" s="294"/>
      <c r="F75" s="295">
        <v>188</v>
      </c>
      <c r="G75" s="67">
        <f t="shared" si="42"/>
        <v>0.77</v>
      </c>
      <c r="H75" s="268">
        <v>17</v>
      </c>
      <c r="I75" s="298" t="e">
        <f t="shared" si="43"/>
        <v>#DIV/0!</v>
      </c>
      <c r="J75" s="303"/>
      <c r="K75" s="303"/>
      <c r="L75" s="303"/>
      <c r="M75" s="375">
        <f t="shared" si="44"/>
        <v>0</v>
      </c>
      <c r="N75" s="303"/>
      <c r="O75" s="345">
        <v>0</v>
      </c>
      <c r="P75" s="345">
        <v>0</v>
      </c>
      <c r="Q75" s="63">
        <f t="shared" ref="Q75:Q112" si="52">M75*100/H75</f>
        <v>0</v>
      </c>
      <c r="R75" s="65">
        <v>15</v>
      </c>
      <c r="S75" s="66">
        <f t="shared" si="32"/>
        <v>28</v>
      </c>
      <c r="T75" s="67">
        <f t="shared" si="45"/>
        <v>28.2</v>
      </c>
      <c r="U75" s="165">
        <f t="shared" si="34"/>
        <v>28</v>
      </c>
      <c r="V75" s="67">
        <f t="shared" si="46"/>
        <v>28.2</v>
      </c>
      <c r="W75" s="67">
        <v>15</v>
      </c>
      <c r="X75" s="66"/>
      <c r="Y75" s="66" t="e">
        <f t="shared" si="36"/>
        <v>#N/A</v>
      </c>
      <c r="Z75" s="67" t="e">
        <f t="shared" si="47"/>
        <v>#N/A</v>
      </c>
      <c r="AA75" s="66" t="e">
        <f t="shared" si="48"/>
        <v>#N/A</v>
      </c>
      <c r="AB75" s="66">
        <f t="shared" si="49"/>
        <v>22</v>
      </c>
      <c r="AC75" s="66">
        <f t="shared" si="50"/>
        <v>6</v>
      </c>
      <c r="AD75" s="67">
        <f t="shared" si="51"/>
        <v>5.6</v>
      </c>
      <c r="AE75" s="66">
        <v>20</v>
      </c>
      <c r="AF75" s="63">
        <v>28</v>
      </c>
      <c r="AG75" s="83"/>
      <c r="AH75" s="103">
        <f t="shared" si="27"/>
        <v>0</v>
      </c>
    </row>
    <row r="76" spans="1:34" s="33" customFormat="1" ht="63" x14ac:dyDescent="0.25">
      <c r="A76" s="302">
        <v>89</v>
      </c>
      <c r="B76" s="277" t="s">
        <v>720</v>
      </c>
      <c r="C76" s="277" t="s">
        <v>226</v>
      </c>
      <c r="D76" s="296">
        <v>734</v>
      </c>
      <c r="E76" s="294"/>
      <c r="F76" s="295">
        <v>793</v>
      </c>
      <c r="G76" s="67">
        <f t="shared" si="42"/>
        <v>1.08</v>
      </c>
      <c r="H76" s="268">
        <v>76</v>
      </c>
      <c r="I76" s="298" t="e">
        <f t="shared" si="43"/>
        <v>#DIV/0!</v>
      </c>
      <c r="J76" s="303"/>
      <c r="K76" s="303"/>
      <c r="L76" s="303"/>
      <c r="M76" s="375">
        <f t="shared" si="44"/>
        <v>0</v>
      </c>
      <c r="N76" s="303"/>
      <c r="O76" s="345">
        <v>0</v>
      </c>
      <c r="P76" s="345">
        <v>0</v>
      </c>
      <c r="Q76" s="63">
        <f t="shared" si="52"/>
        <v>0</v>
      </c>
      <c r="R76" s="65">
        <v>15</v>
      </c>
      <c r="S76" s="66">
        <f t="shared" si="32"/>
        <v>118</v>
      </c>
      <c r="T76" s="67">
        <f t="shared" si="45"/>
        <v>118.95</v>
      </c>
      <c r="U76" s="165">
        <f t="shared" si="34"/>
        <v>118</v>
      </c>
      <c r="V76" s="67">
        <f t="shared" si="46"/>
        <v>118.95</v>
      </c>
      <c r="W76" s="67">
        <v>15</v>
      </c>
      <c r="X76" s="66"/>
      <c r="Y76" s="66" t="e">
        <f t="shared" si="36"/>
        <v>#N/A</v>
      </c>
      <c r="Z76" s="67" t="e">
        <f t="shared" si="47"/>
        <v>#N/A</v>
      </c>
      <c r="AA76" s="66" t="e">
        <f t="shared" si="48"/>
        <v>#N/A</v>
      </c>
      <c r="AB76" s="66">
        <f t="shared" si="49"/>
        <v>94</v>
      </c>
      <c r="AC76" s="66">
        <f t="shared" si="50"/>
        <v>24</v>
      </c>
      <c r="AD76" s="67">
        <f t="shared" si="51"/>
        <v>23.6</v>
      </c>
      <c r="AE76" s="66">
        <v>20</v>
      </c>
      <c r="AF76" s="63">
        <v>118</v>
      </c>
      <c r="AG76" s="83"/>
      <c r="AH76" s="103">
        <f t="shared" si="27"/>
        <v>0</v>
      </c>
    </row>
    <row r="77" spans="1:34" s="33" customFormat="1" ht="63" outlineLevel="1" x14ac:dyDescent="0.25">
      <c r="A77" s="302">
        <v>90</v>
      </c>
      <c r="B77" s="277" t="s">
        <v>721</v>
      </c>
      <c r="C77" s="277" t="s">
        <v>226</v>
      </c>
      <c r="D77" s="296">
        <v>760.77599999999995</v>
      </c>
      <c r="E77" s="294"/>
      <c r="F77" s="295">
        <v>593</v>
      </c>
      <c r="G77" s="67">
        <f t="shared" si="42"/>
        <v>0.78</v>
      </c>
      <c r="H77" s="268"/>
      <c r="I77" s="298" t="e">
        <f t="shared" si="43"/>
        <v>#DIV/0!</v>
      </c>
      <c r="J77" s="303"/>
      <c r="K77" s="303"/>
      <c r="L77" s="303"/>
      <c r="M77" s="375">
        <f t="shared" si="44"/>
        <v>0</v>
      </c>
      <c r="N77" s="303"/>
      <c r="O77" s="345">
        <v>0</v>
      </c>
      <c r="P77" s="345">
        <v>0</v>
      </c>
      <c r="Q77" s="63"/>
      <c r="R77" s="65">
        <v>15</v>
      </c>
      <c r="S77" s="66">
        <f t="shared" si="32"/>
        <v>88</v>
      </c>
      <c r="T77" s="67">
        <f t="shared" si="45"/>
        <v>88.95</v>
      </c>
      <c r="U77" s="165">
        <f t="shared" si="34"/>
        <v>88</v>
      </c>
      <c r="V77" s="67">
        <f t="shared" si="46"/>
        <v>88.95</v>
      </c>
      <c r="W77" s="67">
        <v>15</v>
      </c>
      <c r="X77" s="66"/>
      <c r="Y77" s="66" t="e">
        <f t="shared" si="36"/>
        <v>#N/A</v>
      </c>
      <c r="Z77" s="67" t="e">
        <f t="shared" si="47"/>
        <v>#N/A</v>
      </c>
      <c r="AA77" s="66" t="e">
        <f t="shared" si="48"/>
        <v>#N/A</v>
      </c>
      <c r="AB77" s="66">
        <f t="shared" si="49"/>
        <v>70</v>
      </c>
      <c r="AC77" s="66">
        <f t="shared" si="50"/>
        <v>18</v>
      </c>
      <c r="AD77" s="67">
        <f t="shared" si="51"/>
        <v>17.600000000000001</v>
      </c>
      <c r="AE77" s="66">
        <v>20</v>
      </c>
      <c r="AF77" s="63">
        <v>88</v>
      </c>
      <c r="AG77" s="83"/>
      <c r="AH77" s="103">
        <f t="shared" si="27"/>
        <v>0</v>
      </c>
    </row>
    <row r="78" spans="1:34" ht="63" outlineLevel="1" x14ac:dyDescent="0.25">
      <c r="A78" s="302">
        <v>91</v>
      </c>
      <c r="B78" s="277" t="s">
        <v>722</v>
      </c>
      <c r="C78" s="277" t="s">
        <v>226</v>
      </c>
      <c r="D78" s="296">
        <v>532.79999999999995</v>
      </c>
      <c r="E78" s="294"/>
      <c r="F78" s="295">
        <v>213</v>
      </c>
      <c r="G78" s="67">
        <f t="shared" si="42"/>
        <v>0.4</v>
      </c>
      <c r="H78" s="268">
        <v>6</v>
      </c>
      <c r="I78" s="298" t="e">
        <f t="shared" si="43"/>
        <v>#DIV/0!</v>
      </c>
      <c r="J78" s="303"/>
      <c r="K78" s="303"/>
      <c r="L78" s="303"/>
      <c r="M78" s="297">
        <f t="shared" si="44"/>
        <v>4</v>
      </c>
      <c r="N78" s="303"/>
      <c r="O78" s="303">
        <v>4</v>
      </c>
      <c r="P78" s="303">
        <v>0</v>
      </c>
      <c r="Q78" s="63">
        <f t="shared" si="52"/>
        <v>67</v>
      </c>
      <c r="R78" s="65">
        <v>15</v>
      </c>
      <c r="S78" s="66">
        <f t="shared" si="32"/>
        <v>31</v>
      </c>
      <c r="T78" s="67">
        <f t="shared" si="45"/>
        <v>31.95</v>
      </c>
      <c r="U78" s="165">
        <f t="shared" si="34"/>
        <v>6</v>
      </c>
      <c r="V78" s="67">
        <f t="shared" si="46"/>
        <v>6.39</v>
      </c>
      <c r="W78" s="67">
        <v>3</v>
      </c>
      <c r="X78" s="66"/>
      <c r="Y78" s="66" t="e">
        <f t="shared" si="36"/>
        <v>#N/A</v>
      </c>
      <c r="Z78" s="67" t="e">
        <f t="shared" si="47"/>
        <v>#N/A</v>
      </c>
      <c r="AA78" s="66" t="e">
        <f t="shared" si="48"/>
        <v>#N/A</v>
      </c>
      <c r="AB78" s="66">
        <f t="shared" si="49"/>
        <v>4</v>
      </c>
      <c r="AC78" s="66">
        <f t="shared" si="50"/>
        <v>2</v>
      </c>
      <c r="AD78" s="67">
        <f t="shared" si="51"/>
        <v>1.2</v>
      </c>
      <c r="AE78" s="66">
        <v>20</v>
      </c>
      <c r="AF78" s="63">
        <v>6</v>
      </c>
      <c r="AH78" s="103">
        <f t="shared" si="27"/>
        <v>0</v>
      </c>
    </row>
    <row r="79" spans="1:34" ht="47.25" outlineLevel="1" x14ac:dyDescent="0.25">
      <c r="A79" s="302">
        <v>92</v>
      </c>
      <c r="B79" s="277" t="s">
        <v>723</v>
      </c>
      <c r="C79" s="277" t="s">
        <v>226</v>
      </c>
      <c r="D79" s="296">
        <v>208.41800000000001</v>
      </c>
      <c r="E79" s="294"/>
      <c r="F79" s="295">
        <v>265</v>
      </c>
      <c r="G79" s="67">
        <f t="shared" si="42"/>
        <v>1.27</v>
      </c>
      <c r="H79" s="268">
        <v>22</v>
      </c>
      <c r="I79" s="298" t="e">
        <f t="shared" si="43"/>
        <v>#DIV/0!</v>
      </c>
      <c r="J79" s="303"/>
      <c r="K79" s="303"/>
      <c r="L79" s="303"/>
      <c r="M79" s="297">
        <f t="shared" si="44"/>
        <v>22</v>
      </c>
      <c r="N79" s="303"/>
      <c r="O79" s="303">
        <v>17</v>
      </c>
      <c r="P79" s="303">
        <v>5</v>
      </c>
      <c r="Q79" s="63">
        <f t="shared" si="52"/>
        <v>100</v>
      </c>
      <c r="R79" s="65">
        <v>15</v>
      </c>
      <c r="S79" s="66">
        <f t="shared" si="32"/>
        <v>39</v>
      </c>
      <c r="T79" s="67">
        <f t="shared" si="45"/>
        <v>39.75</v>
      </c>
      <c r="U79" s="165">
        <f t="shared" si="34"/>
        <v>39</v>
      </c>
      <c r="V79" s="67">
        <f t="shared" si="46"/>
        <v>39.75</v>
      </c>
      <c r="W79" s="67">
        <v>15</v>
      </c>
      <c r="X79" s="66"/>
      <c r="Y79" s="66" t="e">
        <f t="shared" si="36"/>
        <v>#N/A</v>
      </c>
      <c r="Z79" s="67" t="e">
        <f t="shared" si="47"/>
        <v>#N/A</v>
      </c>
      <c r="AA79" s="66" t="e">
        <f t="shared" si="48"/>
        <v>#N/A</v>
      </c>
      <c r="AB79" s="66">
        <f t="shared" si="49"/>
        <v>31</v>
      </c>
      <c r="AC79" s="66">
        <f t="shared" si="50"/>
        <v>8</v>
      </c>
      <c r="AD79" s="67">
        <f t="shared" si="51"/>
        <v>7.8</v>
      </c>
      <c r="AE79" s="66">
        <v>20</v>
      </c>
      <c r="AF79" s="63">
        <v>39</v>
      </c>
      <c r="AH79" s="103">
        <f t="shared" si="27"/>
        <v>0</v>
      </c>
    </row>
    <row r="80" spans="1:34" ht="47.25" outlineLevel="1" x14ac:dyDescent="0.25">
      <c r="A80" s="302">
        <v>93</v>
      </c>
      <c r="B80" s="277" t="s">
        <v>724</v>
      </c>
      <c r="C80" s="277" t="s">
        <v>226</v>
      </c>
      <c r="D80" s="296">
        <v>221.745</v>
      </c>
      <c r="E80" s="294"/>
      <c r="F80" s="295">
        <v>583</v>
      </c>
      <c r="G80" s="67">
        <f t="shared" si="42"/>
        <v>2.63</v>
      </c>
      <c r="H80" s="268">
        <v>55</v>
      </c>
      <c r="I80" s="298" t="e">
        <f t="shared" si="43"/>
        <v>#DIV/0!</v>
      </c>
      <c r="J80" s="303"/>
      <c r="K80" s="303"/>
      <c r="L80" s="303"/>
      <c r="M80" s="297">
        <f t="shared" si="44"/>
        <v>55</v>
      </c>
      <c r="N80" s="303"/>
      <c r="O80" s="303">
        <v>44</v>
      </c>
      <c r="P80" s="303">
        <v>11</v>
      </c>
      <c r="Q80" s="63">
        <f t="shared" si="52"/>
        <v>100</v>
      </c>
      <c r="R80" s="65">
        <v>15</v>
      </c>
      <c r="S80" s="66">
        <f t="shared" si="32"/>
        <v>87</v>
      </c>
      <c r="T80" s="67">
        <f t="shared" si="45"/>
        <v>87.45</v>
      </c>
      <c r="U80" s="165">
        <f t="shared" si="34"/>
        <v>87</v>
      </c>
      <c r="V80" s="67">
        <f t="shared" si="46"/>
        <v>87.45</v>
      </c>
      <c r="W80" s="67">
        <v>15</v>
      </c>
      <c r="X80" s="66"/>
      <c r="Y80" s="66" t="e">
        <f t="shared" si="36"/>
        <v>#N/A</v>
      </c>
      <c r="Z80" s="67" t="e">
        <f t="shared" si="47"/>
        <v>#N/A</v>
      </c>
      <c r="AA80" s="66" t="e">
        <f t="shared" si="48"/>
        <v>#N/A</v>
      </c>
      <c r="AB80" s="66">
        <f t="shared" si="49"/>
        <v>69</v>
      </c>
      <c r="AC80" s="66">
        <f t="shared" si="50"/>
        <v>18</v>
      </c>
      <c r="AD80" s="67">
        <f t="shared" si="51"/>
        <v>17.399999999999999</v>
      </c>
      <c r="AE80" s="66">
        <v>20</v>
      </c>
      <c r="AF80" s="63">
        <v>87</v>
      </c>
      <c r="AH80" s="103">
        <f t="shared" si="27"/>
        <v>0</v>
      </c>
    </row>
    <row r="81" spans="1:34" ht="47.25" outlineLevel="1" x14ac:dyDescent="0.25">
      <c r="A81" s="302">
        <v>94</v>
      </c>
      <c r="B81" s="277" t="s">
        <v>725</v>
      </c>
      <c r="C81" s="277" t="s">
        <v>226</v>
      </c>
      <c r="D81" s="296">
        <v>66.802999999999997</v>
      </c>
      <c r="E81" s="294"/>
      <c r="F81" s="295">
        <v>111</v>
      </c>
      <c r="G81" s="67">
        <f t="shared" si="42"/>
        <v>1.66</v>
      </c>
      <c r="H81" s="268">
        <v>3</v>
      </c>
      <c r="I81" s="298" t="e">
        <f t="shared" si="43"/>
        <v>#DIV/0!</v>
      </c>
      <c r="J81" s="303"/>
      <c r="K81" s="303"/>
      <c r="L81" s="303"/>
      <c r="M81" s="297">
        <f t="shared" si="44"/>
        <v>0</v>
      </c>
      <c r="N81" s="303"/>
      <c r="O81" s="303">
        <v>0</v>
      </c>
      <c r="P81" s="303">
        <v>0</v>
      </c>
      <c r="Q81" s="63">
        <f t="shared" si="52"/>
        <v>0</v>
      </c>
      <c r="R81" s="65">
        <v>15</v>
      </c>
      <c r="S81" s="66">
        <f t="shared" si="32"/>
        <v>16</v>
      </c>
      <c r="T81" s="67">
        <f t="shared" si="45"/>
        <v>16.649999999999999</v>
      </c>
      <c r="U81" s="165">
        <f t="shared" si="34"/>
        <v>3</v>
      </c>
      <c r="V81" s="67">
        <f t="shared" si="46"/>
        <v>3.33</v>
      </c>
      <c r="W81" s="67">
        <v>3</v>
      </c>
      <c r="X81" s="66"/>
      <c r="Y81" s="66" t="e">
        <f t="shared" si="36"/>
        <v>#N/A</v>
      </c>
      <c r="Z81" s="67" t="e">
        <f t="shared" si="47"/>
        <v>#N/A</v>
      </c>
      <c r="AA81" s="66" t="e">
        <f t="shared" si="48"/>
        <v>#N/A</v>
      </c>
      <c r="AB81" s="66">
        <f t="shared" si="49"/>
        <v>2</v>
      </c>
      <c r="AC81" s="66">
        <f t="shared" si="50"/>
        <v>1</v>
      </c>
      <c r="AD81" s="67">
        <f t="shared" si="51"/>
        <v>0.6</v>
      </c>
      <c r="AE81" s="66">
        <v>20</v>
      </c>
      <c r="AF81" s="63">
        <v>3</v>
      </c>
      <c r="AH81" s="103">
        <f t="shared" si="27"/>
        <v>0</v>
      </c>
    </row>
    <row r="82" spans="1:34" ht="47.25" outlineLevel="1" x14ac:dyDescent="0.25">
      <c r="A82" s="302">
        <v>95</v>
      </c>
      <c r="B82" s="277" t="s">
        <v>726</v>
      </c>
      <c r="C82" s="277" t="s">
        <v>226</v>
      </c>
      <c r="D82" s="296">
        <v>344.22</v>
      </c>
      <c r="E82" s="294"/>
      <c r="F82" s="295">
        <v>120</v>
      </c>
      <c r="G82" s="67">
        <f t="shared" si="42"/>
        <v>0.35</v>
      </c>
      <c r="H82" s="268">
        <v>0</v>
      </c>
      <c r="I82" s="298" t="e">
        <f t="shared" si="43"/>
        <v>#DIV/0!</v>
      </c>
      <c r="J82" s="303"/>
      <c r="K82" s="303"/>
      <c r="L82" s="303"/>
      <c r="M82" s="297">
        <f t="shared" si="44"/>
        <v>0</v>
      </c>
      <c r="N82" s="303"/>
      <c r="O82" s="303">
        <v>0</v>
      </c>
      <c r="P82" s="303">
        <v>0</v>
      </c>
      <c r="Q82" s="63"/>
      <c r="R82" s="65">
        <v>15</v>
      </c>
      <c r="S82" s="66">
        <f t="shared" si="32"/>
        <v>18</v>
      </c>
      <c r="T82" s="67">
        <f t="shared" si="45"/>
        <v>18</v>
      </c>
      <c r="U82" s="165">
        <f t="shared" si="34"/>
        <v>18</v>
      </c>
      <c r="V82" s="67">
        <f t="shared" si="46"/>
        <v>18</v>
      </c>
      <c r="W82" s="67">
        <v>15</v>
      </c>
      <c r="X82" s="66"/>
      <c r="Y82" s="66" t="e">
        <f t="shared" si="36"/>
        <v>#N/A</v>
      </c>
      <c r="Z82" s="67" t="e">
        <f t="shared" si="47"/>
        <v>#N/A</v>
      </c>
      <c r="AA82" s="66" t="e">
        <f t="shared" si="48"/>
        <v>#N/A</v>
      </c>
      <c r="AB82" s="66">
        <f t="shared" si="49"/>
        <v>14</v>
      </c>
      <c r="AC82" s="66">
        <f t="shared" si="50"/>
        <v>4</v>
      </c>
      <c r="AD82" s="67">
        <f t="shared" si="51"/>
        <v>3.6</v>
      </c>
      <c r="AE82" s="66">
        <v>20</v>
      </c>
      <c r="AF82" s="187">
        <v>21</v>
      </c>
      <c r="AH82" s="103">
        <f t="shared" si="27"/>
        <v>-3</v>
      </c>
    </row>
    <row r="83" spans="1:34" ht="47.25" outlineLevel="1" x14ac:dyDescent="0.25">
      <c r="A83" s="302">
        <v>96</v>
      </c>
      <c r="B83" s="277" t="s">
        <v>727</v>
      </c>
      <c r="C83" s="277" t="s">
        <v>226</v>
      </c>
      <c r="D83" s="296">
        <v>1230.3150000000001</v>
      </c>
      <c r="E83" s="294"/>
      <c r="F83" s="295">
        <v>480</v>
      </c>
      <c r="G83" s="67">
        <f t="shared" si="42"/>
        <v>0.39</v>
      </c>
      <c r="H83" s="268">
        <v>66</v>
      </c>
      <c r="I83" s="298" t="e">
        <f t="shared" si="43"/>
        <v>#DIV/0!</v>
      </c>
      <c r="J83" s="303"/>
      <c r="K83" s="303"/>
      <c r="L83" s="303"/>
      <c r="M83" s="297">
        <f t="shared" si="44"/>
        <v>15</v>
      </c>
      <c r="N83" s="303"/>
      <c r="O83" s="303">
        <v>12</v>
      </c>
      <c r="P83" s="303">
        <v>3</v>
      </c>
      <c r="Q83" s="63">
        <f t="shared" si="52"/>
        <v>23</v>
      </c>
      <c r="R83" s="65">
        <v>15</v>
      </c>
      <c r="S83" s="66">
        <f t="shared" si="32"/>
        <v>72</v>
      </c>
      <c r="T83" s="67">
        <f t="shared" si="45"/>
        <v>72</v>
      </c>
      <c r="U83" s="165">
        <f t="shared" si="34"/>
        <v>38</v>
      </c>
      <c r="V83" s="67">
        <f t="shared" si="46"/>
        <v>38.4</v>
      </c>
      <c r="W83" s="67">
        <v>8</v>
      </c>
      <c r="X83" s="66"/>
      <c r="Y83" s="66" t="e">
        <f t="shared" si="36"/>
        <v>#N/A</v>
      </c>
      <c r="Z83" s="67" t="e">
        <f t="shared" si="47"/>
        <v>#N/A</v>
      </c>
      <c r="AA83" s="66" t="e">
        <f t="shared" si="48"/>
        <v>#N/A</v>
      </c>
      <c r="AB83" s="66">
        <f t="shared" si="49"/>
        <v>30</v>
      </c>
      <c r="AC83" s="66">
        <f t="shared" si="50"/>
        <v>8</v>
      </c>
      <c r="AD83" s="67">
        <f t="shared" si="51"/>
        <v>7.6</v>
      </c>
      <c r="AE83" s="66">
        <v>20</v>
      </c>
      <c r="AF83" s="63">
        <v>38</v>
      </c>
      <c r="AH83" s="103">
        <f t="shared" si="27"/>
        <v>0</v>
      </c>
    </row>
    <row r="84" spans="1:34" ht="47.25" outlineLevel="1" x14ac:dyDescent="0.25">
      <c r="A84" s="302">
        <v>97</v>
      </c>
      <c r="B84" s="277" t="s">
        <v>728</v>
      </c>
      <c r="C84" s="277" t="s">
        <v>226</v>
      </c>
      <c r="D84" s="296">
        <v>232.64</v>
      </c>
      <c r="E84" s="294"/>
      <c r="F84" s="295">
        <v>79</v>
      </c>
      <c r="G84" s="67">
        <f t="shared" si="42"/>
        <v>0.34</v>
      </c>
      <c r="H84" s="268">
        <v>4</v>
      </c>
      <c r="I84" s="298" t="e">
        <f t="shared" si="43"/>
        <v>#DIV/0!</v>
      </c>
      <c r="J84" s="303"/>
      <c r="K84" s="303"/>
      <c r="L84" s="303"/>
      <c r="M84" s="297">
        <f t="shared" si="44"/>
        <v>3</v>
      </c>
      <c r="N84" s="303"/>
      <c r="O84" s="303">
        <v>3</v>
      </c>
      <c r="P84" s="303">
        <v>0</v>
      </c>
      <c r="Q84" s="63">
        <f t="shared" si="52"/>
        <v>75</v>
      </c>
      <c r="R84" s="65">
        <v>15</v>
      </c>
      <c r="S84" s="66">
        <f t="shared" si="32"/>
        <v>11</v>
      </c>
      <c r="T84" s="67">
        <f t="shared" si="45"/>
        <v>11.85</v>
      </c>
      <c r="U84" s="165">
        <f t="shared" si="34"/>
        <v>4</v>
      </c>
      <c r="V84" s="67">
        <f t="shared" si="46"/>
        <v>4.74</v>
      </c>
      <c r="W84" s="67">
        <v>6</v>
      </c>
      <c r="X84" s="66"/>
      <c r="Y84" s="66" t="e">
        <f t="shared" si="36"/>
        <v>#N/A</v>
      </c>
      <c r="Z84" s="67" t="e">
        <f t="shared" si="47"/>
        <v>#N/A</v>
      </c>
      <c r="AA84" s="66" t="e">
        <f t="shared" si="48"/>
        <v>#N/A</v>
      </c>
      <c r="AB84" s="66">
        <f t="shared" si="49"/>
        <v>3</v>
      </c>
      <c r="AC84" s="66">
        <f t="shared" si="50"/>
        <v>1</v>
      </c>
      <c r="AD84" s="67">
        <f t="shared" si="51"/>
        <v>0.8</v>
      </c>
      <c r="AE84" s="66">
        <v>20</v>
      </c>
      <c r="AF84" s="63">
        <v>4</v>
      </c>
      <c r="AH84" s="103">
        <f t="shared" si="27"/>
        <v>0</v>
      </c>
    </row>
    <row r="85" spans="1:34" ht="47.25" outlineLevel="1" x14ac:dyDescent="0.25">
      <c r="A85" s="302">
        <v>98</v>
      </c>
      <c r="B85" s="277" t="s">
        <v>729</v>
      </c>
      <c r="C85" s="277" t="s">
        <v>226</v>
      </c>
      <c r="D85" s="296">
        <v>112.92</v>
      </c>
      <c r="E85" s="294"/>
      <c r="F85" s="295">
        <v>20</v>
      </c>
      <c r="G85" s="67">
        <f t="shared" si="42"/>
        <v>0.18</v>
      </c>
      <c r="H85" s="268">
        <v>3</v>
      </c>
      <c r="I85" s="298" t="e">
        <f t="shared" si="43"/>
        <v>#DIV/0!</v>
      </c>
      <c r="J85" s="303"/>
      <c r="K85" s="303"/>
      <c r="L85" s="303"/>
      <c r="M85" s="297">
        <f t="shared" si="44"/>
        <v>2</v>
      </c>
      <c r="N85" s="303"/>
      <c r="O85" s="303">
        <v>2</v>
      </c>
      <c r="P85" s="303">
        <v>0</v>
      </c>
      <c r="Q85" s="63">
        <f t="shared" si="52"/>
        <v>67</v>
      </c>
      <c r="R85" s="65">
        <v>15</v>
      </c>
      <c r="S85" s="66">
        <f t="shared" si="32"/>
        <v>3</v>
      </c>
      <c r="T85" s="67">
        <f t="shared" si="45"/>
        <v>3</v>
      </c>
      <c r="U85" s="165">
        <f t="shared" si="34"/>
        <v>2</v>
      </c>
      <c r="V85" s="67">
        <f t="shared" si="46"/>
        <v>2</v>
      </c>
      <c r="W85" s="67">
        <v>10</v>
      </c>
      <c r="X85" s="66"/>
      <c r="Y85" s="66" t="e">
        <f t="shared" si="36"/>
        <v>#N/A</v>
      </c>
      <c r="Z85" s="67" t="e">
        <f t="shared" si="47"/>
        <v>#N/A</v>
      </c>
      <c r="AA85" s="66" t="e">
        <f t="shared" si="48"/>
        <v>#N/A</v>
      </c>
      <c r="AB85" s="66">
        <f t="shared" si="49"/>
        <v>1</v>
      </c>
      <c r="AC85" s="66">
        <f t="shared" si="50"/>
        <v>1</v>
      </c>
      <c r="AD85" s="67">
        <f t="shared" si="51"/>
        <v>0.4</v>
      </c>
      <c r="AE85" s="66">
        <v>20</v>
      </c>
      <c r="AF85" s="63">
        <v>2</v>
      </c>
      <c r="AH85" s="103">
        <f t="shared" si="27"/>
        <v>0</v>
      </c>
    </row>
    <row r="86" spans="1:34" ht="47.25" outlineLevel="1" x14ac:dyDescent="0.25">
      <c r="A86" s="302">
        <v>99</v>
      </c>
      <c r="B86" s="354" t="s">
        <v>730</v>
      </c>
      <c r="C86" s="277" t="s">
        <v>226</v>
      </c>
      <c r="D86" s="296">
        <v>97.54</v>
      </c>
      <c r="E86" s="294"/>
      <c r="F86" s="295">
        <v>165</v>
      </c>
      <c r="G86" s="67">
        <f t="shared" si="42"/>
        <v>1.69</v>
      </c>
      <c r="H86" s="373">
        <v>0</v>
      </c>
      <c r="I86" s="298" t="e">
        <f t="shared" si="43"/>
        <v>#DIV/0!</v>
      </c>
      <c r="J86" s="303"/>
      <c r="K86" s="303"/>
      <c r="L86" s="303"/>
      <c r="M86" s="297">
        <f t="shared" si="44"/>
        <v>0</v>
      </c>
      <c r="N86" s="303"/>
      <c r="O86" s="303">
        <v>0</v>
      </c>
      <c r="P86" s="303">
        <v>0</v>
      </c>
      <c r="Q86" s="63"/>
      <c r="R86" s="65">
        <v>15</v>
      </c>
      <c r="S86" s="66">
        <f t="shared" si="32"/>
        <v>24</v>
      </c>
      <c r="T86" s="67">
        <f t="shared" si="45"/>
        <v>24.75</v>
      </c>
      <c r="U86" s="165">
        <f t="shared" si="34"/>
        <v>24</v>
      </c>
      <c r="V86" s="67">
        <f t="shared" si="46"/>
        <v>24.75</v>
      </c>
      <c r="W86" s="67">
        <v>15</v>
      </c>
      <c r="X86" s="66"/>
      <c r="Y86" s="66" t="e">
        <f t="shared" si="36"/>
        <v>#N/A</v>
      </c>
      <c r="Z86" s="67" t="e">
        <f t="shared" si="47"/>
        <v>#N/A</v>
      </c>
      <c r="AA86" s="66" t="e">
        <f t="shared" si="48"/>
        <v>#N/A</v>
      </c>
      <c r="AB86" s="66">
        <f t="shared" si="49"/>
        <v>19</v>
      </c>
      <c r="AC86" s="66">
        <f t="shared" si="50"/>
        <v>5</v>
      </c>
      <c r="AD86" s="67">
        <f t="shared" si="51"/>
        <v>4.8</v>
      </c>
      <c r="AE86" s="66">
        <v>20</v>
      </c>
      <c r="AF86" s="63">
        <v>24</v>
      </c>
      <c r="AH86" s="103">
        <f t="shared" si="27"/>
        <v>0</v>
      </c>
    </row>
    <row r="87" spans="1:34" ht="47.25" outlineLevel="1" x14ac:dyDescent="0.25">
      <c r="A87" s="302">
        <v>100</v>
      </c>
      <c r="B87" s="277" t="s">
        <v>731</v>
      </c>
      <c r="C87" s="277" t="s">
        <v>226</v>
      </c>
      <c r="D87" s="296">
        <v>472.43099999999998</v>
      </c>
      <c r="E87" s="294"/>
      <c r="F87" s="295">
        <v>779</v>
      </c>
      <c r="G87" s="67">
        <f t="shared" si="42"/>
        <v>1.65</v>
      </c>
      <c r="H87" s="268">
        <v>24</v>
      </c>
      <c r="I87" s="298" t="e">
        <f t="shared" si="43"/>
        <v>#DIV/0!</v>
      </c>
      <c r="J87" s="303"/>
      <c r="K87" s="303"/>
      <c r="L87" s="303"/>
      <c r="M87" s="297">
        <f t="shared" si="44"/>
        <v>3</v>
      </c>
      <c r="N87" s="303"/>
      <c r="O87" s="303">
        <v>3</v>
      </c>
      <c r="P87" s="303">
        <v>0</v>
      </c>
      <c r="Q87" s="63">
        <f t="shared" si="52"/>
        <v>13</v>
      </c>
      <c r="R87" s="65">
        <v>15</v>
      </c>
      <c r="S87" s="66">
        <f t="shared" si="32"/>
        <v>116</v>
      </c>
      <c r="T87" s="67">
        <f t="shared" si="45"/>
        <v>116.85</v>
      </c>
      <c r="U87" s="165">
        <f t="shared" si="34"/>
        <v>23</v>
      </c>
      <c r="V87" s="67">
        <f t="shared" si="46"/>
        <v>23.37</v>
      </c>
      <c r="W87" s="67">
        <v>3</v>
      </c>
      <c r="X87" s="66"/>
      <c r="Y87" s="66" t="e">
        <f t="shared" si="36"/>
        <v>#N/A</v>
      </c>
      <c r="Z87" s="67" t="e">
        <f t="shared" si="47"/>
        <v>#N/A</v>
      </c>
      <c r="AA87" s="66" t="e">
        <f t="shared" si="48"/>
        <v>#N/A</v>
      </c>
      <c r="AB87" s="66">
        <f t="shared" si="49"/>
        <v>18</v>
      </c>
      <c r="AC87" s="66">
        <f t="shared" si="50"/>
        <v>5</v>
      </c>
      <c r="AD87" s="67">
        <f t="shared" si="51"/>
        <v>4.5999999999999996</v>
      </c>
      <c r="AE87" s="66">
        <v>20</v>
      </c>
      <c r="AF87" s="63">
        <v>23</v>
      </c>
      <c r="AH87" s="103">
        <f t="shared" si="27"/>
        <v>0</v>
      </c>
    </row>
    <row r="88" spans="1:34" ht="47.25" outlineLevel="1" x14ac:dyDescent="0.25">
      <c r="A88" s="302">
        <v>101</v>
      </c>
      <c r="B88" s="277" t="s">
        <v>732</v>
      </c>
      <c r="C88" s="277" t="s">
        <v>226</v>
      </c>
      <c r="D88" s="296">
        <v>380.62</v>
      </c>
      <c r="E88" s="294"/>
      <c r="F88" s="295">
        <v>431</v>
      </c>
      <c r="G88" s="67">
        <f t="shared" si="42"/>
        <v>1.1299999999999999</v>
      </c>
      <c r="H88" s="268">
        <v>30</v>
      </c>
      <c r="I88" s="298" t="e">
        <f t="shared" si="43"/>
        <v>#DIV/0!</v>
      </c>
      <c r="J88" s="303"/>
      <c r="K88" s="303"/>
      <c r="L88" s="303"/>
      <c r="M88" s="297">
        <f t="shared" si="44"/>
        <v>23</v>
      </c>
      <c r="N88" s="303"/>
      <c r="O88" s="303">
        <v>15</v>
      </c>
      <c r="P88" s="303">
        <v>8</v>
      </c>
      <c r="Q88" s="63">
        <f t="shared" si="52"/>
        <v>77</v>
      </c>
      <c r="R88" s="65">
        <v>15</v>
      </c>
      <c r="S88" s="66">
        <f t="shared" si="32"/>
        <v>64</v>
      </c>
      <c r="T88" s="67">
        <f t="shared" si="45"/>
        <v>64.650000000000006</v>
      </c>
      <c r="U88" s="165">
        <f t="shared" si="34"/>
        <v>30</v>
      </c>
      <c r="V88" s="67">
        <f t="shared" si="46"/>
        <v>30.17</v>
      </c>
      <c r="W88" s="67">
        <v>7</v>
      </c>
      <c r="X88" s="66"/>
      <c r="Y88" s="66" t="e">
        <f t="shared" si="36"/>
        <v>#N/A</v>
      </c>
      <c r="Z88" s="67" t="e">
        <f t="shared" si="47"/>
        <v>#N/A</v>
      </c>
      <c r="AA88" s="66" t="e">
        <f t="shared" si="48"/>
        <v>#N/A</v>
      </c>
      <c r="AB88" s="66">
        <f t="shared" si="49"/>
        <v>24</v>
      </c>
      <c r="AC88" s="66">
        <f t="shared" si="50"/>
        <v>6</v>
      </c>
      <c r="AD88" s="67">
        <f t="shared" si="51"/>
        <v>6</v>
      </c>
      <c r="AE88" s="66">
        <v>20</v>
      </c>
      <c r="AF88" s="63">
        <v>30</v>
      </c>
      <c r="AH88" s="103">
        <f t="shared" si="27"/>
        <v>0</v>
      </c>
    </row>
    <row r="89" spans="1:34" ht="47.25" outlineLevel="1" x14ac:dyDescent="0.25">
      <c r="A89" s="302">
        <v>102</v>
      </c>
      <c r="B89" s="277" t="s">
        <v>733</v>
      </c>
      <c r="C89" s="277" t="s">
        <v>226</v>
      </c>
      <c r="D89" s="296">
        <v>374.17</v>
      </c>
      <c r="E89" s="294"/>
      <c r="F89" s="295">
        <v>385</v>
      </c>
      <c r="G89" s="67">
        <f t="shared" si="42"/>
        <v>1.03</v>
      </c>
      <c r="H89" s="268">
        <v>15</v>
      </c>
      <c r="I89" s="298" t="e">
        <f t="shared" si="43"/>
        <v>#DIV/0!</v>
      </c>
      <c r="J89" s="303"/>
      <c r="K89" s="303"/>
      <c r="L89" s="303"/>
      <c r="M89" s="297">
        <f t="shared" si="44"/>
        <v>12</v>
      </c>
      <c r="N89" s="303"/>
      <c r="O89" s="303">
        <v>9</v>
      </c>
      <c r="P89" s="303">
        <v>3</v>
      </c>
      <c r="Q89" s="63">
        <f t="shared" si="52"/>
        <v>80</v>
      </c>
      <c r="R89" s="65">
        <v>15</v>
      </c>
      <c r="S89" s="66">
        <f t="shared" si="32"/>
        <v>57</v>
      </c>
      <c r="T89" s="67">
        <f t="shared" si="45"/>
        <v>57.75</v>
      </c>
      <c r="U89" s="165">
        <f t="shared" si="34"/>
        <v>15</v>
      </c>
      <c r="V89" s="67">
        <f t="shared" si="46"/>
        <v>15.4</v>
      </c>
      <c r="W89" s="67">
        <v>4</v>
      </c>
      <c r="X89" s="66"/>
      <c r="Y89" s="66" t="e">
        <f t="shared" si="36"/>
        <v>#N/A</v>
      </c>
      <c r="Z89" s="67" t="e">
        <f t="shared" si="47"/>
        <v>#N/A</v>
      </c>
      <c r="AA89" s="66" t="e">
        <f t="shared" si="48"/>
        <v>#N/A</v>
      </c>
      <c r="AB89" s="66">
        <f t="shared" si="49"/>
        <v>12</v>
      </c>
      <c r="AC89" s="66">
        <f t="shared" si="50"/>
        <v>3</v>
      </c>
      <c r="AD89" s="67">
        <f t="shared" si="51"/>
        <v>3</v>
      </c>
      <c r="AE89" s="66">
        <v>20</v>
      </c>
      <c r="AF89" s="63">
        <v>15</v>
      </c>
      <c r="AH89" s="103">
        <f t="shared" si="27"/>
        <v>0</v>
      </c>
    </row>
    <row r="90" spans="1:34" ht="47.25" outlineLevel="1" x14ac:dyDescent="0.25">
      <c r="A90" s="302">
        <v>103</v>
      </c>
      <c r="B90" s="277" t="s">
        <v>734</v>
      </c>
      <c r="C90" s="277" t="s">
        <v>226</v>
      </c>
      <c r="D90" s="296">
        <v>46.177</v>
      </c>
      <c r="E90" s="294"/>
      <c r="F90" s="295">
        <v>50</v>
      </c>
      <c r="G90" s="67">
        <f t="shared" si="42"/>
        <v>1.08</v>
      </c>
      <c r="H90" s="268">
        <v>0</v>
      </c>
      <c r="I90" s="298" t="e">
        <f t="shared" si="43"/>
        <v>#DIV/0!</v>
      </c>
      <c r="J90" s="303"/>
      <c r="K90" s="303"/>
      <c r="L90" s="303"/>
      <c r="M90" s="297">
        <f t="shared" si="44"/>
        <v>0</v>
      </c>
      <c r="N90" s="303"/>
      <c r="O90" s="303">
        <v>0</v>
      </c>
      <c r="P90" s="303">
        <v>0</v>
      </c>
      <c r="Q90" s="63"/>
      <c r="R90" s="65">
        <v>15</v>
      </c>
      <c r="S90" s="66">
        <f t="shared" si="32"/>
        <v>7</v>
      </c>
      <c r="T90" s="67">
        <f t="shared" si="45"/>
        <v>7.5</v>
      </c>
      <c r="U90" s="165">
        <f t="shared" si="34"/>
        <v>1</v>
      </c>
      <c r="V90" s="67">
        <f t="shared" si="46"/>
        <v>1.5</v>
      </c>
      <c r="W90" s="67">
        <v>3</v>
      </c>
      <c r="X90" s="66"/>
      <c r="Y90" s="66" t="e">
        <f t="shared" si="36"/>
        <v>#N/A</v>
      </c>
      <c r="Z90" s="67" t="e">
        <f t="shared" si="47"/>
        <v>#N/A</v>
      </c>
      <c r="AA90" s="66" t="e">
        <f t="shared" si="48"/>
        <v>#N/A</v>
      </c>
      <c r="AB90" s="66">
        <f t="shared" si="49"/>
        <v>0</v>
      </c>
      <c r="AC90" s="66">
        <f t="shared" si="50"/>
        <v>1</v>
      </c>
      <c r="AD90" s="67">
        <f t="shared" si="51"/>
        <v>0.2</v>
      </c>
      <c r="AE90" s="66">
        <v>20</v>
      </c>
      <c r="AF90" s="63">
        <v>1</v>
      </c>
      <c r="AH90" s="103">
        <f t="shared" si="27"/>
        <v>0</v>
      </c>
    </row>
    <row r="91" spans="1:34" ht="47.25" outlineLevel="1" x14ac:dyDescent="0.25">
      <c r="A91" s="302">
        <v>104</v>
      </c>
      <c r="B91" s="277" t="s">
        <v>735</v>
      </c>
      <c r="C91" s="277" t="s">
        <v>226</v>
      </c>
      <c r="D91" s="296">
        <v>349.49700000000001</v>
      </c>
      <c r="E91" s="294"/>
      <c r="F91" s="295">
        <v>240</v>
      </c>
      <c r="G91" s="67">
        <f t="shared" si="42"/>
        <v>0.69</v>
      </c>
      <c r="H91" s="268"/>
      <c r="I91" s="298" t="e">
        <f t="shared" si="43"/>
        <v>#DIV/0!</v>
      </c>
      <c r="J91" s="303"/>
      <c r="K91" s="303"/>
      <c r="L91" s="303"/>
      <c r="M91" s="297">
        <f t="shared" si="44"/>
        <v>0</v>
      </c>
      <c r="N91" s="303"/>
      <c r="O91" s="303"/>
      <c r="P91" s="303"/>
      <c r="Q91" s="63"/>
      <c r="R91" s="65">
        <v>15</v>
      </c>
      <c r="S91" s="66">
        <f t="shared" si="32"/>
        <v>36</v>
      </c>
      <c r="T91" s="67">
        <f t="shared" si="45"/>
        <v>36</v>
      </c>
      <c r="U91" s="165">
        <f t="shared" si="34"/>
        <v>7</v>
      </c>
      <c r="V91" s="67">
        <f t="shared" si="46"/>
        <v>7.2</v>
      </c>
      <c r="W91" s="67">
        <v>3</v>
      </c>
      <c r="X91" s="66"/>
      <c r="Y91" s="66" t="e">
        <f t="shared" si="36"/>
        <v>#N/A</v>
      </c>
      <c r="Z91" s="67" t="e">
        <f t="shared" si="47"/>
        <v>#N/A</v>
      </c>
      <c r="AA91" s="66" t="e">
        <f t="shared" si="48"/>
        <v>#N/A</v>
      </c>
      <c r="AB91" s="66">
        <f t="shared" si="49"/>
        <v>5</v>
      </c>
      <c r="AC91" s="66">
        <f t="shared" si="50"/>
        <v>2</v>
      </c>
      <c r="AD91" s="67">
        <f t="shared" si="51"/>
        <v>1.4</v>
      </c>
      <c r="AE91" s="66">
        <v>20</v>
      </c>
      <c r="AF91" s="63">
        <v>6</v>
      </c>
      <c r="AH91" s="103">
        <f t="shared" si="27"/>
        <v>1</v>
      </c>
    </row>
    <row r="92" spans="1:34" ht="47.25" outlineLevel="1" x14ac:dyDescent="0.25">
      <c r="A92" s="302">
        <v>106</v>
      </c>
      <c r="B92" s="354" t="s">
        <v>736</v>
      </c>
      <c r="C92" s="277" t="s">
        <v>226</v>
      </c>
      <c r="D92" s="296">
        <v>86.48</v>
      </c>
      <c r="E92" s="294"/>
      <c r="F92" s="295">
        <v>124</v>
      </c>
      <c r="G92" s="67">
        <f t="shared" si="42"/>
        <v>1.43</v>
      </c>
      <c r="H92" s="373">
        <v>0</v>
      </c>
      <c r="I92" s="298" t="e">
        <f t="shared" si="43"/>
        <v>#DIV/0!</v>
      </c>
      <c r="J92" s="303"/>
      <c r="K92" s="303"/>
      <c r="L92" s="303"/>
      <c r="M92" s="297">
        <f t="shared" si="44"/>
        <v>0</v>
      </c>
      <c r="N92" s="303"/>
      <c r="O92" s="303">
        <v>0</v>
      </c>
      <c r="P92" s="303">
        <v>0</v>
      </c>
      <c r="Q92" s="63"/>
      <c r="R92" s="65">
        <v>15</v>
      </c>
      <c r="S92" s="66">
        <f t="shared" si="32"/>
        <v>18</v>
      </c>
      <c r="T92" s="67">
        <f t="shared" si="45"/>
        <v>18.600000000000001</v>
      </c>
      <c r="U92" s="165">
        <f t="shared" si="34"/>
        <v>18</v>
      </c>
      <c r="V92" s="67">
        <f t="shared" si="46"/>
        <v>18.600000000000001</v>
      </c>
      <c r="W92" s="67">
        <v>15</v>
      </c>
      <c r="X92" s="66"/>
      <c r="Y92" s="66" t="e">
        <f t="shared" si="36"/>
        <v>#N/A</v>
      </c>
      <c r="Z92" s="67" t="e">
        <f t="shared" si="47"/>
        <v>#N/A</v>
      </c>
      <c r="AA92" s="66" t="e">
        <f t="shared" si="48"/>
        <v>#N/A</v>
      </c>
      <c r="AB92" s="66">
        <f t="shared" si="49"/>
        <v>14</v>
      </c>
      <c r="AC92" s="66">
        <f t="shared" si="50"/>
        <v>4</v>
      </c>
      <c r="AD92" s="67">
        <f t="shared" si="51"/>
        <v>3.6</v>
      </c>
      <c r="AE92" s="66">
        <v>20</v>
      </c>
      <c r="AF92" s="63">
        <v>18</v>
      </c>
      <c r="AH92" s="103">
        <f t="shared" si="27"/>
        <v>0</v>
      </c>
    </row>
    <row r="93" spans="1:34" ht="63" outlineLevel="1" x14ac:dyDescent="0.25">
      <c r="A93" s="302">
        <v>107</v>
      </c>
      <c r="B93" s="277" t="s">
        <v>737</v>
      </c>
      <c r="C93" s="277" t="s">
        <v>226</v>
      </c>
      <c r="D93" s="296">
        <v>1096.3499999999999</v>
      </c>
      <c r="E93" s="294"/>
      <c r="F93" s="295">
        <v>603</v>
      </c>
      <c r="G93" s="67">
        <f t="shared" si="42"/>
        <v>0.55000000000000004</v>
      </c>
      <c r="H93" s="268">
        <v>8</v>
      </c>
      <c r="I93" s="298" t="e">
        <f t="shared" si="43"/>
        <v>#DIV/0!</v>
      </c>
      <c r="J93" s="303"/>
      <c r="K93" s="303"/>
      <c r="L93" s="303"/>
      <c r="M93" s="297">
        <f t="shared" si="44"/>
        <v>1</v>
      </c>
      <c r="N93" s="303"/>
      <c r="O93" s="303">
        <v>1</v>
      </c>
      <c r="P93" s="303">
        <v>0</v>
      </c>
      <c r="Q93" s="63">
        <f t="shared" si="52"/>
        <v>13</v>
      </c>
      <c r="R93" s="65">
        <v>15</v>
      </c>
      <c r="S93" s="66">
        <f t="shared" si="32"/>
        <v>90</v>
      </c>
      <c r="T93" s="67">
        <f t="shared" si="45"/>
        <v>90.45</v>
      </c>
      <c r="U93" s="165">
        <f t="shared" si="34"/>
        <v>18</v>
      </c>
      <c r="V93" s="67">
        <f t="shared" si="46"/>
        <v>18.09</v>
      </c>
      <c r="W93" s="67">
        <v>3</v>
      </c>
      <c r="X93" s="66"/>
      <c r="Y93" s="66" t="e">
        <f t="shared" si="36"/>
        <v>#N/A</v>
      </c>
      <c r="Z93" s="67" t="e">
        <f t="shared" si="47"/>
        <v>#N/A</v>
      </c>
      <c r="AA93" s="66" t="e">
        <f t="shared" si="48"/>
        <v>#N/A</v>
      </c>
      <c r="AB93" s="66">
        <f t="shared" si="49"/>
        <v>14</v>
      </c>
      <c r="AC93" s="66">
        <f t="shared" si="50"/>
        <v>4</v>
      </c>
      <c r="AD93" s="67">
        <f t="shared" si="51"/>
        <v>3.6</v>
      </c>
      <c r="AE93" s="66">
        <v>20</v>
      </c>
      <c r="AF93" s="63">
        <v>12</v>
      </c>
      <c r="AH93" s="103">
        <f t="shared" si="27"/>
        <v>6</v>
      </c>
    </row>
    <row r="94" spans="1:34" ht="47.25" outlineLevel="1" x14ac:dyDescent="0.25">
      <c r="A94" s="302">
        <v>108</v>
      </c>
      <c r="B94" s="277" t="s">
        <v>738</v>
      </c>
      <c r="C94" s="277" t="s">
        <v>226</v>
      </c>
      <c r="D94" s="296">
        <v>75.451999999999998</v>
      </c>
      <c r="E94" s="294"/>
      <c r="F94" s="295">
        <v>48</v>
      </c>
      <c r="G94" s="67">
        <f t="shared" si="42"/>
        <v>0.64</v>
      </c>
      <c r="H94" s="268">
        <v>2</v>
      </c>
      <c r="I94" s="298" t="e">
        <f t="shared" si="43"/>
        <v>#DIV/0!</v>
      </c>
      <c r="J94" s="303"/>
      <c r="K94" s="303"/>
      <c r="L94" s="303"/>
      <c r="M94" s="297">
        <f t="shared" si="44"/>
        <v>0</v>
      </c>
      <c r="N94" s="303"/>
      <c r="O94" s="303">
        <v>0</v>
      </c>
      <c r="P94" s="303">
        <v>0</v>
      </c>
      <c r="Q94" s="63">
        <f t="shared" si="52"/>
        <v>0</v>
      </c>
      <c r="R94" s="65">
        <v>15</v>
      </c>
      <c r="S94" s="66">
        <f t="shared" si="32"/>
        <v>7</v>
      </c>
      <c r="T94" s="67">
        <f t="shared" si="45"/>
        <v>7.2</v>
      </c>
      <c r="U94" s="165">
        <f t="shared" si="34"/>
        <v>2</v>
      </c>
      <c r="V94" s="67">
        <f t="shared" si="46"/>
        <v>2.4</v>
      </c>
      <c r="W94" s="67">
        <v>5</v>
      </c>
      <c r="X94" s="66"/>
      <c r="Y94" s="66" t="e">
        <f t="shared" si="36"/>
        <v>#N/A</v>
      </c>
      <c r="Z94" s="67" t="e">
        <f t="shared" si="47"/>
        <v>#N/A</v>
      </c>
      <c r="AA94" s="66" t="e">
        <f t="shared" si="48"/>
        <v>#N/A</v>
      </c>
      <c r="AB94" s="66">
        <f t="shared" si="49"/>
        <v>1</v>
      </c>
      <c r="AC94" s="66">
        <f t="shared" si="50"/>
        <v>1</v>
      </c>
      <c r="AD94" s="67">
        <f t="shared" si="51"/>
        <v>0.4</v>
      </c>
      <c r="AE94" s="66">
        <v>20</v>
      </c>
      <c r="AF94" s="63">
        <v>2</v>
      </c>
      <c r="AH94" s="103">
        <f t="shared" si="27"/>
        <v>0</v>
      </c>
    </row>
    <row r="95" spans="1:34" ht="47.25" outlineLevel="1" x14ac:dyDescent="0.25">
      <c r="A95" s="302">
        <v>109</v>
      </c>
      <c r="B95" s="277" t="s">
        <v>739</v>
      </c>
      <c r="C95" s="277" t="s">
        <v>226</v>
      </c>
      <c r="D95" s="296">
        <v>62.38</v>
      </c>
      <c r="E95" s="294"/>
      <c r="F95" s="295">
        <v>46</v>
      </c>
      <c r="G95" s="67">
        <f t="shared" si="42"/>
        <v>0.74</v>
      </c>
      <c r="H95" s="268">
        <v>2</v>
      </c>
      <c r="I95" s="298" t="e">
        <f t="shared" si="43"/>
        <v>#DIV/0!</v>
      </c>
      <c r="J95" s="303"/>
      <c r="K95" s="303"/>
      <c r="L95" s="303"/>
      <c r="M95" s="297">
        <f t="shared" si="44"/>
        <v>0</v>
      </c>
      <c r="N95" s="303"/>
      <c r="O95" s="303">
        <v>0</v>
      </c>
      <c r="P95" s="343">
        <v>0</v>
      </c>
      <c r="Q95" s="63">
        <f t="shared" si="52"/>
        <v>0</v>
      </c>
      <c r="R95" s="65">
        <v>15</v>
      </c>
      <c r="S95" s="66">
        <f t="shared" si="32"/>
        <v>6</v>
      </c>
      <c r="T95" s="67">
        <f t="shared" si="45"/>
        <v>6.9</v>
      </c>
      <c r="U95" s="165">
        <f t="shared" si="34"/>
        <v>2</v>
      </c>
      <c r="V95" s="67">
        <f t="shared" si="46"/>
        <v>2.2999999999999998</v>
      </c>
      <c r="W95" s="67">
        <v>5</v>
      </c>
      <c r="X95" s="66"/>
      <c r="Y95" s="66" t="e">
        <f t="shared" si="36"/>
        <v>#N/A</v>
      </c>
      <c r="Z95" s="67" t="e">
        <f t="shared" si="47"/>
        <v>#N/A</v>
      </c>
      <c r="AA95" s="66" t="e">
        <f t="shared" si="48"/>
        <v>#N/A</v>
      </c>
      <c r="AB95" s="66">
        <f t="shared" si="49"/>
        <v>1</v>
      </c>
      <c r="AC95" s="66">
        <f t="shared" si="50"/>
        <v>1</v>
      </c>
      <c r="AD95" s="67">
        <f t="shared" si="51"/>
        <v>0.4</v>
      </c>
      <c r="AE95" s="66">
        <v>20</v>
      </c>
      <c r="AF95" s="63">
        <v>2</v>
      </c>
      <c r="AH95" s="103">
        <f t="shared" si="27"/>
        <v>0</v>
      </c>
    </row>
    <row r="96" spans="1:34" ht="47.25" outlineLevel="1" x14ac:dyDescent="0.25">
      <c r="A96" s="302">
        <v>110</v>
      </c>
      <c r="B96" s="277" t="s">
        <v>740</v>
      </c>
      <c r="C96" s="277" t="s">
        <v>226</v>
      </c>
      <c r="D96" s="296">
        <v>218.709</v>
      </c>
      <c r="E96" s="294"/>
      <c r="F96" s="295">
        <v>107</v>
      </c>
      <c r="G96" s="67">
        <f t="shared" si="42"/>
        <v>0.49</v>
      </c>
      <c r="H96" s="268">
        <v>3</v>
      </c>
      <c r="I96" s="298" t="e">
        <f t="shared" si="43"/>
        <v>#DIV/0!</v>
      </c>
      <c r="J96" s="303"/>
      <c r="K96" s="303"/>
      <c r="L96" s="303"/>
      <c r="M96" s="297">
        <f t="shared" si="44"/>
        <v>0</v>
      </c>
      <c r="N96" s="303"/>
      <c r="O96" s="303">
        <v>0</v>
      </c>
      <c r="P96" s="343">
        <v>0</v>
      </c>
      <c r="Q96" s="63">
        <f t="shared" si="52"/>
        <v>0</v>
      </c>
      <c r="R96" s="65">
        <v>15</v>
      </c>
      <c r="S96" s="66">
        <f t="shared" si="32"/>
        <v>16</v>
      </c>
      <c r="T96" s="67">
        <f t="shared" si="45"/>
        <v>16.05</v>
      </c>
      <c r="U96" s="165">
        <f t="shared" si="34"/>
        <v>4</v>
      </c>
      <c r="V96" s="67">
        <f t="shared" si="46"/>
        <v>4.28</v>
      </c>
      <c r="W96" s="67">
        <v>4</v>
      </c>
      <c r="X96" s="66"/>
      <c r="Y96" s="66" t="e">
        <f t="shared" si="36"/>
        <v>#N/A</v>
      </c>
      <c r="Z96" s="67" t="e">
        <f t="shared" si="47"/>
        <v>#N/A</v>
      </c>
      <c r="AA96" s="66" t="e">
        <f t="shared" si="48"/>
        <v>#N/A</v>
      </c>
      <c r="AB96" s="66">
        <f t="shared" si="49"/>
        <v>3</v>
      </c>
      <c r="AC96" s="66">
        <f t="shared" si="50"/>
        <v>1</v>
      </c>
      <c r="AD96" s="67">
        <f t="shared" si="51"/>
        <v>0.8</v>
      </c>
      <c r="AE96" s="66">
        <v>20</v>
      </c>
      <c r="AF96" s="63">
        <v>4</v>
      </c>
      <c r="AH96" s="103">
        <f t="shared" si="27"/>
        <v>0</v>
      </c>
    </row>
    <row r="97" spans="1:34" ht="47.25" outlineLevel="1" x14ac:dyDescent="0.25">
      <c r="A97" s="302">
        <v>111</v>
      </c>
      <c r="B97" s="277" t="s">
        <v>741</v>
      </c>
      <c r="C97" s="277" t="s">
        <v>226</v>
      </c>
      <c r="D97" s="296">
        <v>690.41</v>
      </c>
      <c r="E97" s="294"/>
      <c r="F97" s="295">
        <v>315</v>
      </c>
      <c r="G97" s="67">
        <f t="shared" si="42"/>
        <v>0.46</v>
      </c>
      <c r="H97" s="268">
        <v>20</v>
      </c>
      <c r="I97" s="298" t="e">
        <f t="shared" si="43"/>
        <v>#DIV/0!</v>
      </c>
      <c r="J97" s="303"/>
      <c r="K97" s="303"/>
      <c r="L97" s="303"/>
      <c r="M97" s="297">
        <f t="shared" si="44"/>
        <v>12</v>
      </c>
      <c r="N97" s="303"/>
      <c r="O97" s="303">
        <v>12</v>
      </c>
      <c r="P97" s="343">
        <v>0</v>
      </c>
      <c r="Q97" s="63">
        <f t="shared" si="52"/>
        <v>60</v>
      </c>
      <c r="R97" s="65">
        <v>15</v>
      </c>
      <c r="S97" s="66">
        <f t="shared" si="32"/>
        <v>47</v>
      </c>
      <c r="T97" s="67">
        <f t="shared" si="45"/>
        <v>47.25</v>
      </c>
      <c r="U97" s="165">
        <f t="shared" si="34"/>
        <v>22</v>
      </c>
      <c r="V97" s="67">
        <f t="shared" si="46"/>
        <v>22.05</v>
      </c>
      <c r="W97" s="67">
        <v>7</v>
      </c>
      <c r="X97" s="66"/>
      <c r="Y97" s="66" t="e">
        <f t="shared" si="36"/>
        <v>#N/A</v>
      </c>
      <c r="Z97" s="67" t="e">
        <f t="shared" si="47"/>
        <v>#N/A</v>
      </c>
      <c r="AA97" s="66" t="e">
        <f t="shared" si="48"/>
        <v>#N/A</v>
      </c>
      <c r="AB97" s="66">
        <f t="shared" si="49"/>
        <v>17</v>
      </c>
      <c r="AC97" s="66">
        <f t="shared" si="50"/>
        <v>5</v>
      </c>
      <c r="AD97" s="67">
        <f t="shared" si="51"/>
        <v>4.4000000000000004</v>
      </c>
      <c r="AE97" s="66">
        <v>20</v>
      </c>
      <c r="AF97" s="63">
        <v>22</v>
      </c>
      <c r="AH97" s="103">
        <f t="shared" si="27"/>
        <v>0</v>
      </c>
    </row>
    <row r="98" spans="1:34" ht="63" x14ac:dyDescent="0.25">
      <c r="A98" s="302">
        <v>112</v>
      </c>
      <c r="B98" s="277" t="s">
        <v>897</v>
      </c>
      <c r="C98" s="277" t="s">
        <v>226</v>
      </c>
      <c r="D98" s="296">
        <v>1500</v>
      </c>
      <c r="E98" s="294"/>
      <c r="F98" s="295">
        <v>624</v>
      </c>
      <c r="G98" s="67">
        <f t="shared" si="42"/>
        <v>0.42</v>
      </c>
      <c r="H98" s="268">
        <v>13</v>
      </c>
      <c r="I98" s="298" t="e">
        <f t="shared" si="43"/>
        <v>#DIV/0!</v>
      </c>
      <c r="J98" s="303"/>
      <c r="K98" s="303"/>
      <c r="L98" s="303"/>
      <c r="M98" s="297">
        <f t="shared" si="44"/>
        <v>3</v>
      </c>
      <c r="N98" s="303"/>
      <c r="O98" s="303">
        <v>3</v>
      </c>
      <c r="P98" s="303">
        <v>0</v>
      </c>
      <c r="Q98" s="63">
        <f t="shared" si="52"/>
        <v>23</v>
      </c>
      <c r="R98" s="65">
        <v>15</v>
      </c>
      <c r="S98" s="66">
        <f t="shared" si="32"/>
        <v>93</v>
      </c>
      <c r="T98" s="67">
        <f t="shared" si="45"/>
        <v>93.6</v>
      </c>
      <c r="U98" s="165">
        <f t="shared" si="34"/>
        <v>18</v>
      </c>
      <c r="V98" s="67">
        <f t="shared" si="46"/>
        <v>18.72</v>
      </c>
      <c r="W98" s="67">
        <v>3</v>
      </c>
      <c r="X98" s="66"/>
      <c r="Y98" s="66" t="e">
        <f t="shared" si="36"/>
        <v>#N/A</v>
      </c>
      <c r="Z98" s="67" t="e">
        <f t="shared" si="47"/>
        <v>#N/A</v>
      </c>
      <c r="AA98" s="66" t="e">
        <f t="shared" si="48"/>
        <v>#N/A</v>
      </c>
      <c r="AB98" s="66">
        <f t="shared" si="49"/>
        <v>14</v>
      </c>
      <c r="AC98" s="66">
        <f t="shared" si="50"/>
        <v>4</v>
      </c>
      <c r="AD98" s="67">
        <f t="shared" si="51"/>
        <v>3.6</v>
      </c>
      <c r="AE98" s="66">
        <v>20</v>
      </c>
      <c r="AF98" s="63">
        <v>12</v>
      </c>
      <c r="AH98" s="103">
        <f t="shared" si="27"/>
        <v>6</v>
      </c>
    </row>
    <row r="99" spans="1:34" ht="63" x14ac:dyDescent="0.25">
      <c r="A99" s="302"/>
      <c r="B99" s="277" t="s">
        <v>898</v>
      </c>
      <c r="C99" s="277" t="s">
        <v>226</v>
      </c>
      <c r="D99" s="296">
        <v>441.846</v>
      </c>
      <c r="E99" s="294"/>
      <c r="F99" s="295">
        <v>250</v>
      </c>
      <c r="G99" s="67">
        <f t="shared" si="42"/>
        <v>0.56999999999999995</v>
      </c>
      <c r="H99" s="268">
        <v>3</v>
      </c>
      <c r="I99" s="298" t="e">
        <f t="shared" si="43"/>
        <v>#DIV/0!</v>
      </c>
      <c r="J99" s="399"/>
      <c r="K99" s="399"/>
      <c r="L99" s="399"/>
      <c r="M99" s="297">
        <f t="shared" si="44"/>
        <v>0</v>
      </c>
      <c r="N99" s="399"/>
      <c r="O99" s="399">
        <v>0</v>
      </c>
      <c r="P99" s="399">
        <v>0</v>
      </c>
      <c r="Q99" s="63">
        <f t="shared" ref="Q99" si="53">M99*100/H99</f>
        <v>0</v>
      </c>
      <c r="R99" s="65">
        <v>15</v>
      </c>
      <c r="S99" s="66">
        <f t="shared" ref="S99" si="54">ROUNDDOWN(T99,0)</f>
        <v>37</v>
      </c>
      <c r="T99" s="67">
        <f t="shared" si="45"/>
        <v>37.5</v>
      </c>
      <c r="U99" s="165">
        <f t="shared" si="34"/>
        <v>7</v>
      </c>
      <c r="V99" s="67">
        <f t="shared" si="46"/>
        <v>7.5</v>
      </c>
      <c r="W99" s="67">
        <v>3</v>
      </c>
      <c r="X99" s="66"/>
      <c r="Y99" s="66"/>
      <c r="Z99" s="67"/>
      <c r="AA99" s="66" t="e">
        <f t="shared" si="48"/>
        <v>#N/A</v>
      </c>
      <c r="AB99" s="66">
        <f t="shared" ref="AB99" si="55">U99-AC99</f>
        <v>7</v>
      </c>
      <c r="AC99" s="66">
        <f t="shared" ref="AC99" si="56">_xlfn.CEILING.MATH(AD99,1)</f>
        <v>0</v>
      </c>
      <c r="AD99" s="67"/>
      <c r="AE99" s="66"/>
      <c r="AF99" s="63">
        <v>5</v>
      </c>
      <c r="AH99" s="103">
        <f t="shared" si="27"/>
        <v>2</v>
      </c>
    </row>
    <row r="100" spans="1:34" ht="63" x14ac:dyDescent="0.25">
      <c r="A100" s="302">
        <v>114</v>
      </c>
      <c r="B100" s="277" t="s">
        <v>743</v>
      </c>
      <c r="C100" s="277" t="s">
        <v>226</v>
      </c>
      <c r="D100" s="296">
        <v>600.22299999999996</v>
      </c>
      <c r="E100" s="294"/>
      <c r="F100" s="295">
        <v>246</v>
      </c>
      <c r="G100" s="67">
        <f t="shared" si="42"/>
        <v>0.41</v>
      </c>
      <c r="H100" s="373">
        <v>0</v>
      </c>
      <c r="I100" s="298" t="e">
        <f t="shared" si="43"/>
        <v>#DIV/0!</v>
      </c>
      <c r="J100" s="303"/>
      <c r="K100" s="303"/>
      <c r="L100" s="303"/>
      <c r="M100" s="297">
        <f t="shared" si="44"/>
        <v>0</v>
      </c>
      <c r="N100" s="303"/>
      <c r="O100" s="303">
        <v>0</v>
      </c>
      <c r="P100" s="303">
        <v>0</v>
      </c>
      <c r="Q100" s="63"/>
      <c r="R100" s="65">
        <v>15</v>
      </c>
      <c r="S100" s="66">
        <f t="shared" si="32"/>
        <v>36</v>
      </c>
      <c r="T100" s="67">
        <f t="shared" si="45"/>
        <v>36.9</v>
      </c>
      <c r="U100" s="165">
        <f t="shared" si="34"/>
        <v>7</v>
      </c>
      <c r="V100" s="67">
        <f t="shared" si="46"/>
        <v>7.38</v>
      </c>
      <c r="W100" s="67">
        <v>3</v>
      </c>
      <c r="X100" s="66"/>
      <c r="Y100" s="66" t="e">
        <f t="shared" si="36"/>
        <v>#N/A</v>
      </c>
      <c r="Z100" s="67" t="e">
        <f t="shared" si="47"/>
        <v>#N/A</v>
      </c>
      <c r="AA100" s="66" t="e">
        <f t="shared" si="48"/>
        <v>#N/A</v>
      </c>
      <c r="AB100" s="66">
        <f t="shared" si="49"/>
        <v>5</v>
      </c>
      <c r="AC100" s="66">
        <f t="shared" si="50"/>
        <v>2</v>
      </c>
      <c r="AD100" s="67">
        <f t="shared" si="51"/>
        <v>1.4</v>
      </c>
      <c r="AE100" s="66">
        <v>20</v>
      </c>
      <c r="AF100" s="63">
        <v>5</v>
      </c>
      <c r="AH100" s="103">
        <f t="shared" si="27"/>
        <v>2</v>
      </c>
    </row>
    <row r="101" spans="1:34" ht="47.25" x14ac:dyDescent="0.25">
      <c r="A101" s="302">
        <v>115</v>
      </c>
      <c r="B101" s="277" t="s">
        <v>744</v>
      </c>
      <c r="C101" s="277" t="s">
        <v>226</v>
      </c>
      <c r="D101" s="296">
        <v>116.622</v>
      </c>
      <c r="E101" s="294"/>
      <c r="F101" s="295">
        <v>63</v>
      </c>
      <c r="G101" s="67">
        <f t="shared" si="42"/>
        <v>0.54</v>
      </c>
      <c r="H101" s="373">
        <v>0</v>
      </c>
      <c r="I101" s="298" t="e">
        <f t="shared" si="43"/>
        <v>#DIV/0!</v>
      </c>
      <c r="J101" s="303"/>
      <c r="K101" s="303"/>
      <c r="L101" s="303"/>
      <c r="M101" s="297">
        <f t="shared" si="44"/>
        <v>0</v>
      </c>
      <c r="N101" s="303"/>
      <c r="O101" s="303">
        <v>0</v>
      </c>
      <c r="P101" s="303">
        <v>0</v>
      </c>
      <c r="Q101" s="63"/>
      <c r="R101" s="65">
        <v>15</v>
      </c>
      <c r="S101" s="66">
        <f t="shared" si="32"/>
        <v>9</v>
      </c>
      <c r="T101" s="67">
        <f t="shared" si="45"/>
        <v>9.4499999999999993</v>
      </c>
      <c r="U101" s="165">
        <f t="shared" si="34"/>
        <v>9</v>
      </c>
      <c r="V101" s="67">
        <f t="shared" si="46"/>
        <v>9.4499999999999993</v>
      </c>
      <c r="W101" s="67">
        <v>15</v>
      </c>
      <c r="X101" s="66"/>
      <c r="Y101" s="66" t="e">
        <f t="shared" si="36"/>
        <v>#N/A</v>
      </c>
      <c r="Z101" s="67" t="e">
        <f t="shared" si="47"/>
        <v>#N/A</v>
      </c>
      <c r="AA101" s="66" t="e">
        <f t="shared" si="48"/>
        <v>#N/A</v>
      </c>
      <c r="AB101" s="66">
        <f t="shared" si="49"/>
        <v>7</v>
      </c>
      <c r="AC101" s="66">
        <f t="shared" si="50"/>
        <v>2</v>
      </c>
      <c r="AD101" s="67">
        <f t="shared" si="51"/>
        <v>1.8</v>
      </c>
      <c r="AE101" s="66">
        <v>20</v>
      </c>
      <c r="AF101" s="63">
        <v>9</v>
      </c>
      <c r="AH101" s="103">
        <f t="shared" si="27"/>
        <v>0</v>
      </c>
    </row>
    <row r="102" spans="1:34" ht="31.5" x14ac:dyDescent="0.25">
      <c r="A102" s="302">
        <v>116</v>
      </c>
      <c r="B102" s="277" t="s">
        <v>745</v>
      </c>
      <c r="C102" s="277" t="s">
        <v>226</v>
      </c>
      <c r="D102" s="296">
        <v>498.964</v>
      </c>
      <c r="E102" s="294"/>
      <c r="F102" s="295">
        <v>379</v>
      </c>
      <c r="G102" s="67">
        <f t="shared" si="42"/>
        <v>0.76</v>
      </c>
      <c r="H102" s="268">
        <v>10</v>
      </c>
      <c r="I102" s="298" t="e">
        <f t="shared" si="43"/>
        <v>#DIV/0!</v>
      </c>
      <c r="J102" s="303"/>
      <c r="K102" s="303"/>
      <c r="L102" s="303"/>
      <c r="M102" s="297">
        <f t="shared" si="44"/>
        <v>0</v>
      </c>
      <c r="N102" s="303"/>
      <c r="O102" s="303">
        <v>0</v>
      </c>
      <c r="P102" s="303">
        <v>0</v>
      </c>
      <c r="Q102" s="63">
        <f t="shared" si="52"/>
        <v>0</v>
      </c>
      <c r="R102" s="65">
        <v>15</v>
      </c>
      <c r="S102" s="66">
        <f t="shared" si="32"/>
        <v>56</v>
      </c>
      <c r="T102" s="67">
        <f t="shared" si="45"/>
        <v>56.85</v>
      </c>
      <c r="U102" s="165">
        <f t="shared" si="34"/>
        <v>11</v>
      </c>
      <c r="V102" s="67">
        <f t="shared" si="46"/>
        <v>11.37</v>
      </c>
      <c r="W102" s="67">
        <v>3</v>
      </c>
      <c r="X102" s="66"/>
      <c r="Y102" s="66" t="e">
        <f t="shared" si="36"/>
        <v>#N/A</v>
      </c>
      <c r="Z102" s="67" t="e">
        <f t="shared" si="47"/>
        <v>#N/A</v>
      </c>
      <c r="AA102" s="66" t="e">
        <f t="shared" si="48"/>
        <v>#N/A</v>
      </c>
      <c r="AB102" s="66">
        <f t="shared" si="49"/>
        <v>8</v>
      </c>
      <c r="AC102" s="66">
        <f t="shared" si="50"/>
        <v>3</v>
      </c>
      <c r="AD102" s="67">
        <f t="shared" si="51"/>
        <v>2.2000000000000002</v>
      </c>
      <c r="AE102" s="66">
        <v>20</v>
      </c>
      <c r="AF102" s="63">
        <v>3</v>
      </c>
      <c r="AH102" s="103">
        <f t="shared" si="27"/>
        <v>8</v>
      </c>
    </row>
    <row r="103" spans="1:34" ht="63" x14ac:dyDescent="0.25">
      <c r="A103" s="302">
        <v>117</v>
      </c>
      <c r="B103" s="354" t="s">
        <v>746</v>
      </c>
      <c r="C103" s="277" t="s">
        <v>226</v>
      </c>
      <c r="D103" s="296">
        <v>85.7</v>
      </c>
      <c r="E103" s="294"/>
      <c r="F103" s="295">
        <v>120</v>
      </c>
      <c r="G103" s="67">
        <f t="shared" si="42"/>
        <v>1.4</v>
      </c>
      <c r="H103" s="373">
        <v>0</v>
      </c>
      <c r="I103" s="298" t="e">
        <f t="shared" si="43"/>
        <v>#DIV/0!</v>
      </c>
      <c r="J103" s="303"/>
      <c r="K103" s="303"/>
      <c r="L103" s="303"/>
      <c r="M103" s="297">
        <f t="shared" si="44"/>
        <v>0</v>
      </c>
      <c r="N103" s="303"/>
      <c r="O103" s="303">
        <v>0</v>
      </c>
      <c r="P103" s="303">
        <v>0</v>
      </c>
      <c r="Q103" s="63"/>
      <c r="R103" s="65">
        <v>15</v>
      </c>
      <c r="S103" s="66">
        <f t="shared" si="32"/>
        <v>18</v>
      </c>
      <c r="T103" s="67">
        <f t="shared" si="45"/>
        <v>18</v>
      </c>
      <c r="U103" s="165">
        <f t="shared" si="34"/>
        <v>18</v>
      </c>
      <c r="V103" s="67">
        <f t="shared" si="46"/>
        <v>18</v>
      </c>
      <c r="W103" s="67">
        <v>15</v>
      </c>
      <c r="X103" s="66"/>
      <c r="Y103" s="66" t="e">
        <f t="shared" si="36"/>
        <v>#N/A</v>
      </c>
      <c r="Z103" s="67" t="e">
        <f t="shared" si="47"/>
        <v>#N/A</v>
      </c>
      <c r="AA103" s="66" t="e">
        <f t="shared" si="48"/>
        <v>#N/A</v>
      </c>
      <c r="AB103" s="66">
        <f t="shared" si="49"/>
        <v>14</v>
      </c>
      <c r="AC103" s="66">
        <f t="shared" si="50"/>
        <v>4</v>
      </c>
      <c r="AD103" s="67">
        <f t="shared" si="51"/>
        <v>3.6</v>
      </c>
      <c r="AE103" s="66">
        <v>20</v>
      </c>
      <c r="AF103" s="63">
        <v>18</v>
      </c>
      <c r="AH103" s="103">
        <f t="shared" si="27"/>
        <v>0</v>
      </c>
    </row>
    <row r="104" spans="1:34" ht="63" x14ac:dyDescent="0.25">
      <c r="A104" s="302">
        <v>118</v>
      </c>
      <c r="B104" s="354" t="s">
        <v>747</v>
      </c>
      <c r="C104" s="277" t="s">
        <v>226</v>
      </c>
      <c r="D104" s="296">
        <v>83.2</v>
      </c>
      <c r="E104" s="294"/>
      <c r="F104" s="295">
        <v>229</v>
      </c>
      <c r="G104" s="67">
        <f t="shared" si="42"/>
        <v>2.75</v>
      </c>
      <c r="H104" s="373">
        <v>0</v>
      </c>
      <c r="I104" s="298" t="e">
        <f t="shared" si="43"/>
        <v>#DIV/0!</v>
      </c>
      <c r="J104" s="303"/>
      <c r="K104" s="303"/>
      <c r="L104" s="303"/>
      <c r="M104" s="297">
        <f t="shared" si="44"/>
        <v>0</v>
      </c>
      <c r="N104" s="303"/>
      <c r="O104" s="303">
        <v>0</v>
      </c>
      <c r="P104" s="303">
        <v>0</v>
      </c>
      <c r="Q104" s="63"/>
      <c r="R104" s="65">
        <v>15</v>
      </c>
      <c r="S104" s="66">
        <f t="shared" si="32"/>
        <v>34</v>
      </c>
      <c r="T104" s="67">
        <f t="shared" si="45"/>
        <v>34.35</v>
      </c>
      <c r="U104" s="165">
        <f t="shared" si="34"/>
        <v>34</v>
      </c>
      <c r="V104" s="67">
        <f t="shared" si="46"/>
        <v>34.35</v>
      </c>
      <c r="W104" s="67">
        <v>15</v>
      </c>
      <c r="X104" s="66"/>
      <c r="Y104" s="66" t="e">
        <f t="shared" si="36"/>
        <v>#N/A</v>
      </c>
      <c r="Z104" s="67" t="e">
        <f t="shared" si="47"/>
        <v>#N/A</v>
      </c>
      <c r="AA104" s="66" t="e">
        <f t="shared" si="48"/>
        <v>#N/A</v>
      </c>
      <c r="AB104" s="66">
        <f t="shared" si="49"/>
        <v>27</v>
      </c>
      <c r="AC104" s="66">
        <f t="shared" si="50"/>
        <v>7</v>
      </c>
      <c r="AD104" s="67">
        <f t="shared" si="51"/>
        <v>6.8</v>
      </c>
      <c r="AE104" s="66">
        <v>20</v>
      </c>
      <c r="AF104" s="63">
        <v>34</v>
      </c>
      <c r="AH104" s="103">
        <f t="shared" si="27"/>
        <v>0</v>
      </c>
    </row>
    <row r="105" spans="1:34" ht="63" x14ac:dyDescent="0.25">
      <c r="A105" s="302">
        <v>119</v>
      </c>
      <c r="B105" s="277" t="s">
        <v>748</v>
      </c>
      <c r="C105" s="277" t="s">
        <v>226</v>
      </c>
      <c r="D105" s="296">
        <v>106.883</v>
      </c>
      <c r="E105" s="294"/>
      <c r="F105" s="295">
        <v>100</v>
      </c>
      <c r="G105" s="67">
        <f t="shared" si="42"/>
        <v>0.94</v>
      </c>
      <c r="H105" s="268">
        <v>10</v>
      </c>
      <c r="I105" s="298" t="e">
        <f t="shared" si="43"/>
        <v>#DIV/0!</v>
      </c>
      <c r="J105" s="303"/>
      <c r="K105" s="303"/>
      <c r="L105" s="303"/>
      <c r="M105" s="297">
        <f t="shared" si="44"/>
        <v>10</v>
      </c>
      <c r="N105" s="303"/>
      <c r="O105" s="375">
        <v>10</v>
      </c>
      <c r="P105" s="375">
        <v>0</v>
      </c>
      <c r="Q105" s="63">
        <f t="shared" si="52"/>
        <v>100</v>
      </c>
      <c r="R105" s="65">
        <v>15</v>
      </c>
      <c r="S105" s="66">
        <f t="shared" si="32"/>
        <v>15</v>
      </c>
      <c r="T105" s="67">
        <f t="shared" si="45"/>
        <v>15</v>
      </c>
      <c r="U105" s="165">
        <f t="shared" si="34"/>
        <v>15</v>
      </c>
      <c r="V105" s="67">
        <f t="shared" si="46"/>
        <v>15</v>
      </c>
      <c r="W105" s="67">
        <v>15</v>
      </c>
      <c r="X105" s="66"/>
      <c r="Y105" s="66" t="e">
        <f t="shared" si="36"/>
        <v>#N/A</v>
      </c>
      <c r="Z105" s="67" t="e">
        <f t="shared" si="47"/>
        <v>#N/A</v>
      </c>
      <c r="AA105" s="66" t="e">
        <f t="shared" si="48"/>
        <v>#N/A</v>
      </c>
      <c r="AB105" s="66">
        <f t="shared" si="49"/>
        <v>12</v>
      </c>
      <c r="AC105" s="66">
        <f t="shared" si="50"/>
        <v>3</v>
      </c>
      <c r="AD105" s="67">
        <f t="shared" si="51"/>
        <v>3</v>
      </c>
      <c r="AE105" s="66">
        <v>20</v>
      </c>
      <c r="AF105" s="63">
        <v>15</v>
      </c>
      <c r="AH105" s="103">
        <f t="shared" si="27"/>
        <v>0</v>
      </c>
    </row>
    <row r="106" spans="1:34" ht="63" x14ac:dyDescent="0.25">
      <c r="A106" s="302">
        <v>120</v>
      </c>
      <c r="B106" s="277" t="s">
        <v>749</v>
      </c>
      <c r="C106" s="277" t="s">
        <v>226</v>
      </c>
      <c r="D106" s="296">
        <v>183.227</v>
      </c>
      <c r="E106" s="294"/>
      <c r="F106" s="295">
        <v>282</v>
      </c>
      <c r="G106" s="67">
        <f t="shared" si="42"/>
        <v>1.54</v>
      </c>
      <c r="H106" s="268">
        <v>17</v>
      </c>
      <c r="I106" s="298" t="e">
        <f t="shared" si="43"/>
        <v>#DIV/0!</v>
      </c>
      <c r="J106" s="303"/>
      <c r="K106" s="303"/>
      <c r="L106" s="303"/>
      <c r="M106" s="297">
        <f t="shared" si="44"/>
        <v>17</v>
      </c>
      <c r="N106" s="303"/>
      <c r="O106" s="303">
        <v>14</v>
      </c>
      <c r="P106" s="303">
        <v>3</v>
      </c>
      <c r="Q106" s="63">
        <f t="shared" si="52"/>
        <v>100</v>
      </c>
      <c r="R106" s="65">
        <v>15</v>
      </c>
      <c r="S106" s="66">
        <f t="shared" si="32"/>
        <v>42</v>
      </c>
      <c r="T106" s="67">
        <f t="shared" si="45"/>
        <v>42.3</v>
      </c>
      <c r="U106" s="165">
        <f t="shared" si="34"/>
        <v>42</v>
      </c>
      <c r="V106" s="67">
        <f t="shared" si="46"/>
        <v>42.3</v>
      </c>
      <c r="W106" s="67">
        <v>15</v>
      </c>
      <c r="X106" s="66"/>
      <c r="Y106" s="66" t="e">
        <f t="shared" si="36"/>
        <v>#N/A</v>
      </c>
      <c r="Z106" s="67" t="e">
        <f t="shared" si="47"/>
        <v>#N/A</v>
      </c>
      <c r="AA106" s="66" t="e">
        <f t="shared" si="48"/>
        <v>#N/A</v>
      </c>
      <c r="AB106" s="66">
        <f t="shared" si="49"/>
        <v>33</v>
      </c>
      <c r="AC106" s="66">
        <f t="shared" si="50"/>
        <v>9</v>
      </c>
      <c r="AD106" s="67">
        <f t="shared" si="51"/>
        <v>8.4</v>
      </c>
      <c r="AE106" s="66">
        <v>20</v>
      </c>
      <c r="AF106" s="63">
        <v>42</v>
      </c>
      <c r="AH106" s="103">
        <f t="shared" si="27"/>
        <v>0</v>
      </c>
    </row>
    <row r="107" spans="1:34" ht="63" x14ac:dyDescent="0.25">
      <c r="A107" s="302">
        <v>121</v>
      </c>
      <c r="B107" s="354" t="s">
        <v>751</v>
      </c>
      <c r="C107" s="277" t="s">
        <v>226</v>
      </c>
      <c r="D107" s="296">
        <v>159.04</v>
      </c>
      <c r="E107" s="294"/>
      <c r="F107" s="295">
        <v>65</v>
      </c>
      <c r="G107" s="67">
        <f t="shared" si="42"/>
        <v>0.41</v>
      </c>
      <c r="H107" s="373">
        <v>0</v>
      </c>
      <c r="I107" s="298" t="e">
        <f t="shared" si="43"/>
        <v>#DIV/0!</v>
      </c>
      <c r="J107" s="303"/>
      <c r="K107" s="303"/>
      <c r="L107" s="303"/>
      <c r="M107" s="297">
        <f t="shared" si="44"/>
        <v>0</v>
      </c>
      <c r="N107" s="303"/>
      <c r="O107" s="303">
        <v>0</v>
      </c>
      <c r="P107" s="303">
        <v>0</v>
      </c>
      <c r="Q107" s="63"/>
      <c r="R107" s="65">
        <v>15</v>
      </c>
      <c r="S107" s="66">
        <f t="shared" si="32"/>
        <v>9</v>
      </c>
      <c r="T107" s="67">
        <f t="shared" si="45"/>
        <v>9.75</v>
      </c>
      <c r="U107" s="165">
        <f t="shared" si="34"/>
        <v>9</v>
      </c>
      <c r="V107" s="67">
        <f t="shared" si="46"/>
        <v>9.75</v>
      </c>
      <c r="W107" s="67">
        <v>15</v>
      </c>
      <c r="X107" s="66"/>
      <c r="Y107" s="66" t="e">
        <f t="shared" si="36"/>
        <v>#N/A</v>
      </c>
      <c r="Z107" s="67" t="e">
        <f t="shared" si="47"/>
        <v>#N/A</v>
      </c>
      <c r="AA107" s="66" t="e">
        <f t="shared" si="48"/>
        <v>#N/A</v>
      </c>
      <c r="AB107" s="66">
        <f t="shared" si="49"/>
        <v>7</v>
      </c>
      <c r="AC107" s="66">
        <f t="shared" si="50"/>
        <v>2</v>
      </c>
      <c r="AD107" s="67">
        <f t="shared" si="51"/>
        <v>1.8</v>
      </c>
      <c r="AE107" s="66">
        <v>20</v>
      </c>
      <c r="AF107" s="63">
        <v>9</v>
      </c>
      <c r="AH107" s="103">
        <f t="shared" si="27"/>
        <v>0</v>
      </c>
    </row>
    <row r="108" spans="1:34" ht="63" x14ac:dyDescent="0.25">
      <c r="A108" s="302">
        <v>122</v>
      </c>
      <c r="B108" s="277" t="s">
        <v>752</v>
      </c>
      <c r="C108" s="277" t="s">
        <v>226</v>
      </c>
      <c r="D108" s="296">
        <v>618.70000000000005</v>
      </c>
      <c r="E108" s="294"/>
      <c r="F108" s="295">
        <v>297</v>
      </c>
      <c r="G108" s="67">
        <f t="shared" si="42"/>
        <v>0.48</v>
      </c>
      <c r="H108" s="268">
        <v>2</v>
      </c>
      <c r="I108" s="298" t="e">
        <f t="shared" si="43"/>
        <v>#DIV/0!</v>
      </c>
      <c r="J108" s="303"/>
      <c r="K108" s="303"/>
      <c r="L108" s="303"/>
      <c r="M108" s="297">
        <f t="shared" si="44"/>
        <v>0</v>
      </c>
      <c r="N108" s="303"/>
      <c r="O108" s="303">
        <v>0</v>
      </c>
      <c r="P108" s="303">
        <v>0</v>
      </c>
      <c r="Q108" s="63">
        <f t="shared" si="52"/>
        <v>0</v>
      </c>
      <c r="R108" s="65">
        <v>15</v>
      </c>
      <c r="S108" s="66">
        <f t="shared" si="32"/>
        <v>44</v>
      </c>
      <c r="T108" s="67">
        <f t="shared" si="45"/>
        <v>44.55</v>
      </c>
      <c r="U108" s="165">
        <f t="shared" si="34"/>
        <v>8</v>
      </c>
      <c r="V108" s="67">
        <f t="shared" si="46"/>
        <v>8.91</v>
      </c>
      <c r="W108" s="67">
        <v>3</v>
      </c>
      <c r="X108" s="66"/>
      <c r="Y108" s="66" t="e">
        <f t="shared" si="36"/>
        <v>#N/A</v>
      </c>
      <c r="Z108" s="67" t="e">
        <f t="shared" si="47"/>
        <v>#N/A</v>
      </c>
      <c r="AA108" s="66" t="e">
        <f t="shared" si="48"/>
        <v>#N/A</v>
      </c>
      <c r="AB108" s="66">
        <f t="shared" si="49"/>
        <v>6</v>
      </c>
      <c r="AC108" s="66">
        <f t="shared" si="50"/>
        <v>2</v>
      </c>
      <c r="AD108" s="67">
        <f t="shared" si="51"/>
        <v>1.6</v>
      </c>
      <c r="AE108" s="66">
        <v>20</v>
      </c>
      <c r="AF108" s="63">
        <v>5</v>
      </c>
      <c r="AH108" s="103">
        <f t="shared" si="27"/>
        <v>3</v>
      </c>
    </row>
    <row r="109" spans="1:34" ht="63" x14ac:dyDescent="0.25">
      <c r="A109" s="302">
        <v>123</v>
      </c>
      <c r="B109" s="277" t="s">
        <v>753</v>
      </c>
      <c r="C109" s="277" t="s">
        <v>226</v>
      </c>
      <c r="D109" s="296">
        <v>1450.4970000000001</v>
      </c>
      <c r="E109" s="294"/>
      <c r="F109" s="295">
        <v>160</v>
      </c>
      <c r="G109" s="67">
        <f t="shared" si="42"/>
        <v>0.11</v>
      </c>
      <c r="H109" s="373"/>
      <c r="I109" s="298" t="e">
        <f t="shared" si="43"/>
        <v>#DIV/0!</v>
      </c>
      <c r="J109" s="303"/>
      <c r="K109" s="303"/>
      <c r="L109" s="303"/>
      <c r="M109" s="297">
        <f t="shared" si="44"/>
        <v>0</v>
      </c>
      <c r="N109" s="303"/>
      <c r="O109" s="375"/>
      <c r="P109" s="375"/>
      <c r="Q109" s="63"/>
      <c r="R109" s="65">
        <v>15</v>
      </c>
      <c r="S109" s="66">
        <f t="shared" si="32"/>
        <v>24</v>
      </c>
      <c r="T109" s="67">
        <f t="shared" si="45"/>
        <v>24</v>
      </c>
      <c r="U109" s="165">
        <f t="shared" si="34"/>
        <v>4</v>
      </c>
      <c r="V109" s="67">
        <f t="shared" si="46"/>
        <v>4.8</v>
      </c>
      <c r="W109" s="67">
        <v>3</v>
      </c>
      <c r="X109" s="66"/>
      <c r="Y109" s="66" t="e">
        <f t="shared" si="36"/>
        <v>#N/A</v>
      </c>
      <c r="Z109" s="67" t="e">
        <f t="shared" si="47"/>
        <v>#N/A</v>
      </c>
      <c r="AA109" s="66" t="e">
        <f t="shared" si="48"/>
        <v>#N/A</v>
      </c>
      <c r="AB109" s="66">
        <f t="shared" si="49"/>
        <v>3</v>
      </c>
      <c r="AC109" s="66">
        <f t="shared" si="50"/>
        <v>1</v>
      </c>
      <c r="AD109" s="67">
        <f t="shared" si="51"/>
        <v>0.8</v>
      </c>
      <c r="AE109" s="66">
        <v>20</v>
      </c>
      <c r="AF109" s="63">
        <v>2</v>
      </c>
      <c r="AH109" s="103">
        <f t="shared" si="27"/>
        <v>2</v>
      </c>
    </row>
    <row r="110" spans="1:34" ht="63" x14ac:dyDescent="0.25">
      <c r="A110" s="302">
        <v>124</v>
      </c>
      <c r="B110" s="277" t="s">
        <v>754</v>
      </c>
      <c r="C110" s="277" t="s">
        <v>226</v>
      </c>
      <c r="D110" s="296">
        <v>481.22</v>
      </c>
      <c r="E110" s="294"/>
      <c r="F110" s="295">
        <v>539</v>
      </c>
      <c r="G110" s="67">
        <f t="shared" si="42"/>
        <v>1.1200000000000001</v>
      </c>
      <c r="H110" s="268">
        <v>69</v>
      </c>
      <c r="I110" s="298" t="e">
        <f t="shared" si="43"/>
        <v>#DIV/0!</v>
      </c>
      <c r="J110" s="303"/>
      <c r="K110" s="303"/>
      <c r="L110" s="303"/>
      <c r="M110" s="297">
        <f t="shared" si="44"/>
        <v>69</v>
      </c>
      <c r="N110" s="303"/>
      <c r="O110" s="303">
        <v>55</v>
      </c>
      <c r="P110" s="303">
        <v>14</v>
      </c>
      <c r="Q110" s="63">
        <f t="shared" si="52"/>
        <v>100</v>
      </c>
      <c r="R110" s="65">
        <v>15</v>
      </c>
      <c r="S110" s="66">
        <f t="shared" si="32"/>
        <v>80</v>
      </c>
      <c r="T110" s="67">
        <f t="shared" si="45"/>
        <v>80.849999999999994</v>
      </c>
      <c r="U110" s="165">
        <f t="shared" si="34"/>
        <v>80</v>
      </c>
      <c r="V110" s="67">
        <f t="shared" si="46"/>
        <v>80.849999999999994</v>
      </c>
      <c r="W110" s="67">
        <v>15</v>
      </c>
      <c r="X110" s="66"/>
      <c r="Y110" s="66" t="e">
        <f t="shared" si="36"/>
        <v>#N/A</v>
      </c>
      <c r="Z110" s="67" t="e">
        <f t="shared" si="47"/>
        <v>#N/A</v>
      </c>
      <c r="AA110" s="66" t="e">
        <f t="shared" si="48"/>
        <v>#N/A</v>
      </c>
      <c r="AB110" s="66">
        <f t="shared" si="49"/>
        <v>64</v>
      </c>
      <c r="AC110" s="66">
        <f t="shared" si="50"/>
        <v>16</v>
      </c>
      <c r="AD110" s="67">
        <f t="shared" si="51"/>
        <v>16</v>
      </c>
      <c r="AE110" s="66">
        <v>20</v>
      </c>
      <c r="AF110" s="63">
        <v>80</v>
      </c>
      <c r="AH110" s="103">
        <f t="shared" si="27"/>
        <v>0</v>
      </c>
    </row>
    <row r="111" spans="1:34" ht="63" x14ac:dyDescent="0.25">
      <c r="A111" s="302">
        <v>125</v>
      </c>
      <c r="B111" s="277" t="s">
        <v>755</v>
      </c>
      <c r="C111" s="277" t="s">
        <v>226</v>
      </c>
      <c r="D111" s="296">
        <v>126.38</v>
      </c>
      <c r="E111" s="294"/>
      <c r="F111" s="295">
        <v>243</v>
      </c>
      <c r="G111" s="67">
        <f t="shared" si="42"/>
        <v>1.92</v>
      </c>
      <c r="H111" s="268"/>
      <c r="I111" s="298" t="e">
        <f t="shared" si="43"/>
        <v>#DIV/0!</v>
      </c>
      <c r="J111" s="303"/>
      <c r="K111" s="303"/>
      <c r="L111" s="303"/>
      <c r="M111" s="297">
        <f t="shared" si="44"/>
        <v>0</v>
      </c>
      <c r="N111" s="303"/>
      <c r="O111" s="303"/>
      <c r="P111" s="303"/>
      <c r="Q111" s="63"/>
      <c r="R111" s="65">
        <v>15</v>
      </c>
      <c r="S111" s="66">
        <f t="shared" si="32"/>
        <v>36</v>
      </c>
      <c r="T111" s="67">
        <f t="shared" si="45"/>
        <v>36.450000000000003</v>
      </c>
      <c r="U111" s="165">
        <f t="shared" si="34"/>
        <v>0</v>
      </c>
      <c r="V111" s="67">
        <f t="shared" si="46"/>
        <v>0</v>
      </c>
      <c r="W111" s="67">
        <v>0</v>
      </c>
      <c r="X111" s="66"/>
      <c r="Y111" s="66" t="e">
        <f t="shared" si="36"/>
        <v>#N/A</v>
      </c>
      <c r="Z111" s="67" t="e">
        <f t="shared" si="47"/>
        <v>#N/A</v>
      </c>
      <c r="AA111" s="66" t="e">
        <f t="shared" si="48"/>
        <v>#N/A</v>
      </c>
      <c r="AB111" s="66">
        <f t="shared" si="49"/>
        <v>0</v>
      </c>
      <c r="AC111" s="66">
        <f t="shared" si="50"/>
        <v>0</v>
      </c>
      <c r="AD111" s="67">
        <f t="shared" si="51"/>
        <v>0</v>
      </c>
      <c r="AE111" s="66">
        <v>20</v>
      </c>
      <c r="AF111" s="63">
        <v>0</v>
      </c>
      <c r="AH111" s="103">
        <f t="shared" si="27"/>
        <v>0</v>
      </c>
    </row>
    <row r="112" spans="1:34" ht="47.25" x14ac:dyDescent="0.25">
      <c r="A112" s="302">
        <v>126</v>
      </c>
      <c r="B112" s="277" t="s">
        <v>756</v>
      </c>
      <c r="C112" s="277" t="s">
        <v>226</v>
      </c>
      <c r="D112" s="296">
        <v>417.94</v>
      </c>
      <c r="E112" s="294"/>
      <c r="F112" s="295">
        <v>196</v>
      </c>
      <c r="G112" s="67">
        <f t="shared" si="42"/>
        <v>0.47</v>
      </c>
      <c r="H112" s="268">
        <v>41</v>
      </c>
      <c r="I112" s="298" t="e">
        <f t="shared" si="43"/>
        <v>#DIV/0!</v>
      </c>
      <c r="J112" s="303"/>
      <c r="K112" s="303"/>
      <c r="L112" s="303"/>
      <c r="M112" s="297">
        <f t="shared" si="44"/>
        <v>2</v>
      </c>
      <c r="N112" s="303"/>
      <c r="O112" s="303">
        <v>1</v>
      </c>
      <c r="P112" s="303">
        <v>1</v>
      </c>
      <c r="Q112" s="63">
        <f t="shared" si="52"/>
        <v>5</v>
      </c>
      <c r="R112" s="65">
        <v>15</v>
      </c>
      <c r="S112" s="66">
        <f t="shared" si="32"/>
        <v>29</v>
      </c>
      <c r="T112" s="67">
        <f t="shared" si="45"/>
        <v>29.4</v>
      </c>
      <c r="U112" s="165">
        <f t="shared" si="34"/>
        <v>29</v>
      </c>
      <c r="V112" s="67">
        <f t="shared" si="46"/>
        <v>29.4</v>
      </c>
      <c r="W112" s="67">
        <v>15</v>
      </c>
      <c r="X112" s="66"/>
      <c r="Y112" s="66" t="e">
        <f t="shared" si="36"/>
        <v>#N/A</v>
      </c>
      <c r="Z112" s="67" t="e">
        <f t="shared" si="47"/>
        <v>#N/A</v>
      </c>
      <c r="AA112" s="66" t="e">
        <f t="shared" si="48"/>
        <v>#N/A</v>
      </c>
      <c r="AB112" s="66">
        <f t="shared" si="49"/>
        <v>23</v>
      </c>
      <c r="AC112" s="66">
        <f t="shared" si="50"/>
        <v>6</v>
      </c>
      <c r="AD112" s="67">
        <f t="shared" si="51"/>
        <v>5.8</v>
      </c>
      <c r="AE112" s="66">
        <v>20</v>
      </c>
      <c r="AF112" s="63">
        <v>29</v>
      </c>
      <c r="AH112" s="103">
        <f t="shared" si="27"/>
        <v>0</v>
      </c>
    </row>
  </sheetData>
  <autoFilter ref="A9:AF112" xr:uid="{00000000-0009-0000-0000-000005000000}"/>
  <mergeCells count="35">
    <mergeCell ref="AD7:AD8"/>
    <mergeCell ref="AE7:AE8"/>
    <mergeCell ref="N7:O7"/>
    <mergeCell ref="A2:AF2"/>
    <mergeCell ref="A4:A8"/>
    <mergeCell ref="B4:B8"/>
    <mergeCell ref="D4:D8"/>
    <mergeCell ref="E4:F7"/>
    <mergeCell ref="J6:L6"/>
    <mergeCell ref="T5:T8"/>
    <mergeCell ref="H6:H8"/>
    <mergeCell ref="Q6:Q8"/>
    <mergeCell ref="Y7:AB7"/>
    <mergeCell ref="C4:C8"/>
    <mergeCell ref="R4:AE4"/>
    <mergeCell ref="G4:G8"/>
    <mergeCell ref="I6:I8"/>
    <mergeCell ref="J7:K7"/>
    <mergeCell ref="L7:L8"/>
    <mergeCell ref="AG4:AG8"/>
    <mergeCell ref="H4:Q4"/>
    <mergeCell ref="AF4:AF8"/>
    <mergeCell ref="U6:U8"/>
    <mergeCell ref="V6:V8"/>
    <mergeCell ref="X7:X8"/>
    <mergeCell ref="M5:Q5"/>
    <mergeCell ref="M6:M8"/>
    <mergeCell ref="W6:W8"/>
    <mergeCell ref="H5:L5"/>
    <mergeCell ref="AC7:AC8"/>
    <mergeCell ref="P7:P8"/>
    <mergeCell ref="X6:AE6"/>
    <mergeCell ref="N6:P6"/>
    <mergeCell ref="R5:S7"/>
    <mergeCell ref="U5:AE5"/>
  </mergeCells>
  <phoneticPr fontId="9" type="noConversion"/>
  <pageMargins left="0.43307086614173229" right="0.23622047244094491" top="0.47244094488188981" bottom="0.35433070866141736" header="0.31496062992125984" footer="0.31496062992125984"/>
  <pageSetup paperSize="9" scale="54" fitToHeight="0" orientation="landscape" r:id="rId1"/>
  <headerFooter differentFirst="1">
    <oddHeader>&amp;C&amp;"Times New Roman,обычный"&amp;12&amp;P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79998168889431442"/>
    <pageSetUpPr fitToPage="1"/>
  </sheetPr>
  <dimension ref="A1:IV505"/>
  <sheetViews>
    <sheetView view="pageBreakPreview" zoomScaleSheetLayoutView="100" workbookViewId="0">
      <pane xSplit="3" ySplit="6" topLeftCell="D79" activePane="bottomRight" state="frozen"/>
      <selection pane="topRight" activeCell="D1" sqref="D1"/>
      <selection pane="bottomLeft" activeCell="A10" sqref="A10"/>
      <selection pane="bottomRight" activeCell="C101" sqref="C101"/>
    </sheetView>
  </sheetViews>
  <sheetFormatPr defaultColWidth="9.140625" defaultRowHeight="15.75" x14ac:dyDescent="0.25"/>
  <cols>
    <col min="1" max="1" width="6.5703125" style="39" customWidth="1"/>
    <col min="2" max="2" width="56" style="55" customWidth="1"/>
    <col min="3" max="3" width="25.5703125" style="55" customWidth="1"/>
    <col min="4" max="4" width="11.5703125" style="15" customWidth="1"/>
    <col min="5" max="6" width="11.140625" style="15" customWidth="1"/>
    <col min="7" max="7" width="11" style="14" customWidth="1"/>
    <col min="8" max="8" width="11.5703125" style="14" customWidth="1"/>
    <col min="9" max="9" width="16.28515625" style="14" bestFit="1" customWidth="1"/>
    <col min="10" max="11" width="11.28515625" style="3" bestFit="1" customWidth="1"/>
    <col min="12" max="12" width="12.85546875" style="3" bestFit="1" customWidth="1"/>
    <col min="13" max="13" width="15.7109375" style="15" customWidth="1"/>
    <col min="14" max="14" width="12.140625" style="14" customWidth="1"/>
    <col min="15" max="15" width="12.85546875" style="2" bestFit="1" customWidth="1"/>
    <col min="16" max="16" width="9.7109375" style="2" bestFit="1" customWidth="1"/>
    <col min="17" max="16384" width="9.140625" style="2"/>
  </cols>
  <sheetData>
    <row r="1" spans="1:256" s="8" customFormat="1" ht="18.75" x14ac:dyDescent="0.3">
      <c r="A1" s="12"/>
      <c r="B1" s="7"/>
      <c r="C1" s="7"/>
      <c r="D1" s="5"/>
      <c r="E1" s="5"/>
      <c r="F1" s="5"/>
      <c r="G1" s="4"/>
      <c r="H1" s="4"/>
      <c r="I1" s="4"/>
      <c r="J1" s="6"/>
      <c r="K1" s="6"/>
      <c r="L1" s="6"/>
      <c r="M1" s="5"/>
      <c r="N1" s="4"/>
    </row>
    <row r="2" spans="1:256" s="13" customFormat="1" ht="18.75" x14ac:dyDescent="0.3">
      <c r="A2" s="438" t="s">
        <v>54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  <c r="L2" s="438"/>
      <c r="M2" s="438"/>
      <c r="N2" s="438"/>
    </row>
    <row r="3" spans="1:256" s="8" customFormat="1" ht="18.75" x14ac:dyDescent="0.3">
      <c r="A3" s="12"/>
      <c r="B3" s="7"/>
      <c r="C3" s="7"/>
      <c r="D3" s="11"/>
      <c r="E3" s="11"/>
      <c r="F3" s="11"/>
      <c r="G3" s="9"/>
      <c r="H3" s="9"/>
      <c r="I3" s="9"/>
      <c r="J3" s="10"/>
      <c r="K3" s="10"/>
      <c r="L3" s="10"/>
      <c r="M3" s="11"/>
      <c r="N3" s="9"/>
    </row>
    <row r="4" spans="1:256" s="16" customFormat="1" ht="54" customHeight="1" x14ac:dyDescent="0.25">
      <c r="A4" s="490" t="s">
        <v>0</v>
      </c>
      <c r="B4" s="490" t="s">
        <v>26</v>
      </c>
      <c r="C4" s="490" t="s">
        <v>25</v>
      </c>
      <c r="D4" s="492" t="s">
        <v>1</v>
      </c>
      <c r="E4" s="493"/>
      <c r="F4" s="494"/>
      <c r="G4" s="495" t="s">
        <v>15</v>
      </c>
      <c r="H4" s="496"/>
      <c r="I4" s="497"/>
      <c r="J4" s="498" t="s">
        <v>16</v>
      </c>
      <c r="K4" s="499"/>
      <c r="L4" s="500"/>
      <c r="M4" s="488" t="s">
        <v>17</v>
      </c>
      <c r="N4" s="489"/>
      <c r="O4" s="489"/>
      <c r="P4" s="45" t="s">
        <v>38</v>
      </c>
    </row>
    <row r="5" spans="1:256" s="18" customFormat="1" ht="51.75" customHeight="1" x14ac:dyDescent="0.25">
      <c r="A5" s="491"/>
      <c r="B5" s="491"/>
      <c r="C5" s="491"/>
      <c r="D5" s="17">
        <v>2015</v>
      </c>
      <c r="E5" s="17">
        <v>2016</v>
      </c>
      <c r="F5" s="17">
        <v>2017</v>
      </c>
      <c r="G5" s="17">
        <v>2015</v>
      </c>
      <c r="H5" s="17">
        <v>2016</v>
      </c>
      <c r="I5" s="17">
        <v>2017</v>
      </c>
      <c r="J5" s="17">
        <v>2015</v>
      </c>
      <c r="K5" s="17">
        <v>2016</v>
      </c>
      <c r="L5" s="17">
        <v>2017</v>
      </c>
      <c r="M5" s="44" t="s">
        <v>20</v>
      </c>
      <c r="N5" s="22" t="s">
        <v>41</v>
      </c>
      <c r="O5" s="43" t="s">
        <v>35</v>
      </c>
      <c r="P5" s="22" t="s">
        <v>14</v>
      </c>
    </row>
    <row r="6" spans="1:256" s="23" customFormat="1" ht="19.5" customHeight="1" x14ac:dyDescent="0.25">
      <c r="A6" s="17">
        <v>1</v>
      </c>
      <c r="B6" s="17">
        <v>2</v>
      </c>
      <c r="C6" s="17">
        <v>3</v>
      </c>
      <c r="D6" s="17">
        <v>4</v>
      </c>
      <c r="E6" s="17">
        <v>5</v>
      </c>
      <c r="F6" s="17">
        <v>6</v>
      </c>
      <c r="G6" s="17">
        <v>7</v>
      </c>
      <c r="H6" s="17">
        <v>8</v>
      </c>
      <c r="I6" s="17">
        <v>9</v>
      </c>
      <c r="J6" s="17">
        <v>10</v>
      </c>
      <c r="K6" s="17">
        <v>11</v>
      </c>
      <c r="L6" s="17">
        <v>12</v>
      </c>
      <c r="M6" s="17">
        <v>13</v>
      </c>
      <c r="N6" s="17">
        <v>14</v>
      </c>
      <c r="O6" s="17">
        <v>15</v>
      </c>
      <c r="P6" s="17">
        <v>16</v>
      </c>
      <c r="Q6" s="24"/>
      <c r="R6" s="24"/>
      <c r="S6" s="24"/>
      <c r="T6" s="24"/>
      <c r="U6" s="24"/>
      <c r="V6" s="24"/>
      <c r="W6" s="24"/>
      <c r="X6" s="24"/>
      <c r="Y6" s="24"/>
    </row>
    <row r="7" spans="1:256" s="33" customFormat="1" ht="27" customHeight="1" x14ac:dyDescent="0.25">
      <c r="A7" s="21">
        <v>1</v>
      </c>
      <c r="B7" s="42" t="s">
        <v>55</v>
      </c>
      <c r="C7" s="51"/>
      <c r="D7" s="26"/>
      <c r="E7" s="27"/>
      <c r="F7" s="27" t="e">
        <f ca="1">SUM(F8:F498)</f>
        <v>#REF!</v>
      </c>
      <c r="G7" s="25"/>
      <c r="H7" s="25"/>
      <c r="I7" s="25" t="e">
        <f ca="1">SUM(I8:I498)</f>
        <v>#REF!</v>
      </c>
      <c r="J7" s="28"/>
      <c r="K7" s="28"/>
      <c r="L7" s="28" t="e">
        <f ca="1">AVERAGE(L8:L498)</f>
        <v>#REF!</v>
      </c>
      <c r="M7" s="46" t="e">
        <f ca="1">N7*100/I7</f>
        <v>#REF!</v>
      </c>
      <c r="N7" s="47" t="e">
        <f ca="1">SUM(N8:N10)</f>
        <v>#REF!</v>
      </c>
      <c r="O7" s="48"/>
      <c r="P7" s="49"/>
    </row>
    <row r="8" spans="1:256" s="33" customFormat="1" ht="16.5" customHeight="1" x14ac:dyDescent="0.25">
      <c r="A8" s="21">
        <v>2</v>
      </c>
      <c r="B8" s="42" t="e">
        <f t="shared" ref="B8:B71" ca="1" si="0">INDIRECT(CONCATENATE($C$505,$D$505,"!$B",$A8 + 8))</f>
        <v>#REF!</v>
      </c>
      <c r="C8" s="42" t="e">
        <f t="shared" ref="C8:C71" ca="1" si="1">INDIRECT(CONCATENATE($C$505,$D$505,"!$C",$A8 + 8))</f>
        <v>#REF!</v>
      </c>
      <c r="D8" s="26"/>
      <c r="E8" s="27"/>
      <c r="F8" s="27" t="e">
        <f t="shared" ref="F8:F71" ca="1" si="2">INDIRECT(CONCATENATE($C$505,$D$505,"!$Z",$A8 + 8))</f>
        <v>#REF!</v>
      </c>
      <c r="G8" s="25"/>
      <c r="H8" s="25"/>
      <c r="I8" s="25" t="e">
        <f ca="1">INDIRECT(CONCATENATE($C$505,$D$505,"!$AD",$A8 + 8))</f>
        <v>#REF!</v>
      </c>
      <c r="J8" s="28"/>
      <c r="K8" s="28"/>
      <c r="L8" s="28" t="e">
        <f t="shared" ref="L8:L71" ca="1" si="3">INDIRECT(CONCATENATE($C$505,$D$505,"!$V",$A8 + 8))</f>
        <v>#REF!</v>
      </c>
      <c r="M8" s="30" t="e">
        <f ca="1">IF(I8&lt;33,0,3)</f>
        <v>#REF!</v>
      </c>
      <c r="N8" s="50" t="e">
        <f ca="1">ROUNDDOWN(O8,0)</f>
        <v>#REF!</v>
      </c>
      <c r="O8" s="32" t="e">
        <f ca="1">I8*M8/100</f>
        <v>#REF!</v>
      </c>
      <c r="P8" s="31"/>
    </row>
    <row r="9" spans="1:256" s="33" customFormat="1" ht="16.5" customHeight="1" x14ac:dyDescent="0.25">
      <c r="A9" s="21">
        <v>3</v>
      </c>
      <c r="B9" s="42" t="e">
        <f t="shared" ca="1" si="0"/>
        <v>#REF!</v>
      </c>
      <c r="C9" s="42" t="e">
        <f t="shared" ca="1" si="1"/>
        <v>#REF!</v>
      </c>
      <c r="D9" s="26"/>
      <c r="E9" s="27"/>
      <c r="F9" s="27" t="e">
        <f t="shared" ca="1" si="2"/>
        <v>#REF!</v>
      </c>
      <c r="G9" s="25"/>
      <c r="H9" s="25"/>
      <c r="I9" s="25" t="e">
        <f t="shared" ref="I9:I72" ca="1" si="4">INDIRECT(CONCATENATE($C$505,$D$505,"!$AD",$A9 + 8))</f>
        <v>#REF!</v>
      </c>
      <c r="J9" s="28"/>
      <c r="K9" s="28"/>
      <c r="L9" s="28" t="e">
        <f t="shared" ca="1" si="3"/>
        <v>#REF!</v>
      </c>
      <c r="M9" s="30" t="e">
        <f t="shared" ref="M9:M72" ca="1" si="5">IF(I9&lt;33,0,3)</f>
        <v>#REF!</v>
      </c>
      <c r="N9" s="50" t="e">
        <f t="shared" ref="N9:N72" ca="1" si="6">ROUNDDOWN(O9,0)</f>
        <v>#REF!</v>
      </c>
      <c r="O9" s="32" t="e">
        <f t="shared" ref="O9:O72" ca="1" si="7">I9*M9/100</f>
        <v>#REF!</v>
      </c>
      <c r="P9" s="31"/>
    </row>
    <row r="10" spans="1:256" s="33" customFormat="1" ht="16.5" customHeight="1" x14ac:dyDescent="0.25">
      <c r="A10" s="21">
        <v>4</v>
      </c>
      <c r="B10" s="42" t="e">
        <f t="shared" ca="1" si="0"/>
        <v>#REF!</v>
      </c>
      <c r="C10" s="42" t="e">
        <f t="shared" ca="1" si="1"/>
        <v>#REF!</v>
      </c>
      <c r="D10" s="26"/>
      <c r="E10" s="27"/>
      <c r="F10" s="27" t="e">
        <f t="shared" ca="1" si="2"/>
        <v>#REF!</v>
      </c>
      <c r="G10" s="25"/>
      <c r="H10" s="25"/>
      <c r="I10" s="25" t="e">
        <f t="shared" ca="1" si="4"/>
        <v>#REF!</v>
      </c>
      <c r="J10" s="28"/>
      <c r="K10" s="28"/>
      <c r="L10" s="28" t="e">
        <f t="shared" ca="1" si="3"/>
        <v>#REF!</v>
      </c>
      <c r="M10" s="30" t="e">
        <f t="shared" ca="1" si="5"/>
        <v>#REF!</v>
      </c>
      <c r="N10" s="50" t="e">
        <f t="shared" ca="1" si="6"/>
        <v>#REF!</v>
      </c>
      <c r="O10" s="32" t="e">
        <f t="shared" ca="1" si="7"/>
        <v>#REF!</v>
      </c>
      <c r="P10" s="34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</row>
    <row r="11" spans="1:256" s="33" customFormat="1" ht="16.5" customHeight="1" x14ac:dyDescent="0.25">
      <c r="A11" s="21">
        <v>5</v>
      </c>
      <c r="B11" s="42" t="e">
        <f t="shared" ca="1" si="0"/>
        <v>#REF!</v>
      </c>
      <c r="C11" s="42" t="e">
        <f t="shared" ca="1" si="1"/>
        <v>#REF!</v>
      </c>
      <c r="D11" s="26"/>
      <c r="E11" s="27"/>
      <c r="F11" s="27" t="e">
        <f t="shared" ca="1" si="2"/>
        <v>#REF!</v>
      </c>
      <c r="G11" s="25"/>
      <c r="H11" s="25"/>
      <c r="I11" s="25" t="e">
        <f t="shared" ca="1" si="4"/>
        <v>#REF!</v>
      </c>
      <c r="J11" s="28"/>
      <c r="K11" s="28"/>
      <c r="L11" s="28" t="e">
        <f t="shared" ca="1" si="3"/>
        <v>#REF!</v>
      </c>
      <c r="M11" s="30" t="e">
        <f t="shared" ca="1" si="5"/>
        <v>#REF!</v>
      </c>
      <c r="N11" s="50" t="e">
        <f t="shared" ca="1" si="6"/>
        <v>#REF!</v>
      </c>
      <c r="O11" s="32" t="e">
        <f t="shared" ca="1" si="7"/>
        <v>#REF!</v>
      </c>
      <c r="P11" s="34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</row>
    <row r="12" spans="1:256" x14ac:dyDescent="0.25">
      <c r="A12" s="21">
        <v>6</v>
      </c>
      <c r="B12" s="42" t="e">
        <f t="shared" ca="1" si="0"/>
        <v>#REF!</v>
      </c>
      <c r="C12" s="42" t="e">
        <f t="shared" ca="1" si="1"/>
        <v>#REF!</v>
      </c>
      <c r="D12" s="26"/>
      <c r="E12" s="27"/>
      <c r="F12" s="27" t="e">
        <f t="shared" ca="1" si="2"/>
        <v>#REF!</v>
      </c>
      <c r="G12" s="25"/>
      <c r="H12" s="25"/>
      <c r="I12" s="25" t="e">
        <f t="shared" ca="1" si="4"/>
        <v>#REF!</v>
      </c>
      <c r="J12" s="28"/>
      <c r="K12" s="28"/>
      <c r="L12" s="28" t="e">
        <f t="shared" ca="1" si="3"/>
        <v>#REF!</v>
      </c>
      <c r="M12" s="30" t="e">
        <f t="shared" ca="1" si="5"/>
        <v>#REF!</v>
      </c>
      <c r="N12" s="50" t="e">
        <f t="shared" ca="1" si="6"/>
        <v>#REF!</v>
      </c>
      <c r="O12" s="32" t="e">
        <f t="shared" ca="1" si="7"/>
        <v>#REF!</v>
      </c>
      <c r="P12" s="34"/>
    </row>
    <row r="13" spans="1:256" x14ac:dyDescent="0.25">
      <c r="A13" s="21">
        <v>7</v>
      </c>
      <c r="B13" s="42" t="e">
        <f t="shared" ca="1" si="0"/>
        <v>#REF!</v>
      </c>
      <c r="C13" s="42" t="e">
        <f t="shared" ca="1" si="1"/>
        <v>#REF!</v>
      </c>
      <c r="D13" s="26"/>
      <c r="E13" s="27"/>
      <c r="F13" s="27" t="e">
        <f t="shared" ca="1" si="2"/>
        <v>#REF!</v>
      </c>
      <c r="G13" s="25"/>
      <c r="H13" s="25"/>
      <c r="I13" s="25" t="e">
        <f t="shared" ca="1" si="4"/>
        <v>#REF!</v>
      </c>
      <c r="J13" s="28"/>
      <c r="K13" s="28"/>
      <c r="L13" s="28" t="e">
        <f t="shared" ca="1" si="3"/>
        <v>#REF!</v>
      </c>
      <c r="M13" s="30" t="e">
        <f t="shared" ca="1" si="5"/>
        <v>#REF!</v>
      </c>
      <c r="N13" s="50" t="e">
        <f t="shared" ca="1" si="6"/>
        <v>#REF!</v>
      </c>
      <c r="O13" s="32" t="e">
        <f t="shared" ca="1" si="7"/>
        <v>#REF!</v>
      </c>
      <c r="P13" s="35"/>
    </row>
    <row r="14" spans="1:256" x14ac:dyDescent="0.25">
      <c r="A14" s="21">
        <v>8</v>
      </c>
      <c r="B14" s="42" t="e">
        <f t="shared" ca="1" si="0"/>
        <v>#REF!</v>
      </c>
      <c r="C14" s="42" t="e">
        <f t="shared" ca="1" si="1"/>
        <v>#REF!</v>
      </c>
      <c r="D14" s="26"/>
      <c r="E14" s="27"/>
      <c r="F14" s="27" t="e">
        <f t="shared" ca="1" si="2"/>
        <v>#REF!</v>
      </c>
      <c r="G14" s="25"/>
      <c r="H14" s="25"/>
      <c r="I14" s="25" t="e">
        <f t="shared" ca="1" si="4"/>
        <v>#REF!</v>
      </c>
      <c r="J14" s="28"/>
      <c r="K14" s="28"/>
      <c r="L14" s="28" t="e">
        <f t="shared" ca="1" si="3"/>
        <v>#REF!</v>
      </c>
      <c r="M14" s="30" t="e">
        <f t="shared" ca="1" si="5"/>
        <v>#REF!</v>
      </c>
      <c r="N14" s="50" t="e">
        <f t="shared" ca="1" si="6"/>
        <v>#REF!</v>
      </c>
      <c r="O14" s="32" t="e">
        <f t="shared" ca="1" si="7"/>
        <v>#REF!</v>
      </c>
      <c r="P14" s="35"/>
    </row>
    <row r="15" spans="1:256" x14ac:dyDescent="0.25">
      <c r="A15" s="21">
        <v>9</v>
      </c>
      <c r="B15" s="42" t="e">
        <f t="shared" ca="1" si="0"/>
        <v>#REF!</v>
      </c>
      <c r="C15" s="42" t="e">
        <f t="shared" ca="1" si="1"/>
        <v>#REF!</v>
      </c>
      <c r="D15" s="26"/>
      <c r="E15" s="27"/>
      <c r="F15" s="27" t="e">
        <f t="shared" ca="1" si="2"/>
        <v>#REF!</v>
      </c>
      <c r="G15" s="25"/>
      <c r="H15" s="25"/>
      <c r="I15" s="25" t="e">
        <f t="shared" ca="1" si="4"/>
        <v>#REF!</v>
      </c>
      <c r="J15" s="28"/>
      <c r="K15" s="28"/>
      <c r="L15" s="28" t="e">
        <f t="shared" ca="1" si="3"/>
        <v>#REF!</v>
      </c>
      <c r="M15" s="30" t="e">
        <f t="shared" ca="1" si="5"/>
        <v>#REF!</v>
      </c>
      <c r="N15" s="50" t="e">
        <f t="shared" ca="1" si="6"/>
        <v>#REF!</v>
      </c>
      <c r="O15" s="32" t="e">
        <f t="shared" ca="1" si="7"/>
        <v>#REF!</v>
      </c>
      <c r="P15" s="35"/>
    </row>
    <row r="16" spans="1:256" x14ac:dyDescent="0.25">
      <c r="A16" s="21">
        <v>10</v>
      </c>
      <c r="B16" s="42" t="e">
        <f t="shared" ca="1" si="0"/>
        <v>#REF!</v>
      </c>
      <c r="C16" s="42" t="e">
        <f t="shared" ca="1" si="1"/>
        <v>#REF!</v>
      </c>
      <c r="D16" s="26"/>
      <c r="E16" s="27"/>
      <c r="F16" s="27" t="e">
        <f t="shared" ca="1" si="2"/>
        <v>#REF!</v>
      </c>
      <c r="G16" s="25"/>
      <c r="H16" s="25"/>
      <c r="I16" s="25" t="e">
        <f t="shared" ca="1" si="4"/>
        <v>#REF!</v>
      </c>
      <c r="J16" s="28"/>
      <c r="K16" s="28"/>
      <c r="L16" s="28" t="e">
        <f t="shared" ca="1" si="3"/>
        <v>#REF!</v>
      </c>
      <c r="M16" s="30" t="e">
        <f t="shared" ca="1" si="5"/>
        <v>#REF!</v>
      </c>
      <c r="N16" s="50" t="e">
        <f t="shared" ca="1" si="6"/>
        <v>#REF!</v>
      </c>
      <c r="O16" s="32" t="e">
        <f t="shared" ca="1" si="7"/>
        <v>#REF!</v>
      </c>
      <c r="P16" s="35"/>
    </row>
    <row r="17" spans="1:16" x14ac:dyDescent="0.25">
      <c r="A17" s="21">
        <v>11</v>
      </c>
      <c r="B17" s="42" t="e">
        <f t="shared" ca="1" si="0"/>
        <v>#REF!</v>
      </c>
      <c r="C17" s="42" t="e">
        <f t="shared" ca="1" si="1"/>
        <v>#REF!</v>
      </c>
      <c r="D17" s="26"/>
      <c r="E17" s="27"/>
      <c r="F17" s="27" t="e">
        <f t="shared" ca="1" si="2"/>
        <v>#REF!</v>
      </c>
      <c r="G17" s="25"/>
      <c r="H17" s="25"/>
      <c r="I17" s="25" t="e">
        <f t="shared" ca="1" si="4"/>
        <v>#REF!</v>
      </c>
      <c r="J17" s="28"/>
      <c r="K17" s="28"/>
      <c r="L17" s="28" t="e">
        <f t="shared" ca="1" si="3"/>
        <v>#REF!</v>
      </c>
      <c r="M17" s="30" t="e">
        <f t="shared" ca="1" si="5"/>
        <v>#REF!</v>
      </c>
      <c r="N17" s="50" t="e">
        <f t="shared" ca="1" si="6"/>
        <v>#REF!</v>
      </c>
      <c r="O17" s="32" t="e">
        <f t="shared" ca="1" si="7"/>
        <v>#REF!</v>
      </c>
      <c r="P17" s="35"/>
    </row>
    <row r="18" spans="1:16" x14ac:dyDescent="0.25">
      <c r="A18" s="21">
        <v>12</v>
      </c>
      <c r="B18" s="42" t="e">
        <f t="shared" ca="1" si="0"/>
        <v>#REF!</v>
      </c>
      <c r="C18" s="42" t="e">
        <f t="shared" ca="1" si="1"/>
        <v>#REF!</v>
      </c>
      <c r="D18" s="26"/>
      <c r="E18" s="27"/>
      <c r="F18" s="27" t="e">
        <f t="shared" ca="1" si="2"/>
        <v>#REF!</v>
      </c>
      <c r="G18" s="25"/>
      <c r="H18" s="25"/>
      <c r="I18" s="25" t="e">
        <f t="shared" ca="1" si="4"/>
        <v>#REF!</v>
      </c>
      <c r="J18" s="28"/>
      <c r="K18" s="28"/>
      <c r="L18" s="28" t="e">
        <f t="shared" ca="1" si="3"/>
        <v>#REF!</v>
      </c>
      <c r="M18" s="30" t="e">
        <f t="shared" ca="1" si="5"/>
        <v>#REF!</v>
      </c>
      <c r="N18" s="50" t="e">
        <f t="shared" ca="1" si="6"/>
        <v>#REF!</v>
      </c>
      <c r="O18" s="32" t="e">
        <f t="shared" ca="1" si="7"/>
        <v>#REF!</v>
      </c>
      <c r="P18" s="35"/>
    </row>
    <row r="19" spans="1:16" x14ac:dyDescent="0.25">
      <c r="A19" s="21">
        <v>13</v>
      </c>
      <c r="B19" s="42" t="e">
        <f t="shared" ca="1" si="0"/>
        <v>#REF!</v>
      </c>
      <c r="C19" s="42" t="e">
        <f t="shared" ca="1" si="1"/>
        <v>#REF!</v>
      </c>
      <c r="D19" s="26"/>
      <c r="E19" s="27"/>
      <c r="F19" s="27" t="e">
        <f t="shared" ca="1" si="2"/>
        <v>#REF!</v>
      </c>
      <c r="G19" s="25"/>
      <c r="H19" s="25"/>
      <c r="I19" s="25" t="e">
        <f t="shared" ca="1" si="4"/>
        <v>#REF!</v>
      </c>
      <c r="J19" s="28"/>
      <c r="K19" s="28"/>
      <c r="L19" s="28" t="e">
        <f t="shared" ca="1" si="3"/>
        <v>#REF!</v>
      </c>
      <c r="M19" s="30" t="e">
        <f t="shared" ca="1" si="5"/>
        <v>#REF!</v>
      </c>
      <c r="N19" s="50" t="e">
        <f t="shared" ca="1" si="6"/>
        <v>#REF!</v>
      </c>
      <c r="O19" s="32" t="e">
        <f t="shared" ca="1" si="7"/>
        <v>#REF!</v>
      </c>
      <c r="P19" s="35"/>
    </row>
    <row r="20" spans="1:16" x14ac:dyDescent="0.25">
      <c r="A20" s="21">
        <v>14</v>
      </c>
      <c r="B20" s="42" t="e">
        <f t="shared" ca="1" si="0"/>
        <v>#REF!</v>
      </c>
      <c r="C20" s="42" t="e">
        <f t="shared" ca="1" si="1"/>
        <v>#REF!</v>
      </c>
      <c r="D20" s="26"/>
      <c r="E20" s="27"/>
      <c r="F20" s="27" t="e">
        <f t="shared" ca="1" si="2"/>
        <v>#REF!</v>
      </c>
      <c r="G20" s="25"/>
      <c r="H20" s="25"/>
      <c r="I20" s="25" t="e">
        <f t="shared" ca="1" si="4"/>
        <v>#REF!</v>
      </c>
      <c r="J20" s="28"/>
      <c r="K20" s="28"/>
      <c r="L20" s="28" t="e">
        <f t="shared" ca="1" si="3"/>
        <v>#REF!</v>
      </c>
      <c r="M20" s="30" t="e">
        <f t="shared" ca="1" si="5"/>
        <v>#REF!</v>
      </c>
      <c r="N20" s="50" t="e">
        <f t="shared" ca="1" si="6"/>
        <v>#REF!</v>
      </c>
      <c r="O20" s="32" t="e">
        <f t="shared" ca="1" si="7"/>
        <v>#REF!</v>
      </c>
      <c r="P20" s="35"/>
    </row>
    <row r="21" spans="1:16" x14ac:dyDescent="0.25">
      <c r="A21" s="21">
        <v>15</v>
      </c>
      <c r="B21" s="42" t="e">
        <f t="shared" ca="1" si="0"/>
        <v>#REF!</v>
      </c>
      <c r="C21" s="42" t="e">
        <f t="shared" ca="1" si="1"/>
        <v>#REF!</v>
      </c>
      <c r="D21" s="26"/>
      <c r="E21" s="27"/>
      <c r="F21" s="27" t="e">
        <f t="shared" ca="1" si="2"/>
        <v>#REF!</v>
      </c>
      <c r="G21" s="25"/>
      <c r="H21" s="25"/>
      <c r="I21" s="25" t="e">
        <f t="shared" ca="1" si="4"/>
        <v>#REF!</v>
      </c>
      <c r="J21" s="28"/>
      <c r="K21" s="28"/>
      <c r="L21" s="28" t="e">
        <f t="shared" ca="1" si="3"/>
        <v>#REF!</v>
      </c>
      <c r="M21" s="30" t="e">
        <f t="shared" ca="1" si="5"/>
        <v>#REF!</v>
      </c>
      <c r="N21" s="50" t="e">
        <f t="shared" ca="1" si="6"/>
        <v>#REF!</v>
      </c>
      <c r="O21" s="32" t="e">
        <f t="shared" ca="1" si="7"/>
        <v>#REF!</v>
      </c>
      <c r="P21" s="35"/>
    </row>
    <row r="22" spans="1:16" x14ac:dyDescent="0.25">
      <c r="A22" s="21">
        <v>16</v>
      </c>
      <c r="B22" s="42" t="e">
        <f t="shared" ca="1" si="0"/>
        <v>#REF!</v>
      </c>
      <c r="C22" s="42" t="e">
        <f t="shared" ca="1" si="1"/>
        <v>#REF!</v>
      </c>
      <c r="D22" s="26"/>
      <c r="E22" s="27"/>
      <c r="F22" s="27" t="e">
        <f t="shared" ca="1" si="2"/>
        <v>#REF!</v>
      </c>
      <c r="G22" s="25"/>
      <c r="H22" s="25"/>
      <c r="I22" s="25" t="e">
        <f t="shared" ca="1" si="4"/>
        <v>#REF!</v>
      </c>
      <c r="J22" s="28"/>
      <c r="K22" s="28"/>
      <c r="L22" s="28" t="e">
        <f t="shared" ca="1" si="3"/>
        <v>#REF!</v>
      </c>
      <c r="M22" s="30" t="e">
        <f t="shared" ca="1" si="5"/>
        <v>#REF!</v>
      </c>
      <c r="N22" s="50" t="e">
        <f t="shared" ca="1" si="6"/>
        <v>#REF!</v>
      </c>
      <c r="O22" s="32" t="e">
        <f t="shared" ca="1" si="7"/>
        <v>#REF!</v>
      </c>
      <c r="P22" s="35"/>
    </row>
    <row r="23" spans="1:16" x14ac:dyDescent="0.25">
      <c r="A23" s="21">
        <v>17</v>
      </c>
      <c r="B23" s="42" t="e">
        <f t="shared" ca="1" si="0"/>
        <v>#REF!</v>
      </c>
      <c r="C23" s="42" t="e">
        <f t="shared" ca="1" si="1"/>
        <v>#REF!</v>
      </c>
      <c r="D23" s="26"/>
      <c r="E23" s="27"/>
      <c r="F23" s="27" t="e">
        <f t="shared" ca="1" si="2"/>
        <v>#REF!</v>
      </c>
      <c r="G23" s="25"/>
      <c r="H23" s="25"/>
      <c r="I23" s="25" t="e">
        <f t="shared" ca="1" si="4"/>
        <v>#REF!</v>
      </c>
      <c r="J23" s="28"/>
      <c r="K23" s="28"/>
      <c r="L23" s="28" t="e">
        <f t="shared" ca="1" si="3"/>
        <v>#REF!</v>
      </c>
      <c r="M23" s="30" t="e">
        <f t="shared" ca="1" si="5"/>
        <v>#REF!</v>
      </c>
      <c r="N23" s="50" t="e">
        <f t="shared" ca="1" si="6"/>
        <v>#REF!</v>
      </c>
      <c r="O23" s="32" t="e">
        <f t="shared" ca="1" si="7"/>
        <v>#REF!</v>
      </c>
      <c r="P23" s="35"/>
    </row>
    <row r="24" spans="1:16" x14ac:dyDescent="0.25">
      <c r="A24" s="21">
        <v>18</v>
      </c>
      <c r="B24" s="42" t="e">
        <f t="shared" ca="1" si="0"/>
        <v>#REF!</v>
      </c>
      <c r="C24" s="42" t="e">
        <f t="shared" ca="1" si="1"/>
        <v>#REF!</v>
      </c>
      <c r="D24" s="26"/>
      <c r="E24" s="27"/>
      <c r="F24" s="27" t="e">
        <f t="shared" ca="1" si="2"/>
        <v>#REF!</v>
      </c>
      <c r="G24" s="25"/>
      <c r="H24" s="25"/>
      <c r="I24" s="25" t="e">
        <f t="shared" ca="1" si="4"/>
        <v>#REF!</v>
      </c>
      <c r="J24" s="28"/>
      <c r="K24" s="28"/>
      <c r="L24" s="28" t="e">
        <f t="shared" ca="1" si="3"/>
        <v>#REF!</v>
      </c>
      <c r="M24" s="30" t="e">
        <f t="shared" ca="1" si="5"/>
        <v>#REF!</v>
      </c>
      <c r="N24" s="50" t="e">
        <f t="shared" ca="1" si="6"/>
        <v>#REF!</v>
      </c>
      <c r="O24" s="32" t="e">
        <f t="shared" ca="1" si="7"/>
        <v>#REF!</v>
      </c>
      <c r="P24" s="35"/>
    </row>
    <row r="25" spans="1:16" x14ac:dyDescent="0.25">
      <c r="A25" s="21">
        <v>19</v>
      </c>
      <c r="B25" s="42" t="e">
        <f t="shared" ca="1" si="0"/>
        <v>#REF!</v>
      </c>
      <c r="C25" s="42" t="e">
        <f t="shared" ca="1" si="1"/>
        <v>#REF!</v>
      </c>
      <c r="D25" s="26"/>
      <c r="E25" s="27"/>
      <c r="F25" s="27" t="e">
        <f t="shared" ca="1" si="2"/>
        <v>#REF!</v>
      </c>
      <c r="G25" s="25"/>
      <c r="H25" s="25"/>
      <c r="I25" s="25" t="e">
        <f t="shared" ca="1" si="4"/>
        <v>#REF!</v>
      </c>
      <c r="J25" s="28"/>
      <c r="K25" s="28"/>
      <c r="L25" s="28" t="e">
        <f t="shared" ca="1" si="3"/>
        <v>#REF!</v>
      </c>
      <c r="M25" s="30" t="e">
        <f t="shared" ca="1" si="5"/>
        <v>#REF!</v>
      </c>
      <c r="N25" s="50" t="e">
        <f t="shared" ca="1" si="6"/>
        <v>#REF!</v>
      </c>
      <c r="O25" s="32" t="e">
        <f t="shared" ca="1" si="7"/>
        <v>#REF!</v>
      </c>
      <c r="P25" s="35"/>
    </row>
    <row r="26" spans="1:16" x14ac:dyDescent="0.25">
      <c r="A26" s="21">
        <v>20</v>
      </c>
      <c r="B26" s="42" t="e">
        <f t="shared" ca="1" si="0"/>
        <v>#REF!</v>
      </c>
      <c r="C26" s="42" t="e">
        <f t="shared" ca="1" si="1"/>
        <v>#REF!</v>
      </c>
      <c r="D26" s="26"/>
      <c r="E26" s="27"/>
      <c r="F26" s="27" t="e">
        <f t="shared" ca="1" si="2"/>
        <v>#REF!</v>
      </c>
      <c r="G26" s="25"/>
      <c r="H26" s="25"/>
      <c r="I26" s="25" t="e">
        <f t="shared" ca="1" si="4"/>
        <v>#REF!</v>
      </c>
      <c r="J26" s="28"/>
      <c r="K26" s="28"/>
      <c r="L26" s="28" t="e">
        <f t="shared" ca="1" si="3"/>
        <v>#REF!</v>
      </c>
      <c r="M26" s="30" t="e">
        <f t="shared" ca="1" si="5"/>
        <v>#REF!</v>
      </c>
      <c r="N26" s="50" t="e">
        <f t="shared" ca="1" si="6"/>
        <v>#REF!</v>
      </c>
      <c r="O26" s="32" t="e">
        <f t="shared" ca="1" si="7"/>
        <v>#REF!</v>
      </c>
      <c r="P26" s="35"/>
    </row>
    <row r="27" spans="1:16" x14ac:dyDescent="0.25">
      <c r="A27" s="21">
        <v>21</v>
      </c>
      <c r="B27" s="42" t="e">
        <f t="shared" ca="1" si="0"/>
        <v>#REF!</v>
      </c>
      <c r="C27" s="42" t="e">
        <f t="shared" ca="1" si="1"/>
        <v>#REF!</v>
      </c>
      <c r="D27" s="26"/>
      <c r="E27" s="27"/>
      <c r="F27" s="27" t="e">
        <f t="shared" ca="1" si="2"/>
        <v>#REF!</v>
      </c>
      <c r="G27" s="25"/>
      <c r="H27" s="25"/>
      <c r="I27" s="25" t="e">
        <f t="shared" ca="1" si="4"/>
        <v>#REF!</v>
      </c>
      <c r="J27" s="28"/>
      <c r="K27" s="28"/>
      <c r="L27" s="28" t="e">
        <f t="shared" ca="1" si="3"/>
        <v>#REF!</v>
      </c>
      <c r="M27" s="30" t="e">
        <f t="shared" ca="1" si="5"/>
        <v>#REF!</v>
      </c>
      <c r="N27" s="50" t="e">
        <f t="shared" ca="1" si="6"/>
        <v>#REF!</v>
      </c>
      <c r="O27" s="32" t="e">
        <f t="shared" ca="1" si="7"/>
        <v>#REF!</v>
      </c>
      <c r="P27" s="35"/>
    </row>
    <row r="28" spans="1:16" x14ac:dyDescent="0.25">
      <c r="A28" s="21">
        <v>22</v>
      </c>
      <c r="B28" s="42" t="e">
        <f t="shared" ca="1" si="0"/>
        <v>#REF!</v>
      </c>
      <c r="C28" s="42" t="e">
        <f t="shared" ca="1" si="1"/>
        <v>#REF!</v>
      </c>
      <c r="D28" s="26"/>
      <c r="E28" s="27"/>
      <c r="F28" s="27" t="e">
        <f t="shared" ca="1" si="2"/>
        <v>#REF!</v>
      </c>
      <c r="G28" s="25"/>
      <c r="H28" s="25"/>
      <c r="I28" s="25" t="e">
        <f t="shared" ca="1" si="4"/>
        <v>#REF!</v>
      </c>
      <c r="J28" s="28"/>
      <c r="K28" s="28"/>
      <c r="L28" s="28" t="e">
        <f t="shared" ca="1" si="3"/>
        <v>#REF!</v>
      </c>
      <c r="M28" s="30" t="e">
        <f t="shared" ca="1" si="5"/>
        <v>#REF!</v>
      </c>
      <c r="N28" s="50" t="e">
        <f t="shared" ca="1" si="6"/>
        <v>#REF!</v>
      </c>
      <c r="O28" s="32" t="e">
        <f t="shared" ca="1" si="7"/>
        <v>#REF!</v>
      </c>
      <c r="P28" s="35"/>
    </row>
    <row r="29" spans="1:16" x14ac:dyDescent="0.25">
      <c r="A29" s="21">
        <v>23</v>
      </c>
      <c r="B29" s="42" t="e">
        <f t="shared" ca="1" si="0"/>
        <v>#REF!</v>
      </c>
      <c r="C29" s="42" t="e">
        <f t="shared" ca="1" si="1"/>
        <v>#REF!</v>
      </c>
      <c r="D29" s="26"/>
      <c r="E29" s="27"/>
      <c r="F29" s="27" t="e">
        <f t="shared" ca="1" si="2"/>
        <v>#REF!</v>
      </c>
      <c r="G29" s="25"/>
      <c r="H29" s="25"/>
      <c r="I29" s="25" t="e">
        <f t="shared" ca="1" si="4"/>
        <v>#REF!</v>
      </c>
      <c r="J29" s="28"/>
      <c r="K29" s="28"/>
      <c r="L29" s="28" t="e">
        <f t="shared" ca="1" si="3"/>
        <v>#REF!</v>
      </c>
      <c r="M29" s="30" t="e">
        <f t="shared" ca="1" si="5"/>
        <v>#REF!</v>
      </c>
      <c r="N29" s="50" t="e">
        <f t="shared" ca="1" si="6"/>
        <v>#REF!</v>
      </c>
      <c r="O29" s="32" t="e">
        <f t="shared" ca="1" si="7"/>
        <v>#REF!</v>
      </c>
      <c r="P29" s="35"/>
    </row>
    <row r="30" spans="1:16" x14ac:dyDescent="0.25">
      <c r="A30" s="21">
        <v>24</v>
      </c>
      <c r="B30" s="42" t="e">
        <f t="shared" ca="1" si="0"/>
        <v>#REF!</v>
      </c>
      <c r="C30" s="42" t="e">
        <f t="shared" ca="1" si="1"/>
        <v>#REF!</v>
      </c>
      <c r="D30" s="26"/>
      <c r="E30" s="27"/>
      <c r="F30" s="27" t="e">
        <f t="shared" ca="1" si="2"/>
        <v>#REF!</v>
      </c>
      <c r="G30" s="25"/>
      <c r="H30" s="25"/>
      <c r="I30" s="25" t="e">
        <f t="shared" ca="1" si="4"/>
        <v>#REF!</v>
      </c>
      <c r="J30" s="28"/>
      <c r="K30" s="28"/>
      <c r="L30" s="28" t="e">
        <f t="shared" ca="1" si="3"/>
        <v>#REF!</v>
      </c>
      <c r="M30" s="30" t="e">
        <f t="shared" ca="1" si="5"/>
        <v>#REF!</v>
      </c>
      <c r="N30" s="50" t="e">
        <f t="shared" ca="1" si="6"/>
        <v>#REF!</v>
      </c>
      <c r="O30" s="32" t="e">
        <f t="shared" ca="1" si="7"/>
        <v>#REF!</v>
      </c>
      <c r="P30" s="35"/>
    </row>
    <row r="31" spans="1:16" x14ac:dyDescent="0.25">
      <c r="A31" s="21">
        <v>25</v>
      </c>
      <c r="B31" s="42" t="e">
        <f t="shared" ca="1" si="0"/>
        <v>#REF!</v>
      </c>
      <c r="C31" s="42" t="e">
        <f t="shared" ca="1" si="1"/>
        <v>#REF!</v>
      </c>
      <c r="D31" s="26"/>
      <c r="E31" s="27"/>
      <c r="F31" s="27" t="e">
        <f t="shared" ca="1" si="2"/>
        <v>#REF!</v>
      </c>
      <c r="G31" s="25"/>
      <c r="H31" s="25"/>
      <c r="I31" s="25" t="e">
        <f t="shared" ca="1" si="4"/>
        <v>#REF!</v>
      </c>
      <c r="J31" s="28"/>
      <c r="K31" s="28"/>
      <c r="L31" s="28" t="e">
        <f t="shared" ca="1" si="3"/>
        <v>#REF!</v>
      </c>
      <c r="M31" s="30" t="e">
        <f t="shared" ca="1" si="5"/>
        <v>#REF!</v>
      </c>
      <c r="N31" s="50" t="e">
        <f t="shared" ca="1" si="6"/>
        <v>#REF!</v>
      </c>
      <c r="O31" s="32" t="e">
        <f t="shared" ca="1" si="7"/>
        <v>#REF!</v>
      </c>
      <c r="P31" s="35"/>
    </row>
    <row r="32" spans="1:16" x14ac:dyDescent="0.25">
      <c r="A32" s="21">
        <v>26</v>
      </c>
      <c r="B32" s="42" t="e">
        <f t="shared" ca="1" si="0"/>
        <v>#REF!</v>
      </c>
      <c r="C32" s="42" t="e">
        <f t="shared" ca="1" si="1"/>
        <v>#REF!</v>
      </c>
      <c r="D32" s="26"/>
      <c r="E32" s="27"/>
      <c r="F32" s="27" t="e">
        <f t="shared" ca="1" si="2"/>
        <v>#REF!</v>
      </c>
      <c r="G32" s="25"/>
      <c r="H32" s="25"/>
      <c r="I32" s="25" t="e">
        <f t="shared" ca="1" si="4"/>
        <v>#REF!</v>
      </c>
      <c r="J32" s="28"/>
      <c r="K32" s="28"/>
      <c r="L32" s="28" t="e">
        <f t="shared" ca="1" si="3"/>
        <v>#REF!</v>
      </c>
      <c r="M32" s="30" t="e">
        <f t="shared" ca="1" si="5"/>
        <v>#REF!</v>
      </c>
      <c r="N32" s="50" t="e">
        <f t="shared" ca="1" si="6"/>
        <v>#REF!</v>
      </c>
      <c r="O32" s="32" t="e">
        <f t="shared" ca="1" si="7"/>
        <v>#REF!</v>
      </c>
      <c r="P32" s="35"/>
    </row>
    <row r="33" spans="1:16" x14ac:dyDescent="0.25">
      <c r="A33" s="21">
        <v>27</v>
      </c>
      <c r="B33" s="42" t="e">
        <f t="shared" ca="1" si="0"/>
        <v>#REF!</v>
      </c>
      <c r="C33" s="42" t="e">
        <f t="shared" ca="1" si="1"/>
        <v>#REF!</v>
      </c>
      <c r="D33" s="26"/>
      <c r="E33" s="27"/>
      <c r="F33" s="27" t="e">
        <f t="shared" ca="1" si="2"/>
        <v>#REF!</v>
      </c>
      <c r="G33" s="25"/>
      <c r="H33" s="25"/>
      <c r="I33" s="25" t="e">
        <f t="shared" ca="1" si="4"/>
        <v>#REF!</v>
      </c>
      <c r="J33" s="28"/>
      <c r="K33" s="28"/>
      <c r="L33" s="28" t="e">
        <f t="shared" ca="1" si="3"/>
        <v>#REF!</v>
      </c>
      <c r="M33" s="30" t="e">
        <f t="shared" ca="1" si="5"/>
        <v>#REF!</v>
      </c>
      <c r="N33" s="50" t="e">
        <f t="shared" ca="1" si="6"/>
        <v>#REF!</v>
      </c>
      <c r="O33" s="32" t="e">
        <f t="shared" ca="1" si="7"/>
        <v>#REF!</v>
      </c>
      <c r="P33" s="35"/>
    </row>
    <row r="34" spans="1:16" x14ac:dyDescent="0.25">
      <c r="A34" s="21">
        <v>28</v>
      </c>
      <c r="B34" s="42" t="e">
        <f t="shared" ca="1" si="0"/>
        <v>#REF!</v>
      </c>
      <c r="C34" s="42" t="e">
        <f t="shared" ca="1" si="1"/>
        <v>#REF!</v>
      </c>
      <c r="D34" s="26"/>
      <c r="E34" s="27"/>
      <c r="F34" s="27" t="e">
        <f t="shared" ca="1" si="2"/>
        <v>#REF!</v>
      </c>
      <c r="G34" s="25"/>
      <c r="H34" s="25"/>
      <c r="I34" s="25" t="e">
        <f t="shared" ca="1" si="4"/>
        <v>#REF!</v>
      </c>
      <c r="J34" s="28"/>
      <c r="K34" s="28"/>
      <c r="L34" s="28" t="e">
        <f t="shared" ca="1" si="3"/>
        <v>#REF!</v>
      </c>
      <c r="M34" s="30" t="e">
        <f t="shared" ca="1" si="5"/>
        <v>#REF!</v>
      </c>
      <c r="N34" s="50" t="e">
        <f t="shared" ca="1" si="6"/>
        <v>#REF!</v>
      </c>
      <c r="O34" s="32" t="e">
        <f t="shared" ca="1" si="7"/>
        <v>#REF!</v>
      </c>
      <c r="P34" s="35"/>
    </row>
    <row r="35" spans="1:16" x14ac:dyDescent="0.25">
      <c r="A35" s="21">
        <v>29</v>
      </c>
      <c r="B35" s="42" t="e">
        <f t="shared" ca="1" si="0"/>
        <v>#REF!</v>
      </c>
      <c r="C35" s="42" t="e">
        <f t="shared" ca="1" si="1"/>
        <v>#REF!</v>
      </c>
      <c r="D35" s="26"/>
      <c r="E35" s="27"/>
      <c r="F35" s="27" t="e">
        <f t="shared" ca="1" si="2"/>
        <v>#REF!</v>
      </c>
      <c r="G35" s="25"/>
      <c r="H35" s="25"/>
      <c r="I35" s="25" t="e">
        <f t="shared" ca="1" si="4"/>
        <v>#REF!</v>
      </c>
      <c r="J35" s="28"/>
      <c r="K35" s="28"/>
      <c r="L35" s="28" t="e">
        <f t="shared" ca="1" si="3"/>
        <v>#REF!</v>
      </c>
      <c r="M35" s="30" t="e">
        <f t="shared" ca="1" si="5"/>
        <v>#REF!</v>
      </c>
      <c r="N35" s="50" t="e">
        <f t="shared" ca="1" si="6"/>
        <v>#REF!</v>
      </c>
      <c r="O35" s="32" t="e">
        <f t="shared" ca="1" si="7"/>
        <v>#REF!</v>
      </c>
      <c r="P35" s="35"/>
    </row>
    <row r="36" spans="1:16" x14ac:dyDescent="0.25">
      <c r="A36" s="21">
        <v>30</v>
      </c>
      <c r="B36" s="42" t="e">
        <f t="shared" ca="1" si="0"/>
        <v>#REF!</v>
      </c>
      <c r="C36" s="42" t="e">
        <f t="shared" ca="1" si="1"/>
        <v>#REF!</v>
      </c>
      <c r="D36" s="26"/>
      <c r="E36" s="27"/>
      <c r="F36" s="27" t="e">
        <f t="shared" ca="1" si="2"/>
        <v>#REF!</v>
      </c>
      <c r="G36" s="25"/>
      <c r="H36" s="25"/>
      <c r="I36" s="25" t="e">
        <f t="shared" ca="1" si="4"/>
        <v>#REF!</v>
      </c>
      <c r="J36" s="28"/>
      <c r="K36" s="28"/>
      <c r="L36" s="28" t="e">
        <f t="shared" ca="1" si="3"/>
        <v>#REF!</v>
      </c>
      <c r="M36" s="30" t="e">
        <f t="shared" ca="1" si="5"/>
        <v>#REF!</v>
      </c>
      <c r="N36" s="50" t="e">
        <f t="shared" ca="1" si="6"/>
        <v>#REF!</v>
      </c>
      <c r="O36" s="32" t="e">
        <f t="shared" ca="1" si="7"/>
        <v>#REF!</v>
      </c>
      <c r="P36" s="35"/>
    </row>
    <row r="37" spans="1:16" x14ac:dyDescent="0.25">
      <c r="A37" s="21">
        <v>31</v>
      </c>
      <c r="B37" s="42" t="e">
        <f t="shared" ca="1" si="0"/>
        <v>#REF!</v>
      </c>
      <c r="C37" s="42" t="e">
        <f t="shared" ca="1" si="1"/>
        <v>#REF!</v>
      </c>
      <c r="D37" s="26"/>
      <c r="E37" s="27"/>
      <c r="F37" s="27" t="e">
        <f t="shared" ca="1" si="2"/>
        <v>#REF!</v>
      </c>
      <c r="G37" s="25"/>
      <c r="H37" s="25"/>
      <c r="I37" s="25" t="e">
        <f t="shared" ca="1" si="4"/>
        <v>#REF!</v>
      </c>
      <c r="J37" s="28"/>
      <c r="K37" s="28"/>
      <c r="L37" s="28" t="e">
        <f t="shared" ca="1" si="3"/>
        <v>#REF!</v>
      </c>
      <c r="M37" s="30" t="e">
        <f t="shared" ca="1" si="5"/>
        <v>#REF!</v>
      </c>
      <c r="N37" s="50" t="e">
        <f t="shared" ca="1" si="6"/>
        <v>#REF!</v>
      </c>
      <c r="O37" s="32" t="e">
        <f t="shared" ca="1" si="7"/>
        <v>#REF!</v>
      </c>
      <c r="P37" s="35"/>
    </row>
    <row r="38" spans="1:16" x14ac:dyDescent="0.25">
      <c r="A38" s="21">
        <v>32</v>
      </c>
      <c r="B38" s="42" t="e">
        <f t="shared" ca="1" si="0"/>
        <v>#REF!</v>
      </c>
      <c r="C38" s="42" t="e">
        <f t="shared" ca="1" si="1"/>
        <v>#REF!</v>
      </c>
      <c r="D38" s="26"/>
      <c r="E38" s="27"/>
      <c r="F38" s="27" t="e">
        <f t="shared" ca="1" si="2"/>
        <v>#REF!</v>
      </c>
      <c r="G38" s="25"/>
      <c r="H38" s="25"/>
      <c r="I38" s="25" t="e">
        <f t="shared" ca="1" si="4"/>
        <v>#REF!</v>
      </c>
      <c r="J38" s="28"/>
      <c r="K38" s="28"/>
      <c r="L38" s="28" t="e">
        <f t="shared" ca="1" si="3"/>
        <v>#REF!</v>
      </c>
      <c r="M38" s="30" t="e">
        <f t="shared" ca="1" si="5"/>
        <v>#REF!</v>
      </c>
      <c r="N38" s="50" t="e">
        <f t="shared" ca="1" si="6"/>
        <v>#REF!</v>
      </c>
      <c r="O38" s="32" t="e">
        <f t="shared" ca="1" si="7"/>
        <v>#REF!</v>
      </c>
      <c r="P38" s="35"/>
    </row>
    <row r="39" spans="1:16" x14ac:dyDescent="0.25">
      <c r="A39" s="21">
        <v>33</v>
      </c>
      <c r="B39" s="42" t="e">
        <f t="shared" ca="1" si="0"/>
        <v>#REF!</v>
      </c>
      <c r="C39" s="42" t="e">
        <f t="shared" ca="1" si="1"/>
        <v>#REF!</v>
      </c>
      <c r="D39" s="26"/>
      <c r="E39" s="27"/>
      <c r="F39" s="27" t="e">
        <f t="shared" ca="1" si="2"/>
        <v>#REF!</v>
      </c>
      <c r="G39" s="25"/>
      <c r="H39" s="25"/>
      <c r="I39" s="25" t="e">
        <f t="shared" ca="1" si="4"/>
        <v>#REF!</v>
      </c>
      <c r="J39" s="28"/>
      <c r="K39" s="28"/>
      <c r="L39" s="28" t="e">
        <f t="shared" ca="1" si="3"/>
        <v>#REF!</v>
      </c>
      <c r="M39" s="30" t="e">
        <f t="shared" ca="1" si="5"/>
        <v>#REF!</v>
      </c>
      <c r="N39" s="50" t="e">
        <f t="shared" ca="1" si="6"/>
        <v>#REF!</v>
      </c>
      <c r="O39" s="32" t="e">
        <f t="shared" ca="1" si="7"/>
        <v>#REF!</v>
      </c>
      <c r="P39" s="35"/>
    </row>
    <row r="40" spans="1:16" x14ac:dyDescent="0.25">
      <c r="A40" s="21">
        <v>34</v>
      </c>
      <c r="B40" s="42" t="e">
        <f t="shared" ca="1" si="0"/>
        <v>#REF!</v>
      </c>
      <c r="C40" s="42" t="e">
        <f t="shared" ca="1" si="1"/>
        <v>#REF!</v>
      </c>
      <c r="D40" s="26"/>
      <c r="E40" s="27"/>
      <c r="F40" s="27" t="e">
        <f t="shared" ca="1" si="2"/>
        <v>#REF!</v>
      </c>
      <c r="G40" s="25"/>
      <c r="H40" s="25"/>
      <c r="I40" s="25" t="e">
        <f t="shared" ca="1" si="4"/>
        <v>#REF!</v>
      </c>
      <c r="J40" s="28"/>
      <c r="K40" s="28"/>
      <c r="L40" s="28" t="e">
        <f t="shared" ca="1" si="3"/>
        <v>#REF!</v>
      </c>
      <c r="M40" s="30" t="e">
        <f t="shared" ca="1" si="5"/>
        <v>#REF!</v>
      </c>
      <c r="N40" s="50" t="e">
        <f t="shared" ca="1" si="6"/>
        <v>#REF!</v>
      </c>
      <c r="O40" s="32" t="e">
        <f t="shared" ca="1" si="7"/>
        <v>#REF!</v>
      </c>
      <c r="P40" s="35"/>
    </row>
    <row r="41" spans="1:16" x14ac:dyDescent="0.25">
      <c r="A41" s="21">
        <v>35</v>
      </c>
      <c r="B41" s="42" t="e">
        <f t="shared" ca="1" si="0"/>
        <v>#REF!</v>
      </c>
      <c r="C41" s="42" t="e">
        <f t="shared" ca="1" si="1"/>
        <v>#REF!</v>
      </c>
      <c r="D41" s="26"/>
      <c r="E41" s="27"/>
      <c r="F41" s="27" t="e">
        <f t="shared" ca="1" si="2"/>
        <v>#REF!</v>
      </c>
      <c r="G41" s="25"/>
      <c r="H41" s="25"/>
      <c r="I41" s="25" t="e">
        <f t="shared" ca="1" si="4"/>
        <v>#REF!</v>
      </c>
      <c r="J41" s="28"/>
      <c r="K41" s="28"/>
      <c r="L41" s="28" t="e">
        <f t="shared" ca="1" si="3"/>
        <v>#REF!</v>
      </c>
      <c r="M41" s="30" t="e">
        <f t="shared" ca="1" si="5"/>
        <v>#REF!</v>
      </c>
      <c r="N41" s="50" t="e">
        <f t="shared" ca="1" si="6"/>
        <v>#REF!</v>
      </c>
      <c r="O41" s="32" t="e">
        <f t="shared" ca="1" si="7"/>
        <v>#REF!</v>
      </c>
      <c r="P41" s="35"/>
    </row>
    <row r="42" spans="1:16" x14ac:dyDescent="0.25">
      <c r="A42" s="21">
        <v>36</v>
      </c>
      <c r="B42" s="42" t="e">
        <f t="shared" ca="1" si="0"/>
        <v>#REF!</v>
      </c>
      <c r="C42" s="42" t="e">
        <f t="shared" ca="1" si="1"/>
        <v>#REF!</v>
      </c>
      <c r="D42" s="26"/>
      <c r="E42" s="27"/>
      <c r="F42" s="27" t="e">
        <f t="shared" ca="1" si="2"/>
        <v>#REF!</v>
      </c>
      <c r="G42" s="25"/>
      <c r="H42" s="25"/>
      <c r="I42" s="25" t="e">
        <f t="shared" ca="1" si="4"/>
        <v>#REF!</v>
      </c>
      <c r="J42" s="28"/>
      <c r="K42" s="28"/>
      <c r="L42" s="28" t="e">
        <f t="shared" ca="1" si="3"/>
        <v>#REF!</v>
      </c>
      <c r="M42" s="30" t="e">
        <f t="shared" ca="1" si="5"/>
        <v>#REF!</v>
      </c>
      <c r="N42" s="50" t="e">
        <f t="shared" ca="1" si="6"/>
        <v>#REF!</v>
      </c>
      <c r="O42" s="32" t="e">
        <f t="shared" ca="1" si="7"/>
        <v>#REF!</v>
      </c>
      <c r="P42" s="35"/>
    </row>
    <row r="43" spans="1:16" x14ac:dyDescent="0.25">
      <c r="A43" s="21">
        <v>37</v>
      </c>
      <c r="B43" s="42" t="e">
        <f t="shared" ca="1" si="0"/>
        <v>#REF!</v>
      </c>
      <c r="C43" s="42" t="e">
        <f t="shared" ca="1" si="1"/>
        <v>#REF!</v>
      </c>
      <c r="D43" s="26"/>
      <c r="E43" s="27"/>
      <c r="F43" s="27" t="e">
        <f t="shared" ca="1" si="2"/>
        <v>#REF!</v>
      </c>
      <c r="G43" s="25"/>
      <c r="H43" s="25"/>
      <c r="I43" s="25" t="e">
        <f t="shared" ca="1" si="4"/>
        <v>#REF!</v>
      </c>
      <c r="J43" s="28"/>
      <c r="K43" s="28"/>
      <c r="L43" s="28" t="e">
        <f t="shared" ca="1" si="3"/>
        <v>#REF!</v>
      </c>
      <c r="M43" s="30" t="e">
        <f t="shared" ca="1" si="5"/>
        <v>#REF!</v>
      </c>
      <c r="N43" s="50" t="e">
        <f t="shared" ca="1" si="6"/>
        <v>#REF!</v>
      </c>
      <c r="O43" s="32" t="e">
        <f t="shared" ca="1" si="7"/>
        <v>#REF!</v>
      </c>
      <c r="P43" s="35"/>
    </row>
    <row r="44" spans="1:16" x14ac:dyDescent="0.25">
      <c r="A44" s="21">
        <v>38</v>
      </c>
      <c r="B44" s="42" t="e">
        <f t="shared" ca="1" si="0"/>
        <v>#REF!</v>
      </c>
      <c r="C44" s="42" t="e">
        <f t="shared" ca="1" si="1"/>
        <v>#REF!</v>
      </c>
      <c r="D44" s="26"/>
      <c r="E44" s="27"/>
      <c r="F44" s="27" t="e">
        <f t="shared" ca="1" si="2"/>
        <v>#REF!</v>
      </c>
      <c r="G44" s="25"/>
      <c r="H44" s="25"/>
      <c r="I44" s="25" t="e">
        <f t="shared" ca="1" si="4"/>
        <v>#REF!</v>
      </c>
      <c r="J44" s="28"/>
      <c r="K44" s="28"/>
      <c r="L44" s="28" t="e">
        <f t="shared" ca="1" si="3"/>
        <v>#REF!</v>
      </c>
      <c r="M44" s="30" t="e">
        <f t="shared" ca="1" si="5"/>
        <v>#REF!</v>
      </c>
      <c r="N44" s="50" t="e">
        <f t="shared" ca="1" si="6"/>
        <v>#REF!</v>
      </c>
      <c r="O44" s="32" t="e">
        <f t="shared" ca="1" si="7"/>
        <v>#REF!</v>
      </c>
      <c r="P44" s="35"/>
    </row>
    <row r="45" spans="1:16" x14ac:dyDescent="0.25">
      <c r="A45" s="21">
        <v>39</v>
      </c>
      <c r="B45" s="42" t="e">
        <f t="shared" ca="1" si="0"/>
        <v>#REF!</v>
      </c>
      <c r="C45" s="42" t="e">
        <f t="shared" ca="1" si="1"/>
        <v>#REF!</v>
      </c>
      <c r="D45" s="26"/>
      <c r="E45" s="27"/>
      <c r="F45" s="27" t="e">
        <f t="shared" ca="1" si="2"/>
        <v>#REF!</v>
      </c>
      <c r="G45" s="25"/>
      <c r="H45" s="25"/>
      <c r="I45" s="25" t="e">
        <f t="shared" ca="1" si="4"/>
        <v>#REF!</v>
      </c>
      <c r="J45" s="28"/>
      <c r="K45" s="28"/>
      <c r="L45" s="28" t="e">
        <f t="shared" ca="1" si="3"/>
        <v>#REF!</v>
      </c>
      <c r="M45" s="30" t="e">
        <f t="shared" ca="1" si="5"/>
        <v>#REF!</v>
      </c>
      <c r="N45" s="50" t="e">
        <f t="shared" ca="1" si="6"/>
        <v>#REF!</v>
      </c>
      <c r="O45" s="32" t="e">
        <f t="shared" ca="1" si="7"/>
        <v>#REF!</v>
      </c>
      <c r="P45" s="35"/>
    </row>
    <row r="46" spans="1:16" x14ac:dyDescent="0.25">
      <c r="A46" s="21">
        <v>40</v>
      </c>
      <c r="B46" s="42" t="e">
        <f t="shared" ca="1" si="0"/>
        <v>#REF!</v>
      </c>
      <c r="C46" s="42" t="e">
        <f t="shared" ca="1" si="1"/>
        <v>#REF!</v>
      </c>
      <c r="D46" s="26"/>
      <c r="E46" s="27"/>
      <c r="F46" s="27" t="e">
        <f t="shared" ca="1" si="2"/>
        <v>#REF!</v>
      </c>
      <c r="G46" s="25"/>
      <c r="H46" s="25"/>
      <c r="I46" s="25" t="e">
        <f t="shared" ca="1" si="4"/>
        <v>#REF!</v>
      </c>
      <c r="J46" s="28"/>
      <c r="K46" s="28"/>
      <c r="L46" s="28" t="e">
        <f t="shared" ca="1" si="3"/>
        <v>#REF!</v>
      </c>
      <c r="M46" s="30" t="e">
        <f t="shared" ca="1" si="5"/>
        <v>#REF!</v>
      </c>
      <c r="N46" s="50" t="e">
        <f t="shared" ca="1" si="6"/>
        <v>#REF!</v>
      </c>
      <c r="O46" s="32" t="e">
        <f t="shared" ca="1" si="7"/>
        <v>#REF!</v>
      </c>
      <c r="P46" s="35"/>
    </row>
    <row r="47" spans="1:16" x14ac:dyDescent="0.25">
      <c r="A47" s="21">
        <v>41</v>
      </c>
      <c r="B47" s="42" t="e">
        <f t="shared" ca="1" si="0"/>
        <v>#REF!</v>
      </c>
      <c r="C47" s="42" t="e">
        <f t="shared" ca="1" si="1"/>
        <v>#REF!</v>
      </c>
      <c r="D47" s="26"/>
      <c r="E47" s="27"/>
      <c r="F47" s="27" t="e">
        <f t="shared" ca="1" si="2"/>
        <v>#REF!</v>
      </c>
      <c r="G47" s="25"/>
      <c r="H47" s="25"/>
      <c r="I47" s="25" t="e">
        <f t="shared" ca="1" si="4"/>
        <v>#REF!</v>
      </c>
      <c r="J47" s="28"/>
      <c r="K47" s="28"/>
      <c r="L47" s="28" t="e">
        <f t="shared" ca="1" si="3"/>
        <v>#REF!</v>
      </c>
      <c r="M47" s="30" t="e">
        <f t="shared" ca="1" si="5"/>
        <v>#REF!</v>
      </c>
      <c r="N47" s="50" t="e">
        <f t="shared" ca="1" si="6"/>
        <v>#REF!</v>
      </c>
      <c r="O47" s="32" t="e">
        <f t="shared" ca="1" si="7"/>
        <v>#REF!</v>
      </c>
      <c r="P47" s="35"/>
    </row>
    <row r="48" spans="1:16" x14ac:dyDescent="0.25">
      <c r="A48" s="21">
        <v>42</v>
      </c>
      <c r="B48" s="42" t="e">
        <f t="shared" ca="1" si="0"/>
        <v>#REF!</v>
      </c>
      <c r="C48" s="42" t="e">
        <f t="shared" ca="1" si="1"/>
        <v>#REF!</v>
      </c>
      <c r="D48" s="26"/>
      <c r="E48" s="27"/>
      <c r="F48" s="27" t="e">
        <f t="shared" ca="1" si="2"/>
        <v>#REF!</v>
      </c>
      <c r="G48" s="25"/>
      <c r="H48" s="25"/>
      <c r="I48" s="25" t="e">
        <f t="shared" ca="1" si="4"/>
        <v>#REF!</v>
      </c>
      <c r="J48" s="28"/>
      <c r="K48" s="28"/>
      <c r="L48" s="28" t="e">
        <f t="shared" ca="1" si="3"/>
        <v>#REF!</v>
      </c>
      <c r="M48" s="30" t="e">
        <f t="shared" ca="1" si="5"/>
        <v>#REF!</v>
      </c>
      <c r="N48" s="50" t="e">
        <f t="shared" ca="1" si="6"/>
        <v>#REF!</v>
      </c>
      <c r="O48" s="32" t="e">
        <f t="shared" ca="1" si="7"/>
        <v>#REF!</v>
      </c>
      <c r="P48" s="35"/>
    </row>
    <row r="49" spans="1:16" x14ac:dyDescent="0.25">
      <c r="A49" s="21">
        <v>43</v>
      </c>
      <c r="B49" s="42" t="e">
        <f t="shared" ca="1" si="0"/>
        <v>#REF!</v>
      </c>
      <c r="C49" s="42" t="e">
        <f t="shared" ca="1" si="1"/>
        <v>#REF!</v>
      </c>
      <c r="D49" s="26"/>
      <c r="E49" s="27"/>
      <c r="F49" s="27" t="e">
        <f t="shared" ca="1" si="2"/>
        <v>#REF!</v>
      </c>
      <c r="G49" s="25"/>
      <c r="H49" s="25"/>
      <c r="I49" s="25" t="e">
        <f t="shared" ca="1" si="4"/>
        <v>#REF!</v>
      </c>
      <c r="J49" s="28"/>
      <c r="K49" s="28"/>
      <c r="L49" s="28" t="e">
        <f t="shared" ca="1" si="3"/>
        <v>#REF!</v>
      </c>
      <c r="M49" s="30" t="e">
        <f t="shared" ca="1" si="5"/>
        <v>#REF!</v>
      </c>
      <c r="N49" s="50" t="e">
        <f t="shared" ca="1" si="6"/>
        <v>#REF!</v>
      </c>
      <c r="O49" s="32" t="e">
        <f t="shared" ca="1" si="7"/>
        <v>#REF!</v>
      </c>
      <c r="P49" s="35"/>
    </row>
    <row r="50" spans="1:16" x14ac:dyDescent="0.25">
      <c r="A50" s="21">
        <v>44</v>
      </c>
      <c r="B50" s="42" t="e">
        <f t="shared" ca="1" si="0"/>
        <v>#REF!</v>
      </c>
      <c r="C50" s="42" t="e">
        <f t="shared" ca="1" si="1"/>
        <v>#REF!</v>
      </c>
      <c r="D50" s="26"/>
      <c r="E50" s="27"/>
      <c r="F50" s="27" t="e">
        <f t="shared" ca="1" si="2"/>
        <v>#REF!</v>
      </c>
      <c r="G50" s="25"/>
      <c r="H50" s="25"/>
      <c r="I50" s="25" t="e">
        <f t="shared" ca="1" si="4"/>
        <v>#REF!</v>
      </c>
      <c r="J50" s="28"/>
      <c r="K50" s="28"/>
      <c r="L50" s="28" t="e">
        <f t="shared" ca="1" si="3"/>
        <v>#REF!</v>
      </c>
      <c r="M50" s="30" t="e">
        <f t="shared" ca="1" si="5"/>
        <v>#REF!</v>
      </c>
      <c r="N50" s="50" t="e">
        <f t="shared" ca="1" si="6"/>
        <v>#REF!</v>
      </c>
      <c r="O50" s="32" t="e">
        <f t="shared" ca="1" si="7"/>
        <v>#REF!</v>
      </c>
      <c r="P50" s="35"/>
    </row>
    <row r="51" spans="1:16" x14ac:dyDescent="0.25">
      <c r="A51" s="21">
        <v>45</v>
      </c>
      <c r="B51" s="42" t="e">
        <f t="shared" ca="1" si="0"/>
        <v>#REF!</v>
      </c>
      <c r="C51" s="42" t="e">
        <f t="shared" ca="1" si="1"/>
        <v>#REF!</v>
      </c>
      <c r="D51" s="26"/>
      <c r="E51" s="27"/>
      <c r="F51" s="27" t="e">
        <f t="shared" ca="1" si="2"/>
        <v>#REF!</v>
      </c>
      <c r="G51" s="25"/>
      <c r="H51" s="25"/>
      <c r="I51" s="25" t="e">
        <f t="shared" ca="1" si="4"/>
        <v>#REF!</v>
      </c>
      <c r="J51" s="28"/>
      <c r="K51" s="28"/>
      <c r="L51" s="28" t="e">
        <f t="shared" ca="1" si="3"/>
        <v>#REF!</v>
      </c>
      <c r="M51" s="30" t="e">
        <f t="shared" ca="1" si="5"/>
        <v>#REF!</v>
      </c>
      <c r="N51" s="50" t="e">
        <f t="shared" ca="1" si="6"/>
        <v>#REF!</v>
      </c>
      <c r="O51" s="32" t="e">
        <f t="shared" ca="1" si="7"/>
        <v>#REF!</v>
      </c>
      <c r="P51" s="35"/>
    </row>
    <row r="52" spans="1:16" x14ac:dyDescent="0.25">
      <c r="A52" s="21">
        <v>46</v>
      </c>
      <c r="B52" s="42" t="e">
        <f t="shared" ca="1" si="0"/>
        <v>#REF!</v>
      </c>
      <c r="C52" s="42" t="e">
        <f t="shared" ca="1" si="1"/>
        <v>#REF!</v>
      </c>
      <c r="D52" s="26"/>
      <c r="E52" s="27"/>
      <c r="F52" s="27" t="e">
        <f t="shared" ca="1" si="2"/>
        <v>#REF!</v>
      </c>
      <c r="G52" s="25"/>
      <c r="H52" s="25"/>
      <c r="I52" s="25" t="e">
        <f t="shared" ca="1" si="4"/>
        <v>#REF!</v>
      </c>
      <c r="J52" s="28"/>
      <c r="K52" s="28"/>
      <c r="L52" s="28" t="e">
        <f t="shared" ca="1" si="3"/>
        <v>#REF!</v>
      </c>
      <c r="M52" s="30" t="e">
        <f t="shared" ca="1" si="5"/>
        <v>#REF!</v>
      </c>
      <c r="N52" s="50" t="e">
        <f t="shared" ca="1" si="6"/>
        <v>#REF!</v>
      </c>
      <c r="O52" s="32" t="e">
        <f t="shared" ca="1" si="7"/>
        <v>#REF!</v>
      </c>
      <c r="P52" s="35"/>
    </row>
    <row r="53" spans="1:16" x14ac:dyDescent="0.25">
      <c r="A53" s="21">
        <v>47</v>
      </c>
      <c r="B53" s="42" t="e">
        <f t="shared" ca="1" si="0"/>
        <v>#REF!</v>
      </c>
      <c r="C53" s="42" t="e">
        <f t="shared" ca="1" si="1"/>
        <v>#REF!</v>
      </c>
      <c r="D53" s="26"/>
      <c r="E53" s="27"/>
      <c r="F53" s="27" t="e">
        <f t="shared" ca="1" si="2"/>
        <v>#REF!</v>
      </c>
      <c r="G53" s="25"/>
      <c r="H53" s="25"/>
      <c r="I53" s="25" t="e">
        <f t="shared" ca="1" si="4"/>
        <v>#REF!</v>
      </c>
      <c r="J53" s="28"/>
      <c r="K53" s="28"/>
      <c r="L53" s="28" t="e">
        <f t="shared" ca="1" si="3"/>
        <v>#REF!</v>
      </c>
      <c r="M53" s="30" t="e">
        <f t="shared" ca="1" si="5"/>
        <v>#REF!</v>
      </c>
      <c r="N53" s="50" t="e">
        <f t="shared" ca="1" si="6"/>
        <v>#REF!</v>
      </c>
      <c r="O53" s="32" t="e">
        <f t="shared" ca="1" si="7"/>
        <v>#REF!</v>
      </c>
      <c r="P53" s="35"/>
    </row>
    <row r="54" spans="1:16" x14ac:dyDescent="0.25">
      <c r="A54" s="21">
        <v>48</v>
      </c>
      <c r="B54" s="42" t="e">
        <f t="shared" ca="1" si="0"/>
        <v>#REF!</v>
      </c>
      <c r="C54" s="42" t="e">
        <f t="shared" ca="1" si="1"/>
        <v>#REF!</v>
      </c>
      <c r="D54" s="26"/>
      <c r="E54" s="27"/>
      <c r="F54" s="27" t="e">
        <f t="shared" ca="1" si="2"/>
        <v>#REF!</v>
      </c>
      <c r="G54" s="25"/>
      <c r="H54" s="25"/>
      <c r="I54" s="25" t="e">
        <f t="shared" ca="1" si="4"/>
        <v>#REF!</v>
      </c>
      <c r="J54" s="28"/>
      <c r="K54" s="28"/>
      <c r="L54" s="28" t="e">
        <f t="shared" ca="1" si="3"/>
        <v>#REF!</v>
      </c>
      <c r="M54" s="30" t="e">
        <f t="shared" ca="1" si="5"/>
        <v>#REF!</v>
      </c>
      <c r="N54" s="50" t="e">
        <f t="shared" ca="1" si="6"/>
        <v>#REF!</v>
      </c>
      <c r="O54" s="32" t="e">
        <f t="shared" ca="1" si="7"/>
        <v>#REF!</v>
      </c>
      <c r="P54" s="35"/>
    </row>
    <row r="55" spans="1:16" x14ac:dyDescent="0.25">
      <c r="A55" s="21">
        <v>49</v>
      </c>
      <c r="B55" s="42" t="e">
        <f t="shared" ca="1" si="0"/>
        <v>#REF!</v>
      </c>
      <c r="C55" s="42" t="e">
        <f t="shared" ca="1" si="1"/>
        <v>#REF!</v>
      </c>
      <c r="D55" s="26"/>
      <c r="E55" s="27"/>
      <c r="F55" s="27" t="e">
        <f t="shared" ca="1" si="2"/>
        <v>#REF!</v>
      </c>
      <c r="G55" s="25"/>
      <c r="H55" s="25"/>
      <c r="I55" s="25" t="e">
        <f t="shared" ca="1" si="4"/>
        <v>#REF!</v>
      </c>
      <c r="J55" s="28"/>
      <c r="K55" s="28"/>
      <c r="L55" s="28" t="e">
        <f t="shared" ca="1" si="3"/>
        <v>#REF!</v>
      </c>
      <c r="M55" s="30" t="e">
        <f t="shared" ca="1" si="5"/>
        <v>#REF!</v>
      </c>
      <c r="N55" s="50" t="e">
        <f t="shared" ca="1" si="6"/>
        <v>#REF!</v>
      </c>
      <c r="O55" s="32" t="e">
        <f t="shared" ca="1" si="7"/>
        <v>#REF!</v>
      </c>
      <c r="P55" s="35"/>
    </row>
    <row r="56" spans="1:16" x14ac:dyDescent="0.25">
      <c r="A56" s="21">
        <v>50</v>
      </c>
      <c r="B56" s="42" t="e">
        <f t="shared" ca="1" si="0"/>
        <v>#REF!</v>
      </c>
      <c r="C56" s="42" t="e">
        <f t="shared" ca="1" si="1"/>
        <v>#REF!</v>
      </c>
      <c r="D56" s="26"/>
      <c r="E56" s="27"/>
      <c r="F56" s="27" t="e">
        <f t="shared" ca="1" si="2"/>
        <v>#REF!</v>
      </c>
      <c r="G56" s="25"/>
      <c r="H56" s="25"/>
      <c r="I56" s="25" t="e">
        <f t="shared" ca="1" si="4"/>
        <v>#REF!</v>
      </c>
      <c r="J56" s="28"/>
      <c r="K56" s="28"/>
      <c r="L56" s="28" t="e">
        <f t="shared" ca="1" si="3"/>
        <v>#REF!</v>
      </c>
      <c r="M56" s="30" t="e">
        <f t="shared" ca="1" si="5"/>
        <v>#REF!</v>
      </c>
      <c r="N56" s="50" t="e">
        <f t="shared" ca="1" si="6"/>
        <v>#REF!</v>
      </c>
      <c r="O56" s="32" t="e">
        <f t="shared" ca="1" si="7"/>
        <v>#REF!</v>
      </c>
      <c r="P56" s="35"/>
    </row>
    <row r="57" spans="1:16" x14ac:dyDescent="0.25">
      <c r="A57" s="21">
        <v>51</v>
      </c>
      <c r="B57" s="42" t="e">
        <f t="shared" ca="1" si="0"/>
        <v>#REF!</v>
      </c>
      <c r="C57" s="42" t="e">
        <f t="shared" ca="1" si="1"/>
        <v>#REF!</v>
      </c>
      <c r="D57" s="26"/>
      <c r="E57" s="27"/>
      <c r="F57" s="27" t="e">
        <f t="shared" ca="1" si="2"/>
        <v>#REF!</v>
      </c>
      <c r="G57" s="25"/>
      <c r="H57" s="25"/>
      <c r="I57" s="25" t="e">
        <f t="shared" ca="1" si="4"/>
        <v>#REF!</v>
      </c>
      <c r="J57" s="28"/>
      <c r="K57" s="28"/>
      <c r="L57" s="28" t="e">
        <f t="shared" ca="1" si="3"/>
        <v>#REF!</v>
      </c>
      <c r="M57" s="30" t="e">
        <f t="shared" ca="1" si="5"/>
        <v>#REF!</v>
      </c>
      <c r="N57" s="50" t="e">
        <f t="shared" ca="1" si="6"/>
        <v>#REF!</v>
      </c>
      <c r="O57" s="32" t="e">
        <f t="shared" ca="1" si="7"/>
        <v>#REF!</v>
      </c>
      <c r="P57" s="35"/>
    </row>
    <row r="58" spans="1:16" x14ac:dyDescent="0.25">
      <c r="A58" s="21">
        <v>52</v>
      </c>
      <c r="B58" s="42" t="e">
        <f t="shared" ca="1" si="0"/>
        <v>#REF!</v>
      </c>
      <c r="C58" s="42" t="e">
        <f t="shared" ca="1" si="1"/>
        <v>#REF!</v>
      </c>
      <c r="D58" s="26"/>
      <c r="E58" s="27"/>
      <c r="F58" s="27" t="e">
        <f t="shared" ca="1" si="2"/>
        <v>#REF!</v>
      </c>
      <c r="G58" s="25"/>
      <c r="H58" s="25"/>
      <c r="I58" s="25" t="e">
        <f t="shared" ca="1" si="4"/>
        <v>#REF!</v>
      </c>
      <c r="J58" s="28"/>
      <c r="K58" s="28"/>
      <c r="L58" s="28" t="e">
        <f t="shared" ca="1" si="3"/>
        <v>#REF!</v>
      </c>
      <c r="M58" s="30" t="e">
        <f t="shared" ca="1" si="5"/>
        <v>#REF!</v>
      </c>
      <c r="N58" s="50" t="e">
        <f t="shared" ca="1" si="6"/>
        <v>#REF!</v>
      </c>
      <c r="O58" s="32" t="e">
        <f t="shared" ca="1" si="7"/>
        <v>#REF!</v>
      </c>
      <c r="P58" s="35"/>
    </row>
    <row r="59" spans="1:16" x14ac:dyDescent="0.25">
      <c r="A59" s="21">
        <v>53</v>
      </c>
      <c r="B59" s="42" t="e">
        <f t="shared" ca="1" si="0"/>
        <v>#REF!</v>
      </c>
      <c r="C59" s="42" t="e">
        <f t="shared" ca="1" si="1"/>
        <v>#REF!</v>
      </c>
      <c r="D59" s="26"/>
      <c r="E59" s="27"/>
      <c r="F59" s="27" t="e">
        <f t="shared" ca="1" si="2"/>
        <v>#REF!</v>
      </c>
      <c r="G59" s="25"/>
      <c r="H59" s="25"/>
      <c r="I59" s="25" t="e">
        <f t="shared" ca="1" si="4"/>
        <v>#REF!</v>
      </c>
      <c r="J59" s="28"/>
      <c r="K59" s="28"/>
      <c r="L59" s="28" t="e">
        <f t="shared" ca="1" si="3"/>
        <v>#REF!</v>
      </c>
      <c r="M59" s="30" t="e">
        <f t="shared" ca="1" si="5"/>
        <v>#REF!</v>
      </c>
      <c r="N59" s="50" t="e">
        <f t="shared" ca="1" si="6"/>
        <v>#REF!</v>
      </c>
      <c r="O59" s="32" t="e">
        <f t="shared" ca="1" si="7"/>
        <v>#REF!</v>
      </c>
      <c r="P59" s="35"/>
    </row>
    <row r="60" spans="1:16" x14ac:dyDescent="0.25">
      <c r="A60" s="21">
        <v>54</v>
      </c>
      <c r="B60" s="42" t="e">
        <f t="shared" ca="1" si="0"/>
        <v>#REF!</v>
      </c>
      <c r="C60" s="42" t="e">
        <f t="shared" ca="1" si="1"/>
        <v>#REF!</v>
      </c>
      <c r="D60" s="26"/>
      <c r="E60" s="27"/>
      <c r="F60" s="27" t="e">
        <f t="shared" ca="1" si="2"/>
        <v>#REF!</v>
      </c>
      <c r="G60" s="25"/>
      <c r="H60" s="25"/>
      <c r="I60" s="25" t="e">
        <f t="shared" ca="1" si="4"/>
        <v>#REF!</v>
      </c>
      <c r="J60" s="28"/>
      <c r="K60" s="28"/>
      <c r="L60" s="28" t="e">
        <f t="shared" ca="1" si="3"/>
        <v>#REF!</v>
      </c>
      <c r="M60" s="30" t="e">
        <f t="shared" ca="1" si="5"/>
        <v>#REF!</v>
      </c>
      <c r="N60" s="50" t="e">
        <f t="shared" ca="1" si="6"/>
        <v>#REF!</v>
      </c>
      <c r="O60" s="32" t="e">
        <f t="shared" ca="1" si="7"/>
        <v>#REF!</v>
      </c>
      <c r="P60" s="35"/>
    </row>
    <row r="61" spans="1:16" x14ac:dyDescent="0.25">
      <c r="A61" s="21">
        <v>55</v>
      </c>
      <c r="B61" s="42" t="e">
        <f t="shared" ca="1" si="0"/>
        <v>#REF!</v>
      </c>
      <c r="C61" s="42" t="e">
        <f t="shared" ca="1" si="1"/>
        <v>#REF!</v>
      </c>
      <c r="D61" s="26"/>
      <c r="E61" s="27"/>
      <c r="F61" s="27" t="e">
        <f t="shared" ca="1" si="2"/>
        <v>#REF!</v>
      </c>
      <c r="G61" s="25"/>
      <c r="H61" s="25"/>
      <c r="I61" s="25" t="e">
        <f t="shared" ca="1" si="4"/>
        <v>#REF!</v>
      </c>
      <c r="J61" s="28"/>
      <c r="K61" s="28"/>
      <c r="L61" s="28" t="e">
        <f t="shared" ca="1" si="3"/>
        <v>#REF!</v>
      </c>
      <c r="M61" s="30" t="e">
        <f t="shared" ca="1" si="5"/>
        <v>#REF!</v>
      </c>
      <c r="N61" s="50" t="e">
        <f t="shared" ca="1" si="6"/>
        <v>#REF!</v>
      </c>
      <c r="O61" s="32" t="e">
        <f t="shared" ca="1" si="7"/>
        <v>#REF!</v>
      </c>
      <c r="P61" s="35"/>
    </row>
    <row r="62" spans="1:16" x14ac:dyDescent="0.25">
      <c r="A62" s="21">
        <v>56</v>
      </c>
      <c r="B62" s="42" t="e">
        <f t="shared" ca="1" si="0"/>
        <v>#REF!</v>
      </c>
      <c r="C62" s="42" t="e">
        <f t="shared" ca="1" si="1"/>
        <v>#REF!</v>
      </c>
      <c r="D62" s="26"/>
      <c r="E62" s="27"/>
      <c r="F62" s="27" t="e">
        <f t="shared" ca="1" si="2"/>
        <v>#REF!</v>
      </c>
      <c r="G62" s="25"/>
      <c r="H62" s="25"/>
      <c r="I62" s="25" t="e">
        <f t="shared" ca="1" si="4"/>
        <v>#REF!</v>
      </c>
      <c r="J62" s="28"/>
      <c r="K62" s="28"/>
      <c r="L62" s="28" t="e">
        <f t="shared" ca="1" si="3"/>
        <v>#REF!</v>
      </c>
      <c r="M62" s="30" t="e">
        <f t="shared" ca="1" si="5"/>
        <v>#REF!</v>
      </c>
      <c r="N62" s="50" t="e">
        <f t="shared" ca="1" si="6"/>
        <v>#REF!</v>
      </c>
      <c r="O62" s="32" t="e">
        <f t="shared" ca="1" si="7"/>
        <v>#REF!</v>
      </c>
      <c r="P62" s="35"/>
    </row>
    <row r="63" spans="1:16" x14ac:dyDescent="0.25">
      <c r="A63" s="21">
        <v>57</v>
      </c>
      <c r="B63" s="42" t="e">
        <f t="shared" ca="1" si="0"/>
        <v>#REF!</v>
      </c>
      <c r="C63" s="42" t="e">
        <f t="shared" ca="1" si="1"/>
        <v>#REF!</v>
      </c>
      <c r="D63" s="26"/>
      <c r="E63" s="27"/>
      <c r="F63" s="27" t="e">
        <f t="shared" ca="1" si="2"/>
        <v>#REF!</v>
      </c>
      <c r="G63" s="25"/>
      <c r="H63" s="25"/>
      <c r="I63" s="25" t="e">
        <f t="shared" ca="1" si="4"/>
        <v>#REF!</v>
      </c>
      <c r="J63" s="28"/>
      <c r="K63" s="28"/>
      <c r="L63" s="28" t="e">
        <f t="shared" ca="1" si="3"/>
        <v>#REF!</v>
      </c>
      <c r="M63" s="30" t="e">
        <f t="shared" ca="1" si="5"/>
        <v>#REF!</v>
      </c>
      <c r="N63" s="50" t="e">
        <f t="shared" ca="1" si="6"/>
        <v>#REF!</v>
      </c>
      <c r="O63" s="32" t="e">
        <f t="shared" ca="1" si="7"/>
        <v>#REF!</v>
      </c>
      <c r="P63" s="35"/>
    </row>
    <row r="64" spans="1:16" x14ac:dyDescent="0.25">
      <c r="A64" s="21">
        <v>58</v>
      </c>
      <c r="B64" s="42" t="e">
        <f t="shared" ca="1" si="0"/>
        <v>#REF!</v>
      </c>
      <c r="C64" s="42" t="e">
        <f t="shared" ca="1" si="1"/>
        <v>#REF!</v>
      </c>
      <c r="D64" s="26"/>
      <c r="E64" s="27"/>
      <c r="F64" s="27" t="e">
        <f t="shared" ca="1" si="2"/>
        <v>#REF!</v>
      </c>
      <c r="G64" s="25"/>
      <c r="H64" s="25"/>
      <c r="I64" s="25" t="e">
        <f t="shared" ca="1" si="4"/>
        <v>#REF!</v>
      </c>
      <c r="J64" s="28"/>
      <c r="K64" s="28"/>
      <c r="L64" s="28" t="e">
        <f t="shared" ca="1" si="3"/>
        <v>#REF!</v>
      </c>
      <c r="M64" s="30" t="e">
        <f t="shared" ca="1" si="5"/>
        <v>#REF!</v>
      </c>
      <c r="N64" s="50" t="e">
        <f t="shared" ca="1" si="6"/>
        <v>#REF!</v>
      </c>
      <c r="O64" s="32" t="e">
        <f t="shared" ca="1" si="7"/>
        <v>#REF!</v>
      </c>
      <c r="P64" s="35"/>
    </row>
    <row r="65" spans="1:16" x14ac:dyDescent="0.25">
      <c r="A65" s="21">
        <v>59</v>
      </c>
      <c r="B65" s="42" t="e">
        <f t="shared" ca="1" si="0"/>
        <v>#REF!</v>
      </c>
      <c r="C65" s="42" t="e">
        <f t="shared" ca="1" si="1"/>
        <v>#REF!</v>
      </c>
      <c r="D65" s="26"/>
      <c r="E65" s="27"/>
      <c r="F65" s="27" t="e">
        <f t="shared" ca="1" si="2"/>
        <v>#REF!</v>
      </c>
      <c r="G65" s="25"/>
      <c r="H65" s="25"/>
      <c r="I65" s="25" t="e">
        <f t="shared" ca="1" si="4"/>
        <v>#REF!</v>
      </c>
      <c r="J65" s="28"/>
      <c r="K65" s="28"/>
      <c r="L65" s="28" t="e">
        <f t="shared" ca="1" si="3"/>
        <v>#REF!</v>
      </c>
      <c r="M65" s="30" t="e">
        <f t="shared" ca="1" si="5"/>
        <v>#REF!</v>
      </c>
      <c r="N65" s="50" t="e">
        <f t="shared" ca="1" si="6"/>
        <v>#REF!</v>
      </c>
      <c r="O65" s="32" t="e">
        <f t="shared" ca="1" si="7"/>
        <v>#REF!</v>
      </c>
      <c r="P65" s="35"/>
    </row>
    <row r="66" spans="1:16" x14ac:dyDescent="0.25">
      <c r="A66" s="21">
        <v>60</v>
      </c>
      <c r="B66" s="42" t="e">
        <f t="shared" ca="1" si="0"/>
        <v>#REF!</v>
      </c>
      <c r="C66" s="42" t="e">
        <f t="shared" ca="1" si="1"/>
        <v>#REF!</v>
      </c>
      <c r="D66" s="26"/>
      <c r="E66" s="27"/>
      <c r="F66" s="27" t="e">
        <f t="shared" ca="1" si="2"/>
        <v>#REF!</v>
      </c>
      <c r="G66" s="25"/>
      <c r="H66" s="25"/>
      <c r="I66" s="25" t="e">
        <f t="shared" ca="1" si="4"/>
        <v>#REF!</v>
      </c>
      <c r="J66" s="28"/>
      <c r="K66" s="28"/>
      <c r="L66" s="28" t="e">
        <f t="shared" ca="1" si="3"/>
        <v>#REF!</v>
      </c>
      <c r="M66" s="30" t="e">
        <f t="shared" ca="1" si="5"/>
        <v>#REF!</v>
      </c>
      <c r="N66" s="50" t="e">
        <f t="shared" ca="1" si="6"/>
        <v>#REF!</v>
      </c>
      <c r="O66" s="32" t="e">
        <f t="shared" ca="1" si="7"/>
        <v>#REF!</v>
      </c>
      <c r="P66" s="35"/>
    </row>
    <row r="67" spans="1:16" x14ac:dyDescent="0.25">
      <c r="A67" s="21">
        <v>61</v>
      </c>
      <c r="B67" s="42" t="e">
        <f t="shared" ca="1" si="0"/>
        <v>#REF!</v>
      </c>
      <c r="C67" s="42" t="e">
        <f t="shared" ca="1" si="1"/>
        <v>#REF!</v>
      </c>
      <c r="D67" s="26"/>
      <c r="E67" s="27"/>
      <c r="F67" s="27" t="e">
        <f t="shared" ca="1" si="2"/>
        <v>#REF!</v>
      </c>
      <c r="G67" s="25"/>
      <c r="H67" s="25"/>
      <c r="I67" s="25" t="e">
        <f t="shared" ca="1" si="4"/>
        <v>#REF!</v>
      </c>
      <c r="J67" s="28"/>
      <c r="K67" s="28"/>
      <c r="L67" s="28" t="e">
        <f t="shared" ca="1" si="3"/>
        <v>#REF!</v>
      </c>
      <c r="M67" s="30" t="e">
        <f t="shared" ca="1" si="5"/>
        <v>#REF!</v>
      </c>
      <c r="N67" s="50" t="e">
        <f t="shared" ca="1" si="6"/>
        <v>#REF!</v>
      </c>
      <c r="O67" s="32" t="e">
        <f t="shared" ca="1" si="7"/>
        <v>#REF!</v>
      </c>
      <c r="P67" s="35"/>
    </row>
    <row r="68" spans="1:16" x14ac:dyDescent="0.25">
      <c r="A68" s="21">
        <v>62</v>
      </c>
      <c r="B68" s="42" t="e">
        <f t="shared" ca="1" si="0"/>
        <v>#REF!</v>
      </c>
      <c r="C68" s="42" t="e">
        <f t="shared" ca="1" si="1"/>
        <v>#REF!</v>
      </c>
      <c r="D68" s="26"/>
      <c r="E68" s="27"/>
      <c r="F68" s="27" t="e">
        <f t="shared" ca="1" si="2"/>
        <v>#REF!</v>
      </c>
      <c r="G68" s="25"/>
      <c r="H68" s="25"/>
      <c r="I68" s="25" t="e">
        <f t="shared" ca="1" si="4"/>
        <v>#REF!</v>
      </c>
      <c r="J68" s="28"/>
      <c r="K68" s="28"/>
      <c r="L68" s="28" t="e">
        <f t="shared" ca="1" si="3"/>
        <v>#REF!</v>
      </c>
      <c r="M68" s="30" t="e">
        <f t="shared" ca="1" si="5"/>
        <v>#REF!</v>
      </c>
      <c r="N68" s="50" t="e">
        <f t="shared" ca="1" si="6"/>
        <v>#REF!</v>
      </c>
      <c r="O68" s="32" t="e">
        <f t="shared" ca="1" si="7"/>
        <v>#REF!</v>
      </c>
      <c r="P68" s="35"/>
    </row>
    <row r="69" spans="1:16" x14ac:dyDescent="0.25">
      <c r="A69" s="21">
        <v>63</v>
      </c>
      <c r="B69" s="42" t="e">
        <f t="shared" ca="1" si="0"/>
        <v>#REF!</v>
      </c>
      <c r="C69" s="42" t="e">
        <f t="shared" ca="1" si="1"/>
        <v>#REF!</v>
      </c>
      <c r="D69" s="26"/>
      <c r="E69" s="27"/>
      <c r="F69" s="27" t="e">
        <f t="shared" ca="1" si="2"/>
        <v>#REF!</v>
      </c>
      <c r="G69" s="25"/>
      <c r="H69" s="25"/>
      <c r="I69" s="25" t="e">
        <f t="shared" ca="1" si="4"/>
        <v>#REF!</v>
      </c>
      <c r="J69" s="28"/>
      <c r="K69" s="28"/>
      <c r="L69" s="28" t="e">
        <f t="shared" ca="1" si="3"/>
        <v>#REF!</v>
      </c>
      <c r="M69" s="30" t="e">
        <f t="shared" ca="1" si="5"/>
        <v>#REF!</v>
      </c>
      <c r="N69" s="50" t="e">
        <f t="shared" ca="1" si="6"/>
        <v>#REF!</v>
      </c>
      <c r="O69" s="32" t="e">
        <f t="shared" ca="1" si="7"/>
        <v>#REF!</v>
      </c>
      <c r="P69" s="35"/>
    </row>
    <row r="70" spans="1:16" x14ac:dyDescent="0.25">
      <c r="A70" s="21">
        <v>64</v>
      </c>
      <c r="B70" s="42" t="e">
        <f t="shared" ca="1" si="0"/>
        <v>#REF!</v>
      </c>
      <c r="C70" s="42" t="e">
        <f t="shared" ca="1" si="1"/>
        <v>#REF!</v>
      </c>
      <c r="D70" s="26"/>
      <c r="E70" s="27"/>
      <c r="F70" s="27" t="e">
        <f t="shared" ca="1" si="2"/>
        <v>#REF!</v>
      </c>
      <c r="G70" s="25"/>
      <c r="H70" s="25"/>
      <c r="I70" s="25" t="e">
        <f t="shared" ca="1" si="4"/>
        <v>#REF!</v>
      </c>
      <c r="J70" s="28"/>
      <c r="K70" s="28"/>
      <c r="L70" s="28" t="e">
        <f t="shared" ca="1" si="3"/>
        <v>#REF!</v>
      </c>
      <c r="M70" s="30" t="e">
        <f t="shared" ca="1" si="5"/>
        <v>#REF!</v>
      </c>
      <c r="N70" s="50" t="e">
        <f t="shared" ca="1" si="6"/>
        <v>#REF!</v>
      </c>
      <c r="O70" s="32" t="e">
        <f t="shared" ca="1" si="7"/>
        <v>#REF!</v>
      </c>
      <c r="P70" s="35"/>
    </row>
    <row r="71" spans="1:16" x14ac:dyDescent="0.25">
      <c r="A71" s="21">
        <v>65</v>
      </c>
      <c r="B71" s="42" t="e">
        <f t="shared" ca="1" si="0"/>
        <v>#REF!</v>
      </c>
      <c r="C71" s="42" t="e">
        <f t="shared" ca="1" si="1"/>
        <v>#REF!</v>
      </c>
      <c r="D71" s="26"/>
      <c r="E71" s="27"/>
      <c r="F71" s="27" t="e">
        <f t="shared" ca="1" si="2"/>
        <v>#REF!</v>
      </c>
      <c r="G71" s="25"/>
      <c r="H71" s="25"/>
      <c r="I71" s="25" t="e">
        <f t="shared" ca="1" si="4"/>
        <v>#REF!</v>
      </c>
      <c r="J71" s="28"/>
      <c r="K71" s="28"/>
      <c r="L71" s="28" t="e">
        <f t="shared" ca="1" si="3"/>
        <v>#REF!</v>
      </c>
      <c r="M71" s="30" t="e">
        <f t="shared" ca="1" si="5"/>
        <v>#REF!</v>
      </c>
      <c r="N71" s="50" t="e">
        <f t="shared" ca="1" si="6"/>
        <v>#REF!</v>
      </c>
      <c r="O71" s="32" t="e">
        <f t="shared" ca="1" si="7"/>
        <v>#REF!</v>
      </c>
      <c r="P71" s="35"/>
    </row>
    <row r="72" spans="1:16" x14ac:dyDescent="0.25">
      <c r="A72" s="21">
        <v>66</v>
      </c>
      <c r="B72" s="42" t="e">
        <f t="shared" ref="B72:B135" ca="1" si="8">INDIRECT(CONCATENATE($C$505,$D$505,"!$B",$A72 + 8))</f>
        <v>#REF!</v>
      </c>
      <c r="C72" s="42" t="e">
        <f t="shared" ref="C72:C135" ca="1" si="9">INDIRECT(CONCATENATE($C$505,$D$505,"!$C",$A72 + 8))</f>
        <v>#REF!</v>
      </c>
      <c r="D72" s="26"/>
      <c r="E72" s="27"/>
      <c r="F72" s="27" t="e">
        <f t="shared" ref="F72:F135" ca="1" si="10">INDIRECT(CONCATENATE($C$505,$D$505,"!$Z",$A72 + 8))</f>
        <v>#REF!</v>
      </c>
      <c r="G72" s="25"/>
      <c r="H72" s="25"/>
      <c r="I72" s="25" t="e">
        <f t="shared" ca="1" si="4"/>
        <v>#REF!</v>
      </c>
      <c r="J72" s="28"/>
      <c r="K72" s="28"/>
      <c r="L72" s="28" t="e">
        <f t="shared" ref="L72:L135" ca="1" si="11">INDIRECT(CONCATENATE($C$505,$D$505,"!$V",$A72 + 8))</f>
        <v>#REF!</v>
      </c>
      <c r="M72" s="30" t="e">
        <f t="shared" ca="1" si="5"/>
        <v>#REF!</v>
      </c>
      <c r="N72" s="50" t="e">
        <f t="shared" ca="1" si="6"/>
        <v>#REF!</v>
      </c>
      <c r="O72" s="32" t="e">
        <f t="shared" ca="1" si="7"/>
        <v>#REF!</v>
      </c>
      <c r="P72" s="35"/>
    </row>
    <row r="73" spans="1:16" x14ac:dyDescent="0.25">
      <c r="A73" s="21">
        <v>67</v>
      </c>
      <c r="B73" s="42" t="e">
        <f t="shared" ca="1" si="8"/>
        <v>#REF!</v>
      </c>
      <c r="C73" s="42" t="e">
        <f t="shared" ca="1" si="9"/>
        <v>#REF!</v>
      </c>
      <c r="D73" s="26"/>
      <c r="E73" s="27"/>
      <c r="F73" s="27" t="e">
        <f t="shared" ca="1" si="10"/>
        <v>#REF!</v>
      </c>
      <c r="G73" s="25"/>
      <c r="H73" s="25"/>
      <c r="I73" s="25" t="e">
        <f t="shared" ref="I73:I136" ca="1" si="12">INDIRECT(CONCATENATE($C$505,$D$505,"!$AD",$A73 + 8))</f>
        <v>#REF!</v>
      </c>
      <c r="J73" s="28"/>
      <c r="K73" s="28"/>
      <c r="L73" s="28" t="e">
        <f t="shared" ca="1" si="11"/>
        <v>#REF!</v>
      </c>
      <c r="M73" s="30" t="e">
        <f t="shared" ref="M73:M136" ca="1" si="13">IF(I73&lt;33,0,3)</f>
        <v>#REF!</v>
      </c>
      <c r="N73" s="50" t="e">
        <f t="shared" ref="N73:N136" ca="1" si="14">ROUNDDOWN(O73,0)</f>
        <v>#REF!</v>
      </c>
      <c r="O73" s="32" t="e">
        <f t="shared" ref="O73:O136" ca="1" si="15">I73*M73/100</f>
        <v>#REF!</v>
      </c>
      <c r="P73" s="35"/>
    </row>
    <row r="74" spans="1:16" x14ac:dyDescent="0.25">
      <c r="A74" s="21">
        <v>68</v>
      </c>
      <c r="B74" s="42" t="e">
        <f t="shared" ca="1" si="8"/>
        <v>#REF!</v>
      </c>
      <c r="C74" s="42" t="e">
        <f t="shared" ca="1" si="9"/>
        <v>#REF!</v>
      </c>
      <c r="D74" s="26"/>
      <c r="E74" s="27"/>
      <c r="F74" s="27" t="e">
        <f t="shared" ca="1" si="10"/>
        <v>#REF!</v>
      </c>
      <c r="G74" s="25"/>
      <c r="H74" s="25"/>
      <c r="I74" s="25" t="e">
        <f t="shared" ca="1" si="12"/>
        <v>#REF!</v>
      </c>
      <c r="J74" s="28"/>
      <c r="K74" s="28"/>
      <c r="L74" s="28" t="e">
        <f t="shared" ca="1" si="11"/>
        <v>#REF!</v>
      </c>
      <c r="M74" s="30" t="e">
        <f t="shared" ca="1" si="13"/>
        <v>#REF!</v>
      </c>
      <c r="N74" s="50" t="e">
        <f t="shared" ca="1" si="14"/>
        <v>#REF!</v>
      </c>
      <c r="O74" s="32" t="e">
        <f t="shared" ca="1" si="15"/>
        <v>#REF!</v>
      </c>
      <c r="P74" s="35"/>
    </row>
    <row r="75" spans="1:16" x14ac:dyDescent="0.25">
      <c r="A75" s="21">
        <v>69</v>
      </c>
      <c r="B75" s="42" t="e">
        <f t="shared" ca="1" si="8"/>
        <v>#REF!</v>
      </c>
      <c r="C75" s="42" t="e">
        <f t="shared" ca="1" si="9"/>
        <v>#REF!</v>
      </c>
      <c r="D75" s="26"/>
      <c r="E75" s="27"/>
      <c r="F75" s="27" t="e">
        <f t="shared" ca="1" si="10"/>
        <v>#REF!</v>
      </c>
      <c r="G75" s="25"/>
      <c r="H75" s="25"/>
      <c r="I75" s="25" t="e">
        <f t="shared" ca="1" si="12"/>
        <v>#REF!</v>
      </c>
      <c r="J75" s="28"/>
      <c r="K75" s="28"/>
      <c r="L75" s="28" t="e">
        <f t="shared" ca="1" si="11"/>
        <v>#REF!</v>
      </c>
      <c r="M75" s="30" t="e">
        <f t="shared" ca="1" si="13"/>
        <v>#REF!</v>
      </c>
      <c r="N75" s="50" t="e">
        <f t="shared" ca="1" si="14"/>
        <v>#REF!</v>
      </c>
      <c r="O75" s="32" t="e">
        <f t="shared" ca="1" si="15"/>
        <v>#REF!</v>
      </c>
      <c r="P75" s="35"/>
    </row>
    <row r="76" spans="1:16" x14ac:dyDescent="0.25">
      <c r="A76" s="21">
        <v>70</v>
      </c>
      <c r="B76" s="42" t="e">
        <f t="shared" ca="1" si="8"/>
        <v>#REF!</v>
      </c>
      <c r="C76" s="42" t="e">
        <f t="shared" ca="1" si="9"/>
        <v>#REF!</v>
      </c>
      <c r="D76" s="26"/>
      <c r="E76" s="27"/>
      <c r="F76" s="27" t="e">
        <f t="shared" ca="1" si="10"/>
        <v>#REF!</v>
      </c>
      <c r="G76" s="25"/>
      <c r="H76" s="25"/>
      <c r="I76" s="25" t="e">
        <f t="shared" ca="1" si="12"/>
        <v>#REF!</v>
      </c>
      <c r="J76" s="28"/>
      <c r="K76" s="28"/>
      <c r="L76" s="28" t="e">
        <f t="shared" ca="1" si="11"/>
        <v>#REF!</v>
      </c>
      <c r="M76" s="30" t="e">
        <f t="shared" ca="1" si="13"/>
        <v>#REF!</v>
      </c>
      <c r="N76" s="50" t="e">
        <f t="shared" ca="1" si="14"/>
        <v>#REF!</v>
      </c>
      <c r="O76" s="32" t="e">
        <f t="shared" ca="1" si="15"/>
        <v>#REF!</v>
      </c>
      <c r="P76" s="35"/>
    </row>
    <row r="77" spans="1:16" x14ac:dyDescent="0.25">
      <c r="A77" s="21">
        <v>71</v>
      </c>
      <c r="B77" s="42" t="e">
        <f t="shared" ca="1" si="8"/>
        <v>#REF!</v>
      </c>
      <c r="C77" s="42" t="e">
        <f t="shared" ca="1" si="9"/>
        <v>#REF!</v>
      </c>
      <c r="D77" s="26"/>
      <c r="E77" s="27"/>
      <c r="F77" s="27" t="e">
        <f t="shared" ca="1" si="10"/>
        <v>#REF!</v>
      </c>
      <c r="G77" s="25"/>
      <c r="H77" s="25"/>
      <c r="I77" s="25" t="e">
        <f t="shared" ca="1" si="12"/>
        <v>#REF!</v>
      </c>
      <c r="J77" s="28"/>
      <c r="K77" s="28"/>
      <c r="L77" s="28" t="e">
        <f t="shared" ca="1" si="11"/>
        <v>#REF!</v>
      </c>
      <c r="M77" s="30" t="e">
        <f t="shared" ca="1" si="13"/>
        <v>#REF!</v>
      </c>
      <c r="N77" s="50" t="e">
        <f t="shared" ca="1" si="14"/>
        <v>#REF!</v>
      </c>
      <c r="O77" s="32" t="e">
        <f t="shared" ca="1" si="15"/>
        <v>#REF!</v>
      </c>
      <c r="P77" s="35"/>
    </row>
    <row r="78" spans="1:16" x14ac:dyDescent="0.25">
      <c r="A78" s="21">
        <v>72</v>
      </c>
      <c r="B78" s="42" t="e">
        <f t="shared" ca="1" si="8"/>
        <v>#REF!</v>
      </c>
      <c r="C78" s="42" t="e">
        <f t="shared" ca="1" si="9"/>
        <v>#REF!</v>
      </c>
      <c r="D78" s="26"/>
      <c r="E78" s="27"/>
      <c r="F78" s="27" t="e">
        <f t="shared" ca="1" si="10"/>
        <v>#REF!</v>
      </c>
      <c r="G78" s="25"/>
      <c r="H78" s="25"/>
      <c r="I78" s="25" t="e">
        <f t="shared" ca="1" si="12"/>
        <v>#REF!</v>
      </c>
      <c r="J78" s="28"/>
      <c r="K78" s="28"/>
      <c r="L78" s="28" t="e">
        <f t="shared" ca="1" si="11"/>
        <v>#REF!</v>
      </c>
      <c r="M78" s="30" t="e">
        <f t="shared" ca="1" si="13"/>
        <v>#REF!</v>
      </c>
      <c r="N78" s="50" t="e">
        <f t="shared" ca="1" si="14"/>
        <v>#REF!</v>
      </c>
      <c r="O78" s="32" t="e">
        <f t="shared" ca="1" si="15"/>
        <v>#REF!</v>
      </c>
      <c r="P78" s="35"/>
    </row>
    <row r="79" spans="1:16" x14ac:dyDescent="0.25">
      <c r="A79" s="21">
        <v>73</v>
      </c>
      <c r="B79" s="42" t="e">
        <f t="shared" ca="1" si="8"/>
        <v>#REF!</v>
      </c>
      <c r="C79" s="42" t="e">
        <f t="shared" ca="1" si="9"/>
        <v>#REF!</v>
      </c>
      <c r="D79" s="26"/>
      <c r="E79" s="27"/>
      <c r="F79" s="27" t="e">
        <f t="shared" ca="1" si="10"/>
        <v>#REF!</v>
      </c>
      <c r="G79" s="25"/>
      <c r="H79" s="25"/>
      <c r="I79" s="25" t="e">
        <f t="shared" ca="1" si="12"/>
        <v>#REF!</v>
      </c>
      <c r="J79" s="28"/>
      <c r="K79" s="28"/>
      <c r="L79" s="28" t="e">
        <f t="shared" ca="1" si="11"/>
        <v>#REF!</v>
      </c>
      <c r="M79" s="30" t="e">
        <f t="shared" ca="1" si="13"/>
        <v>#REF!</v>
      </c>
      <c r="N79" s="50" t="e">
        <f t="shared" ca="1" si="14"/>
        <v>#REF!</v>
      </c>
      <c r="O79" s="32" t="e">
        <f t="shared" ca="1" si="15"/>
        <v>#REF!</v>
      </c>
      <c r="P79" s="35"/>
    </row>
    <row r="80" spans="1:16" x14ac:dyDescent="0.25">
      <c r="A80" s="21">
        <v>74</v>
      </c>
      <c r="B80" s="42" t="e">
        <f t="shared" ca="1" si="8"/>
        <v>#REF!</v>
      </c>
      <c r="C80" s="42" t="e">
        <f t="shared" ca="1" si="9"/>
        <v>#REF!</v>
      </c>
      <c r="D80" s="26"/>
      <c r="E80" s="27"/>
      <c r="F80" s="27" t="e">
        <f t="shared" ca="1" si="10"/>
        <v>#REF!</v>
      </c>
      <c r="G80" s="25"/>
      <c r="H80" s="25"/>
      <c r="I80" s="25" t="e">
        <f t="shared" ca="1" si="12"/>
        <v>#REF!</v>
      </c>
      <c r="J80" s="28"/>
      <c r="K80" s="28"/>
      <c r="L80" s="28" t="e">
        <f t="shared" ca="1" si="11"/>
        <v>#REF!</v>
      </c>
      <c r="M80" s="30" t="e">
        <f t="shared" ca="1" si="13"/>
        <v>#REF!</v>
      </c>
      <c r="N80" s="50" t="e">
        <f t="shared" ca="1" si="14"/>
        <v>#REF!</v>
      </c>
      <c r="O80" s="32" t="e">
        <f t="shared" ca="1" si="15"/>
        <v>#REF!</v>
      </c>
      <c r="P80" s="35"/>
    </row>
    <row r="81" spans="1:16" x14ac:dyDescent="0.25">
      <c r="A81" s="21">
        <v>75</v>
      </c>
      <c r="B81" s="42" t="e">
        <f t="shared" ca="1" si="8"/>
        <v>#REF!</v>
      </c>
      <c r="C81" s="42" t="e">
        <f t="shared" ca="1" si="9"/>
        <v>#REF!</v>
      </c>
      <c r="D81" s="26"/>
      <c r="E81" s="27"/>
      <c r="F81" s="27" t="e">
        <f t="shared" ca="1" si="10"/>
        <v>#REF!</v>
      </c>
      <c r="G81" s="25"/>
      <c r="H81" s="25"/>
      <c r="I81" s="25" t="e">
        <f t="shared" ca="1" si="12"/>
        <v>#REF!</v>
      </c>
      <c r="J81" s="28"/>
      <c r="K81" s="28"/>
      <c r="L81" s="28" t="e">
        <f t="shared" ca="1" si="11"/>
        <v>#REF!</v>
      </c>
      <c r="M81" s="30" t="e">
        <f t="shared" ca="1" si="13"/>
        <v>#REF!</v>
      </c>
      <c r="N81" s="50" t="e">
        <f t="shared" ca="1" si="14"/>
        <v>#REF!</v>
      </c>
      <c r="O81" s="32" t="e">
        <f t="shared" ca="1" si="15"/>
        <v>#REF!</v>
      </c>
      <c r="P81" s="35"/>
    </row>
    <row r="82" spans="1:16" x14ac:dyDescent="0.25">
      <c r="A82" s="21">
        <v>76</v>
      </c>
      <c r="B82" s="42" t="e">
        <f t="shared" ca="1" si="8"/>
        <v>#REF!</v>
      </c>
      <c r="C82" s="42" t="e">
        <f t="shared" ca="1" si="9"/>
        <v>#REF!</v>
      </c>
      <c r="D82" s="26"/>
      <c r="E82" s="27"/>
      <c r="F82" s="27" t="e">
        <f t="shared" ca="1" si="10"/>
        <v>#REF!</v>
      </c>
      <c r="G82" s="25"/>
      <c r="H82" s="25"/>
      <c r="I82" s="25" t="e">
        <f t="shared" ca="1" si="12"/>
        <v>#REF!</v>
      </c>
      <c r="J82" s="28"/>
      <c r="K82" s="28"/>
      <c r="L82" s="28" t="e">
        <f t="shared" ca="1" si="11"/>
        <v>#REF!</v>
      </c>
      <c r="M82" s="30" t="e">
        <f t="shared" ca="1" si="13"/>
        <v>#REF!</v>
      </c>
      <c r="N82" s="50" t="e">
        <f t="shared" ca="1" si="14"/>
        <v>#REF!</v>
      </c>
      <c r="O82" s="32" t="e">
        <f t="shared" ca="1" si="15"/>
        <v>#REF!</v>
      </c>
      <c r="P82" s="35"/>
    </row>
    <row r="83" spans="1:16" x14ac:dyDescent="0.25">
      <c r="A83" s="21">
        <v>77</v>
      </c>
      <c r="B83" s="42" t="e">
        <f t="shared" ca="1" si="8"/>
        <v>#REF!</v>
      </c>
      <c r="C83" s="42" t="e">
        <f t="shared" ca="1" si="9"/>
        <v>#REF!</v>
      </c>
      <c r="D83" s="26"/>
      <c r="E83" s="27"/>
      <c r="F83" s="27" t="e">
        <f t="shared" ca="1" si="10"/>
        <v>#REF!</v>
      </c>
      <c r="G83" s="25"/>
      <c r="H83" s="25"/>
      <c r="I83" s="25" t="e">
        <f t="shared" ca="1" si="12"/>
        <v>#REF!</v>
      </c>
      <c r="J83" s="28"/>
      <c r="K83" s="28"/>
      <c r="L83" s="28" t="e">
        <f t="shared" ca="1" si="11"/>
        <v>#REF!</v>
      </c>
      <c r="M83" s="30" t="e">
        <f t="shared" ca="1" si="13"/>
        <v>#REF!</v>
      </c>
      <c r="N83" s="50" t="e">
        <f t="shared" ca="1" si="14"/>
        <v>#REF!</v>
      </c>
      <c r="O83" s="32" t="e">
        <f t="shared" ca="1" si="15"/>
        <v>#REF!</v>
      </c>
      <c r="P83" s="35"/>
    </row>
    <row r="84" spans="1:16" x14ac:dyDescent="0.25">
      <c r="A84" s="21">
        <v>78</v>
      </c>
      <c r="B84" s="42" t="e">
        <f t="shared" ca="1" si="8"/>
        <v>#REF!</v>
      </c>
      <c r="C84" s="42" t="e">
        <f t="shared" ca="1" si="9"/>
        <v>#REF!</v>
      </c>
      <c r="D84" s="26"/>
      <c r="E84" s="27"/>
      <c r="F84" s="27" t="e">
        <f t="shared" ca="1" si="10"/>
        <v>#REF!</v>
      </c>
      <c r="G84" s="25"/>
      <c r="H84" s="25"/>
      <c r="I84" s="25" t="e">
        <f t="shared" ca="1" si="12"/>
        <v>#REF!</v>
      </c>
      <c r="J84" s="28"/>
      <c r="K84" s="28"/>
      <c r="L84" s="28" t="e">
        <f t="shared" ca="1" si="11"/>
        <v>#REF!</v>
      </c>
      <c r="M84" s="30" t="e">
        <f t="shared" ca="1" si="13"/>
        <v>#REF!</v>
      </c>
      <c r="N84" s="50" t="e">
        <f t="shared" ca="1" si="14"/>
        <v>#REF!</v>
      </c>
      <c r="O84" s="32" t="e">
        <f t="shared" ca="1" si="15"/>
        <v>#REF!</v>
      </c>
      <c r="P84" s="35"/>
    </row>
    <row r="85" spans="1:16" x14ac:dyDescent="0.25">
      <c r="A85" s="21">
        <v>79</v>
      </c>
      <c r="B85" s="42" t="e">
        <f t="shared" ca="1" si="8"/>
        <v>#REF!</v>
      </c>
      <c r="C85" s="42" t="e">
        <f t="shared" ca="1" si="9"/>
        <v>#REF!</v>
      </c>
      <c r="D85" s="26"/>
      <c r="E85" s="27"/>
      <c r="F85" s="27" t="e">
        <f t="shared" ca="1" si="10"/>
        <v>#REF!</v>
      </c>
      <c r="G85" s="25"/>
      <c r="H85" s="25"/>
      <c r="I85" s="25" t="e">
        <f t="shared" ca="1" si="12"/>
        <v>#REF!</v>
      </c>
      <c r="J85" s="28"/>
      <c r="K85" s="28"/>
      <c r="L85" s="28" t="e">
        <f t="shared" ca="1" si="11"/>
        <v>#REF!</v>
      </c>
      <c r="M85" s="30" t="e">
        <f t="shared" ca="1" si="13"/>
        <v>#REF!</v>
      </c>
      <c r="N85" s="50" t="e">
        <f t="shared" ca="1" si="14"/>
        <v>#REF!</v>
      </c>
      <c r="O85" s="32" t="e">
        <f t="shared" ca="1" si="15"/>
        <v>#REF!</v>
      </c>
      <c r="P85" s="35"/>
    </row>
    <row r="86" spans="1:16" x14ac:dyDescent="0.25">
      <c r="A86" s="21">
        <v>80</v>
      </c>
      <c r="B86" s="42" t="e">
        <f t="shared" ca="1" si="8"/>
        <v>#REF!</v>
      </c>
      <c r="C86" s="42" t="e">
        <f t="shared" ca="1" si="9"/>
        <v>#REF!</v>
      </c>
      <c r="D86" s="26"/>
      <c r="E86" s="27"/>
      <c r="F86" s="27" t="e">
        <f t="shared" ca="1" si="10"/>
        <v>#REF!</v>
      </c>
      <c r="G86" s="25"/>
      <c r="H86" s="25"/>
      <c r="I86" s="25" t="e">
        <f t="shared" ca="1" si="12"/>
        <v>#REF!</v>
      </c>
      <c r="J86" s="28"/>
      <c r="K86" s="28"/>
      <c r="L86" s="28" t="e">
        <f t="shared" ca="1" si="11"/>
        <v>#REF!</v>
      </c>
      <c r="M86" s="30" t="e">
        <f t="shared" ca="1" si="13"/>
        <v>#REF!</v>
      </c>
      <c r="N86" s="50" t="e">
        <f t="shared" ca="1" si="14"/>
        <v>#REF!</v>
      </c>
      <c r="O86" s="32" t="e">
        <f t="shared" ca="1" si="15"/>
        <v>#REF!</v>
      </c>
      <c r="P86" s="35"/>
    </row>
    <row r="87" spans="1:16" x14ac:dyDescent="0.25">
      <c r="A87" s="21">
        <v>81</v>
      </c>
      <c r="B87" s="42" t="e">
        <f t="shared" ca="1" si="8"/>
        <v>#REF!</v>
      </c>
      <c r="C87" s="42" t="e">
        <f t="shared" ca="1" si="9"/>
        <v>#REF!</v>
      </c>
      <c r="D87" s="26"/>
      <c r="E87" s="27"/>
      <c r="F87" s="27" t="e">
        <f t="shared" ca="1" si="10"/>
        <v>#REF!</v>
      </c>
      <c r="G87" s="25"/>
      <c r="H87" s="25"/>
      <c r="I87" s="25" t="e">
        <f t="shared" ca="1" si="12"/>
        <v>#REF!</v>
      </c>
      <c r="J87" s="28"/>
      <c r="K87" s="28"/>
      <c r="L87" s="28" t="e">
        <f t="shared" ca="1" si="11"/>
        <v>#REF!</v>
      </c>
      <c r="M87" s="30" t="e">
        <f t="shared" ca="1" si="13"/>
        <v>#REF!</v>
      </c>
      <c r="N87" s="50" t="e">
        <f t="shared" ca="1" si="14"/>
        <v>#REF!</v>
      </c>
      <c r="O87" s="32" t="e">
        <f t="shared" ca="1" si="15"/>
        <v>#REF!</v>
      </c>
      <c r="P87" s="35"/>
    </row>
    <row r="88" spans="1:16" x14ac:dyDescent="0.25">
      <c r="A88" s="21">
        <v>82</v>
      </c>
      <c r="B88" s="42" t="e">
        <f t="shared" ca="1" si="8"/>
        <v>#REF!</v>
      </c>
      <c r="C88" s="42" t="e">
        <f t="shared" ca="1" si="9"/>
        <v>#REF!</v>
      </c>
      <c r="D88" s="26"/>
      <c r="E88" s="27"/>
      <c r="F88" s="27" t="e">
        <f t="shared" ca="1" si="10"/>
        <v>#REF!</v>
      </c>
      <c r="G88" s="25"/>
      <c r="H88" s="25"/>
      <c r="I88" s="25" t="e">
        <f t="shared" ca="1" si="12"/>
        <v>#REF!</v>
      </c>
      <c r="J88" s="28"/>
      <c r="K88" s="28"/>
      <c r="L88" s="28" t="e">
        <f t="shared" ca="1" si="11"/>
        <v>#REF!</v>
      </c>
      <c r="M88" s="30" t="e">
        <f t="shared" ca="1" si="13"/>
        <v>#REF!</v>
      </c>
      <c r="N88" s="50" t="e">
        <f t="shared" ca="1" si="14"/>
        <v>#REF!</v>
      </c>
      <c r="O88" s="32" t="e">
        <f t="shared" ca="1" si="15"/>
        <v>#REF!</v>
      </c>
      <c r="P88" s="35"/>
    </row>
    <row r="89" spans="1:16" x14ac:dyDescent="0.25">
      <c r="A89" s="21">
        <v>83</v>
      </c>
      <c r="B89" s="42" t="e">
        <f t="shared" ca="1" si="8"/>
        <v>#REF!</v>
      </c>
      <c r="C89" s="42" t="e">
        <f t="shared" ca="1" si="9"/>
        <v>#REF!</v>
      </c>
      <c r="D89" s="26"/>
      <c r="E89" s="27"/>
      <c r="F89" s="27" t="e">
        <f t="shared" ca="1" si="10"/>
        <v>#REF!</v>
      </c>
      <c r="G89" s="25"/>
      <c r="H89" s="25"/>
      <c r="I89" s="25" t="e">
        <f t="shared" ca="1" si="12"/>
        <v>#REF!</v>
      </c>
      <c r="J89" s="28"/>
      <c r="K89" s="28"/>
      <c r="L89" s="28" t="e">
        <f t="shared" ca="1" si="11"/>
        <v>#REF!</v>
      </c>
      <c r="M89" s="30" t="e">
        <f t="shared" ca="1" si="13"/>
        <v>#REF!</v>
      </c>
      <c r="N89" s="50" t="e">
        <f t="shared" ca="1" si="14"/>
        <v>#REF!</v>
      </c>
      <c r="O89" s="32" t="e">
        <f t="shared" ca="1" si="15"/>
        <v>#REF!</v>
      </c>
      <c r="P89" s="35"/>
    </row>
    <row r="90" spans="1:16" x14ac:dyDescent="0.25">
      <c r="A90" s="21">
        <v>84</v>
      </c>
      <c r="B90" s="42" t="e">
        <f t="shared" ca="1" si="8"/>
        <v>#REF!</v>
      </c>
      <c r="C90" s="42" t="e">
        <f t="shared" ca="1" si="9"/>
        <v>#REF!</v>
      </c>
      <c r="D90" s="26"/>
      <c r="E90" s="27"/>
      <c r="F90" s="27" t="e">
        <f t="shared" ca="1" si="10"/>
        <v>#REF!</v>
      </c>
      <c r="G90" s="25"/>
      <c r="H90" s="25"/>
      <c r="I90" s="25" t="e">
        <f t="shared" ca="1" si="12"/>
        <v>#REF!</v>
      </c>
      <c r="J90" s="28"/>
      <c r="K90" s="28"/>
      <c r="L90" s="28" t="e">
        <f t="shared" ca="1" si="11"/>
        <v>#REF!</v>
      </c>
      <c r="M90" s="30" t="e">
        <f t="shared" ca="1" si="13"/>
        <v>#REF!</v>
      </c>
      <c r="N90" s="50" t="e">
        <f t="shared" ca="1" si="14"/>
        <v>#REF!</v>
      </c>
      <c r="O90" s="32" t="e">
        <f t="shared" ca="1" si="15"/>
        <v>#REF!</v>
      </c>
      <c r="P90" s="35"/>
    </row>
    <row r="91" spans="1:16" x14ac:dyDescent="0.25">
      <c r="A91" s="21">
        <v>85</v>
      </c>
      <c r="B91" s="42" t="e">
        <f t="shared" ca="1" si="8"/>
        <v>#REF!</v>
      </c>
      <c r="C91" s="42" t="e">
        <f t="shared" ca="1" si="9"/>
        <v>#REF!</v>
      </c>
      <c r="D91" s="26"/>
      <c r="E91" s="27"/>
      <c r="F91" s="27" t="e">
        <f t="shared" ca="1" si="10"/>
        <v>#REF!</v>
      </c>
      <c r="G91" s="25"/>
      <c r="H91" s="25"/>
      <c r="I91" s="25" t="e">
        <f t="shared" ca="1" si="12"/>
        <v>#REF!</v>
      </c>
      <c r="J91" s="28"/>
      <c r="K91" s="28"/>
      <c r="L91" s="28" t="e">
        <f t="shared" ca="1" si="11"/>
        <v>#REF!</v>
      </c>
      <c r="M91" s="30" t="e">
        <f t="shared" ca="1" si="13"/>
        <v>#REF!</v>
      </c>
      <c r="N91" s="50" t="e">
        <f t="shared" ca="1" si="14"/>
        <v>#REF!</v>
      </c>
      <c r="O91" s="32" t="e">
        <f t="shared" ca="1" si="15"/>
        <v>#REF!</v>
      </c>
      <c r="P91" s="35"/>
    </row>
    <row r="92" spans="1:16" x14ac:dyDescent="0.25">
      <c r="A92" s="21">
        <v>86</v>
      </c>
      <c r="B92" s="42" t="e">
        <f t="shared" ca="1" si="8"/>
        <v>#REF!</v>
      </c>
      <c r="C92" s="42" t="e">
        <f t="shared" ca="1" si="9"/>
        <v>#REF!</v>
      </c>
      <c r="D92" s="26"/>
      <c r="E92" s="27"/>
      <c r="F92" s="27" t="e">
        <f t="shared" ca="1" si="10"/>
        <v>#REF!</v>
      </c>
      <c r="G92" s="25"/>
      <c r="H92" s="25"/>
      <c r="I92" s="25" t="e">
        <f t="shared" ca="1" si="12"/>
        <v>#REF!</v>
      </c>
      <c r="J92" s="28"/>
      <c r="K92" s="28"/>
      <c r="L92" s="28" t="e">
        <f t="shared" ca="1" si="11"/>
        <v>#REF!</v>
      </c>
      <c r="M92" s="30" t="e">
        <f t="shared" ca="1" si="13"/>
        <v>#REF!</v>
      </c>
      <c r="N92" s="50" t="e">
        <f t="shared" ca="1" si="14"/>
        <v>#REF!</v>
      </c>
      <c r="O92" s="32" t="e">
        <f t="shared" ca="1" si="15"/>
        <v>#REF!</v>
      </c>
      <c r="P92" s="35"/>
    </row>
    <row r="93" spans="1:16" x14ac:dyDescent="0.25">
      <c r="A93" s="21">
        <v>87</v>
      </c>
      <c r="B93" s="42" t="e">
        <f t="shared" ca="1" si="8"/>
        <v>#REF!</v>
      </c>
      <c r="C93" s="42" t="e">
        <f t="shared" ca="1" si="9"/>
        <v>#REF!</v>
      </c>
      <c r="D93" s="26"/>
      <c r="E93" s="27"/>
      <c r="F93" s="27" t="e">
        <f t="shared" ca="1" si="10"/>
        <v>#REF!</v>
      </c>
      <c r="G93" s="25"/>
      <c r="H93" s="25"/>
      <c r="I93" s="25" t="e">
        <f t="shared" ca="1" si="12"/>
        <v>#REF!</v>
      </c>
      <c r="J93" s="28"/>
      <c r="K93" s="28"/>
      <c r="L93" s="28" t="e">
        <f t="shared" ca="1" si="11"/>
        <v>#REF!</v>
      </c>
      <c r="M93" s="30" t="e">
        <f t="shared" ca="1" si="13"/>
        <v>#REF!</v>
      </c>
      <c r="N93" s="50" t="e">
        <f t="shared" ca="1" si="14"/>
        <v>#REF!</v>
      </c>
      <c r="O93" s="32" t="e">
        <f t="shared" ca="1" si="15"/>
        <v>#REF!</v>
      </c>
      <c r="P93" s="35"/>
    </row>
    <row r="94" spans="1:16" x14ac:dyDescent="0.25">
      <c r="A94" s="21">
        <v>88</v>
      </c>
      <c r="B94" s="42" t="e">
        <f t="shared" ca="1" si="8"/>
        <v>#REF!</v>
      </c>
      <c r="C94" s="42" t="e">
        <f t="shared" ca="1" si="9"/>
        <v>#REF!</v>
      </c>
      <c r="D94" s="26"/>
      <c r="E94" s="27"/>
      <c r="F94" s="27" t="e">
        <f t="shared" ca="1" si="10"/>
        <v>#REF!</v>
      </c>
      <c r="G94" s="25"/>
      <c r="H94" s="25"/>
      <c r="I94" s="25" t="e">
        <f t="shared" ca="1" si="12"/>
        <v>#REF!</v>
      </c>
      <c r="J94" s="28"/>
      <c r="K94" s="28"/>
      <c r="L94" s="28" t="e">
        <f t="shared" ca="1" si="11"/>
        <v>#REF!</v>
      </c>
      <c r="M94" s="30" t="e">
        <f t="shared" ca="1" si="13"/>
        <v>#REF!</v>
      </c>
      <c r="N94" s="50" t="e">
        <f t="shared" ca="1" si="14"/>
        <v>#REF!</v>
      </c>
      <c r="O94" s="32" t="e">
        <f t="shared" ca="1" si="15"/>
        <v>#REF!</v>
      </c>
      <c r="P94" s="35"/>
    </row>
    <row r="95" spans="1:16" x14ac:dyDescent="0.25">
      <c r="A95" s="21">
        <v>89</v>
      </c>
      <c r="B95" s="42" t="e">
        <f t="shared" ca="1" si="8"/>
        <v>#REF!</v>
      </c>
      <c r="C95" s="42" t="e">
        <f t="shared" ca="1" si="9"/>
        <v>#REF!</v>
      </c>
      <c r="D95" s="26"/>
      <c r="E95" s="27"/>
      <c r="F95" s="27" t="e">
        <f t="shared" ca="1" si="10"/>
        <v>#REF!</v>
      </c>
      <c r="G95" s="25"/>
      <c r="H95" s="25"/>
      <c r="I95" s="25" t="e">
        <f t="shared" ca="1" si="12"/>
        <v>#REF!</v>
      </c>
      <c r="J95" s="28"/>
      <c r="K95" s="28"/>
      <c r="L95" s="28" t="e">
        <f t="shared" ca="1" si="11"/>
        <v>#REF!</v>
      </c>
      <c r="M95" s="30" t="e">
        <f t="shared" ca="1" si="13"/>
        <v>#REF!</v>
      </c>
      <c r="N95" s="50" t="e">
        <f t="shared" ca="1" si="14"/>
        <v>#REF!</v>
      </c>
      <c r="O95" s="32" t="e">
        <f t="shared" ca="1" si="15"/>
        <v>#REF!</v>
      </c>
      <c r="P95" s="35"/>
    </row>
    <row r="96" spans="1:16" x14ac:dyDescent="0.25">
      <c r="A96" s="21">
        <v>90</v>
      </c>
      <c r="B96" s="42" t="e">
        <f t="shared" ca="1" si="8"/>
        <v>#REF!</v>
      </c>
      <c r="C96" s="42" t="e">
        <f t="shared" ca="1" si="9"/>
        <v>#REF!</v>
      </c>
      <c r="D96" s="26"/>
      <c r="E96" s="27"/>
      <c r="F96" s="27" t="e">
        <f t="shared" ca="1" si="10"/>
        <v>#REF!</v>
      </c>
      <c r="G96" s="25"/>
      <c r="H96" s="25"/>
      <c r="I96" s="25" t="e">
        <f t="shared" ca="1" si="12"/>
        <v>#REF!</v>
      </c>
      <c r="J96" s="28"/>
      <c r="K96" s="28"/>
      <c r="L96" s="28" t="e">
        <f t="shared" ca="1" si="11"/>
        <v>#REF!</v>
      </c>
      <c r="M96" s="30" t="e">
        <f t="shared" ca="1" si="13"/>
        <v>#REF!</v>
      </c>
      <c r="N96" s="50" t="e">
        <f t="shared" ca="1" si="14"/>
        <v>#REF!</v>
      </c>
      <c r="O96" s="32" t="e">
        <f t="shared" ca="1" si="15"/>
        <v>#REF!</v>
      </c>
      <c r="P96" s="35"/>
    </row>
    <row r="97" spans="1:16" x14ac:dyDescent="0.25">
      <c r="A97" s="21">
        <v>91</v>
      </c>
      <c r="B97" s="42" t="e">
        <f t="shared" ca="1" si="8"/>
        <v>#REF!</v>
      </c>
      <c r="C97" s="42" t="e">
        <f t="shared" ca="1" si="9"/>
        <v>#REF!</v>
      </c>
      <c r="D97" s="26"/>
      <c r="E97" s="27"/>
      <c r="F97" s="27" t="e">
        <f t="shared" ca="1" si="10"/>
        <v>#REF!</v>
      </c>
      <c r="G97" s="25"/>
      <c r="H97" s="25"/>
      <c r="I97" s="25" t="e">
        <f t="shared" ca="1" si="12"/>
        <v>#REF!</v>
      </c>
      <c r="J97" s="28"/>
      <c r="K97" s="28"/>
      <c r="L97" s="28" t="e">
        <f t="shared" ca="1" si="11"/>
        <v>#REF!</v>
      </c>
      <c r="M97" s="30" t="e">
        <f t="shared" ca="1" si="13"/>
        <v>#REF!</v>
      </c>
      <c r="N97" s="50" t="e">
        <f t="shared" ca="1" si="14"/>
        <v>#REF!</v>
      </c>
      <c r="O97" s="32" t="e">
        <f t="shared" ca="1" si="15"/>
        <v>#REF!</v>
      </c>
      <c r="P97" s="35"/>
    </row>
    <row r="98" spans="1:16" x14ac:dyDescent="0.25">
      <c r="A98" s="21">
        <v>92</v>
      </c>
      <c r="B98" s="42" t="e">
        <f t="shared" ca="1" si="8"/>
        <v>#REF!</v>
      </c>
      <c r="C98" s="42" t="e">
        <f t="shared" ca="1" si="9"/>
        <v>#REF!</v>
      </c>
      <c r="D98" s="26"/>
      <c r="E98" s="27"/>
      <c r="F98" s="27" t="e">
        <f t="shared" ca="1" si="10"/>
        <v>#REF!</v>
      </c>
      <c r="G98" s="25"/>
      <c r="H98" s="25"/>
      <c r="I98" s="25" t="e">
        <f t="shared" ca="1" si="12"/>
        <v>#REF!</v>
      </c>
      <c r="J98" s="28"/>
      <c r="K98" s="28"/>
      <c r="L98" s="28" t="e">
        <f t="shared" ca="1" si="11"/>
        <v>#REF!</v>
      </c>
      <c r="M98" s="30" t="e">
        <f t="shared" ca="1" si="13"/>
        <v>#REF!</v>
      </c>
      <c r="N98" s="50" t="e">
        <f t="shared" ca="1" si="14"/>
        <v>#REF!</v>
      </c>
      <c r="O98" s="32" t="e">
        <f t="shared" ca="1" si="15"/>
        <v>#REF!</v>
      </c>
      <c r="P98" s="35"/>
    </row>
    <row r="99" spans="1:16" x14ac:dyDescent="0.25">
      <c r="A99" s="21">
        <v>93</v>
      </c>
      <c r="B99" s="42" t="e">
        <f t="shared" ca="1" si="8"/>
        <v>#REF!</v>
      </c>
      <c r="C99" s="42" t="e">
        <f t="shared" ca="1" si="9"/>
        <v>#REF!</v>
      </c>
      <c r="D99" s="26"/>
      <c r="E99" s="27"/>
      <c r="F99" s="27" t="e">
        <f t="shared" ca="1" si="10"/>
        <v>#REF!</v>
      </c>
      <c r="G99" s="25"/>
      <c r="H99" s="25"/>
      <c r="I99" s="25" t="e">
        <f t="shared" ca="1" si="12"/>
        <v>#REF!</v>
      </c>
      <c r="J99" s="28"/>
      <c r="K99" s="28"/>
      <c r="L99" s="28" t="e">
        <f t="shared" ca="1" si="11"/>
        <v>#REF!</v>
      </c>
      <c r="M99" s="30" t="e">
        <f t="shared" ca="1" si="13"/>
        <v>#REF!</v>
      </c>
      <c r="N99" s="50" t="e">
        <f t="shared" ca="1" si="14"/>
        <v>#REF!</v>
      </c>
      <c r="O99" s="32" t="e">
        <f t="shared" ca="1" si="15"/>
        <v>#REF!</v>
      </c>
      <c r="P99" s="35"/>
    </row>
    <row r="100" spans="1:16" x14ac:dyDescent="0.25">
      <c r="A100" s="21">
        <v>94</v>
      </c>
      <c r="B100" s="42" t="e">
        <f t="shared" ca="1" si="8"/>
        <v>#REF!</v>
      </c>
      <c r="C100" s="42" t="e">
        <f t="shared" ca="1" si="9"/>
        <v>#REF!</v>
      </c>
      <c r="D100" s="26"/>
      <c r="E100" s="27"/>
      <c r="F100" s="27" t="e">
        <f t="shared" ca="1" si="10"/>
        <v>#REF!</v>
      </c>
      <c r="G100" s="25"/>
      <c r="H100" s="25"/>
      <c r="I100" s="25" t="e">
        <f t="shared" ca="1" si="12"/>
        <v>#REF!</v>
      </c>
      <c r="J100" s="28"/>
      <c r="K100" s="28"/>
      <c r="L100" s="28" t="e">
        <f t="shared" ca="1" si="11"/>
        <v>#REF!</v>
      </c>
      <c r="M100" s="30" t="e">
        <f t="shared" ca="1" si="13"/>
        <v>#REF!</v>
      </c>
      <c r="N100" s="50" t="e">
        <f t="shared" ca="1" si="14"/>
        <v>#REF!</v>
      </c>
      <c r="O100" s="32" t="e">
        <f t="shared" ca="1" si="15"/>
        <v>#REF!</v>
      </c>
      <c r="P100" s="35"/>
    </row>
    <row r="101" spans="1:16" x14ac:dyDescent="0.25">
      <c r="A101" s="21">
        <v>95</v>
      </c>
      <c r="B101" s="42" t="e">
        <f t="shared" ca="1" si="8"/>
        <v>#REF!</v>
      </c>
      <c r="C101" s="42" t="e">
        <f t="shared" ca="1" si="9"/>
        <v>#REF!</v>
      </c>
      <c r="D101" s="26"/>
      <c r="E101" s="27"/>
      <c r="F101" s="27" t="e">
        <f t="shared" ca="1" si="10"/>
        <v>#REF!</v>
      </c>
      <c r="G101" s="25"/>
      <c r="H101" s="25"/>
      <c r="I101" s="25" t="e">
        <f t="shared" ca="1" si="12"/>
        <v>#REF!</v>
      </c>
      <c r="J101" s="28"/>
      <c r="K101" s="28"/>
      <c r="L101" s="28" t="e">
        <f t="shared" ca="1" si="11"/>
        <v>#REF!</v>
      </c>
      <c r="M101" s="30" t="e">
        <f t="shared" ca="1" si="13"/>
        <v>#REF!</v>
      </c>
      <c r="N101" s="50" t="e">
        <f t="shared" ca="1" si="14"/>
        <v>#REF!</v>
      </c>
      <c r="O101" s="32" t="e">
        <f t="shared" ca="1" si="15"/>
        <v>#REF!</v>
      </c>
      <c r="P101" s="35"/>
    </row>
    <row r="102" spans="1:16" x14ac:dyDescent="0.25">
      <c r="A102" s="21">
        <v>96</v>
      </c>
      <c r="B102" s="42" t="e">
        <f t="shared" ca="1" si="8"/>
        <v>#REF!</v>
      </c>
      <c r="C102" s="42" t="e">
        <f t="shared" ca="1" si="9"/>
        <v>#REF!</v>
      </c>
      <c r="D102" s="26"/>
      <c r="E102" s="27"/>
      <c r="F102" s="27" t="e">
        <f t="shared" ca="1" si="10"/>
        <v>#REF!</v>
      </c>
      <c r="G102" s="25"/>
      <c r="H102" s="25"/>
      <c r="I102" s="25" t="e">
        <f t="shared" ca="1" si="12"/>
        <v>#REF!</v>
      </c>
      <c r="J102" s="28"/>
      <c r="K102" s="28"/>
      <c r="L102" s="28" t="e">
        <f t="shared" ca="1" si="11"/>
        <v>#REF!</v>
      </c>
      <c r="M102" s="30" t="e">
        <f t="shared" ca="1" si="13"/>
        <v>#REF!</v>
      </c>
      <c r="N102" s="50" t="e">
        <f t="shared" ca="1" si="14"/>
        <v>#REF!</v>
      </c>
      <c r="O102" s="32" t="e">
        <f t="shared" ca="1" si="15"/>
        <v>#REF!</v>
      </c>
      <c r="P102" s="35"/>
    </row>
    <row r="103" spans="1:16" x14ac:dyDescent="0.25">
      <c r="A103" s="21">
        <v>97</v>
      </c>
      <c r="B103" s="42" t="e">
        <f t="shared" ca="1" si="8"/>
        <v>#REF!</v>
      </c>
      <c r="C103" s="42" t="e">
        <f t="shared" ca="1" si="9"/>
        <v>#REF!</v>
      </c>
      <c r="D103" s="26"/>
      <c r="E103" s="27"/>
      <c r="F103" s="27" t="e">
        <f t="shared" ca="1" si="10"/>
        <v>#REF!</v>
      </c>
      <c r="G103" s="25"/>
      <c r="H103" s="25"/>
      <c r="I103" s="25" t="e">
        <f t="shared" ca="1" si="12"/>
        <v>#REF!</v>
      </c>
      <c r="J103" s="28"/>
      <c r="K103" s="28"/>
      <c r="L103" s="28" t="e">
        <f t="shared" ca="1" si="11"/>
        <v>#REF!</v>
      </c>
      <c r="M103" s="30" t="e">
        <f t="shared" ca="1" si="13"/>
        <v>#REF!</v>
      </c>
      <c r="N103" s="50" t="e">
        <f t="shared" ca="1" si="14"/>
        <v>#REF!</v>
      </c>
      <c r="O103" s="32" t="e">
        <f t="shared" ca="1" si="15"/>
        <v>#REF!</v>
      </c>
      <c r="P103" s="35"/>
    </row>
    <row r="104" spans="1:16" x14ac:dyDescent="0.25">
      <c r="A104" s="21">
        <v>98</v>
      </c>
      <c r="B104" s="42" t="e">
        <f t="shared" ca="1" si="8"/>
        <v>#REF!</v>
      </c>
      <c r="C104" s="42" t="e">
        <f t="shared" ca="1" si="9"/>
        <v>#REF!</v>
      </c>
      <c r="D104" s="26"/>
      <c r="E104" s="27"/>
      <c r="F104" s="27" t="e">
        <f t="shared" ca="1" si="10"/>
        <v>#REF!</v>
      </c>
      <c r="G104" s="25"/>
      <c r="H104" s="25"/>
      <c r="I104" s="25" t="e">
        <f t="shared" ca="1" si="12"/>
        <v>#REF!</v>
      </c>
      <c r="J104" s="28"/>
      <c r="K104" s="28"/>
      <c r="L104" s="28" t="e">
        <f t="shared" ca="1" si="11"/>
        <v>#REF!</v>
      </c>
      <c r="M104" s="30" t="e">
        <f t="shared" ca="1" si="13"/>
        <v>#REF!</v>
      </c>
      <c r="N104" s="50" t="e">
        <f t="shared" ca="1" si="14"/>
        <v>#REF!</v>
      </c>
      <c r="O104" s="32" t="e">
        <f t="shared" ca="1" si="15"/>
        <v>#REF!</v>
      </c>
      <c r="P104" s="35"/>
    </row>
    <row r="105" spans="1:16" x14ac:dyDescent="0.25">
      <c r="A105" s="21">
        <v>99</v>
      </c>
      <c r="B105" s="42" t="e">
        <f t="shared" ca="1" si="8"/>
        <v>#REF!</v>
      </c>
      <c r="C105" s="42" t="e">
        <f t="shared" ca="1" si="9"/>
        <v>#REF!</v>
      </c>
      <c r="D105" s="26"/>
      <c r="E105" s="27"/>
      <c r="F105" s="27" t="e">
        <f t="shared" ca="1" si="10"/>
        <v>#REF!</v>
      </c>
      <c r="G105" s="25"/>
      <c r="H105" s="25"/>
      <c r="I105" s="25" t="e">
        <f t="shared" ca="1" si="12"/>
        <v>#REF!</v>
      </c>
      <c r="J105" s="28"/>
      <c r="K105" s="28"/>
      <c r="L105" s="28" t="e">
        <f t="shared" ca="1" si="11"/>
        <v>#REF!</v>
      </c>
      <c r="M105" s="30" t="e">
        <f t="shared" ca="1" si="13"/>
        <v>#REF!</v>
      </c>
      <c r="N105" s="50" t="e">
        <f t="shared" ca="1" si="14"/>
        <v>#REF!</v>
      </c>
      <c r="O105" s="32" t="e">
        <f t="shared" ca="1" si="15"/>
        <v>#REF!</v>
      </c>
      <c r="P105" s="35"/>
    </row>
    <row r="106" spans="1:16" x14ac:dyDescent="0.25">
      <c r="A106" s="21">
        <v>100</v>
      </c>
      <c r="B106" s="42" t="e">
        <f t="shared" ca="1" si="8"/>
        <v>#REF!</v>
      </c>
      <c r="C106" s="42" t="e">
        <f t="shared" ca="1" si="9"/>
        <v>#REF!</v>
      </c>
      <c r="D106" s="26"/>
      <c r="E106" s="27"/>
      <c r="F106" s="27" t="e">
        <f t="shared" ca="1" si="10"/>
        <v>#REF!</v>
      </c>
      <c r="G106" s="25"/>
      <c r="H106" s="25"/>
      <c r="I106" s="25" t="e">
        <f t="shared" ca="1" si="12"/>
        <v>#REF!</v>
      </c>
      <c r="J106" s="28"/>
      <c r="K106" s="28"/>
      <c r="L106" s="28" t="e">
        <f t="shared" ca="1" si="11"/>
        <v>#REF!</v>
      </c>
      <c r="M106" s="30" t="e">
        <f t="shared" ca="1" si="13"/>
        <v>#REF!</v>
      </c>
      <c r="N106" s="50" t="e">
        <f t="shared" ca="1" si="14"/>
        <v>#REF!</v>
      </c>
      <c r="O106" s="32" t="e">
        <f t="shared" ca="1" si="15"/>
        <v>#REF!</v>
      </c>
      <c r="P106" s="35"/>
    </row>
    <row r="107" spans="1:16" x14ac:dyDescent="0.25">
      <c r="A107" s="21">
        <v>101</v>
      </c>
      <c r="B107" s="42" t="e">
        <f t="shared" ca="1" si="8"/>
        <v>#REF!</v>
      </c>
      <c r="C107" s="42" t="e">
        <f t="shared" ca="1" si="9"/>
        <v>#REF!</v>
      </c>
      <c r="D107" s="26"/>
      <c r="E107" s="27"/>
      <c r="F107" s="27" t="e">
        <f t="shared" ca="1" si="10"/>
        <v>#REF!</v>
      </c>
      <c r="G107" s="25"/>
      <c r="H107" s="25"/>
      <c r="I107" s="25" t="e">
        <f t="shared" ca="1" si="12"/>
        <v>#REF!</v>
      </c>
      <c r="J107" s="28"/>
      <c r="K107" s="28"/>
      <c r="L107" s="28" t="e">
        <f t="shared" ca="1" si="11"/>
        <v>#REF!</v>
      </c>
      <c r="M107" s="30" t="e">
        <f t="shared" ca="1" si="13"/>
        <v>#REF!</v>
      </c>
      <c r="N107" s="50" t="e">
        <f t="shared" ca="1" si="14"/>
        <v>#REF!</v>
      </c>
      <c r="O107" s="32" t="e">
        <f t="shared" ca="1" si="15"/>
        <v>#REF!</v>
      </c>
      <c r="P107" s="35"/>
    </row>
    <row r="108" spans="1:16" x14ac:dyDescent="0.25">
      <c r="A108" s="21">
        <v>102</v>
      </c>
      <c r="B108" s="42" t="e">
        <f t="shared" ca="1" si="8"/>
        <v>#REF!</v>
      </c>
      <c r="C108" s="42" t="e">
        <f t="shared" ca="1" si="9"/>
        <v>#REF!</v>
      </c>
      <c r="D108" s="26"/>
      <c r="E108" s="27"/>
      <c r="F108" s="27" t="e">
        <f t="shared" ca="1" si="10"/>
        <v>#REF!</v>
      </c>
      <c r="G108" s="25"/>
      <c r="H108" s="25"/>
      <c r="I108" s="25" t="e">
        <f t="shared" ca="1" si="12"/>
        <v>#REF!</v>
      </c>
      <c r="J108" s="28"/>
      <c r="K108" s="28"/>
      <c r="L108" s="28" t="e">
        <f t="shared" ca="1" si="11"/>
        <v>#REF!</v>
      </c>
      <c r="M108" s="30" t="e">
        <f t="shared" ca="1" si="13"/>
        <v>#REF!</v>
      </c>
      <c r="N108" s="50" t="e">
        <f t="shared" ca="1" si="14"/>
        <v>#REF!</v>
      </c>
      <c r="O108" s="32" t="e">
        <f t="shared" ca="1" si="15"/>
        <v>#REF!</v>
      </c>
      <c r="P108" s="35"/>
    </row>
    <row r="109" spans="1:16" x14ac:dyDescent="0.25">
      <c r="A109" s="21">
        <v>103</v>
      </c>
      <c r="B109" s="42" t="e">
        <f t="shared" ca="1" si="8"/>
        <v>#REF!</v>
      </c>
      <c r="C109" s="42" t="e">
        <f t="shared" ca="1" si="9"/>
        <v>#REF!</v>
      </c>
      <c r="D109" s="26"/>
      <c r="E109" s="27"/>
      <c r="F109" s="27" t="e">
        <f t="shared" ca="1" si="10"/>
        <v>#REF!</v>
      </c>
      <c r="G109" s="25"/>
      <c r="H109" s="25"/>
      <c r="I109" s="25" t="e">
        <f t="shared" ca="1" si="12"/>
        <v>#REF!</v>
      </c>
      <c r="J109" s="28"/>
      <c r="K109" s="28"/>
      <c r="L109" s="28" t="e">
        <f t="shared" ca="1" si="11"/>
        <v>#REF!</v>
      </c>
      <c r="M109" s="30" t="e">
        <f t="shared" ca="1" si="13"/>
        <v>#REF!</v>
      </c>
      <c r="N109" s="50" t="e">
        <f t="shared" ca="1" si="14"/>
        <v>#REF!</v>
      </c>
      <c r="O109" s="32" t="e">
        <f t="shared" ca="1" si="15"/>
        <v>#REF!</v>
      </c>
      <c r="P109" s="35"/>
    </row>
    <row r="110" spans="1:16" x14ac:dyDescent="0.25">
      <c r="A110" s="21">
        <v>104</v>
      </c>
      <c r="B110" s="42" t="e">
        <f t="shared" ca="1" si="8"/>
        <v>#REF!</v>
      </c>
      <c r="C110" s="42" t="e">
        <f t="shared" ca="1" si="9"/>
        <v>#REF!</v>
      </c>
      <c r="D110" s="26"/>
      <c r="E110" s="27"/>
      <c r="F110" s="27" t="e">
        <f t="shared" ca="1" si="10"/>
        <v>#REF!</v>
      </c>
      <c r="G110" s="25"/>
      <c r="H110" s="25"/>
      <c r="I110" s="25" t="e">
        <f t="shared" ca="1" si="12"/>
        <v>#REF!</v>
      </c>
      <c r="J110" s="28"/>
      <c r="K110" s="28"/>
      <c r="L110" s="28" t="e">
        <f t="shared" ca="1" si="11"/>
        <v>#REF!</v>
      </c>
      <c r="M110" s="30" t="e">
        <f t="shared" ca="1" si="13"/>
        <v>#REF!</v>
      </c>
      <c r="N110" s="50" t="e">
        <f t="shared" ca="1" si="14"/>
        <v>#REF!</v>
      </c>
      <c r="O110" s="32" t="e">
        <f t="shared" ca="1" si="15"/>
        <v>#REF!</v>
      </c>
      <c r="P110" s="35"/>
    </row>
    <row r="111" spans="1:16" x14ac:dyDescent="0.25">
      <c r="A111" s="21">
        <v>105</v>
      </c>
      <c r="B111" s="42" t="e">
        <f t="shared" ca="1" si="8"/>
        <v>#REF!</v>
      </c>
      <c r="C111" s="42" t="e">
        <f t="shared" ca="1" si="9"/>
        <v>#REF!</v>
      </c>
      <c r="D111" s="26"/>
      <c r="E111" s="27"/>
      <c r="F111" s="27" t="e">
        <f t="shared" ca="1" si="10"/>
        <v>#REF!</v>
      </c>
      <c r="G111" s="25"/>
      <c r="H111" s="25"/>
      <c r="I111" s="25" t="e">
        <f t="shared" ca="1" si="12"/>
        <v>#REF!</v>
      </c>
      <c r="J111" s="28"/>
      <c r="K111" s="28"/>
      <c r="L111" s="28" t="e">
        <f t="shared" ca="1" si="11"/>
        <v>#REF!</v>
      </c>
      <c r="M111" s="30" t="e">
        <f t="shared" ca="1" si="13"/>
        <v>#REF!</v>
      </c>
      <c r="N111" s="50" t="e">
        <f t="shared" ca="1" si="14"/>
        <v>#REF!</v>
      </c>
      <c r="O111" s="32" t="e">
        <f t="shared" ca="1" si="15"/>
        <v>#REF!</v>
      </c>
      <c r="P111" s="35"/>
    </row>
    <row r="112" spans="1:16" x14ac:dyDescent="0.25">
      <c r="A112" s="21">
        <v>106</v>
      </c>
      <c r="B112" s="42" t="e">
        <f t="shared" ca="1" si="8"/>
        <v>#REF!</v>
      </c>
      <c r="C112" s="42" t="e">
        <f t="shared" ca="1" si="9"/>
        <v>#REF!</v>
      </c>
      <c r="D112" s="26"/>
      <c r="E112" s="27"/>
      <c r="F112" s="27" t="e">
        <f t="shared" ca="1" si="10"/>
        <v>#REF!</v>
      </c>
      <c r="G112" s="25"/>
      <c r="H112" s="25"/>
      <c r="I112" s="25" t="e">
        <f t="shared" ca="1" si="12"/>
        <v>#REF!</v>
      </c>
      <c r="J112" s="28"/>
      <c r="K112" s="28"/>
      <c r="L112" s="28" t="e">
        <f t="shared" ca="1" si="11"/>
        <v>#REF!</v>
      </c>
      <c r="M112" s="30" t="e">
        <f t="shared" ca="1" si="13"/>
        <v>#REF!</v>
      </c>
      <c r="N112" s="50" t="e">
        <f t="shared" ca="1" si="14"/>
        <v>#REF!</v>
      </c>
      <c r="O112" s="32" t="e">
        <f t="shared" ca="1" si="15"/>
        <v>#REF!</v>
      </c>
      <c r="P112" s="35"/>
    </row>
    <row r="113" spans="1:16" x14ac:dyDescent="0.25">
      <c r="A113" s="21">
        <v>107</v>
      </c>
      <c r="B113" s="42" t="e">
        <f t="shared" ca="1" si="8"/>
        <v>#REF!</v>
      </c>
      <c r="C113" s="42" t="e">
        <f t="shared" ca="1" si="9"/>
        <v>#REF!</v>
      </c>
      <c r="D113" s="26"/>
      <c r="E113" s="27"/>
      <c r="F113" s="27" t="e">
        <f t="shared" ca="1" si="10"/>
        <v>#REF!</v>
      </c>
      <c r="G113" s="25"/>
      <c r="H113" s="25"/>
      <c r="I113" s="25" t="e">
        <f t="shared" ca="1" si="12"/>
        <v>#REF!</v>
      </c>
      <c r="J113" s="28"/>
      <c r="K113" s="28"/>
      <c r="L113" s="28" t="e">
        <f t="shared" ca="1" si="11"/>
        <v>#REF!</v>
      </c>
      <c r="M113" s="30" t="e">
        <f t="shared" ca="1" si="13"/>
        <v>#REF!</v>
      </c>
      <c r="N113" s="50" t="e">
        <f t="shared" ca="1" si="14"/>
        <v>#REF!</v>
      </c>
      <c r="O113" s="32" t="e">
        <f t="shared" ca="1" si="15"/>
        <v>#REF!</v>
      </c>
      <c r="P113" s="35"/>
    </row>
    <row r="114" spans="1:16" x14ac:dyDescent="0.25">
      <c r="A114" s="21">
        <v>108</v>
      </c>
      <c r="B114" s="42" t="e">
        <f t="shared" ca="1" si="8"/>
        <v>#REF!</v>
      </c>
      <c r="C114" s="42" t="e">
        <f t="shared" ca="1" si="9"/>
        <v>#REF!</v>
      </c>
      <c r="D114" s="26"/>
      <c r="E114" s="27"/>
      <c r="F114" s="27" t="e">
        <f t="shared" ca="1" si="10"/>
        <v>#REF!</v>
      </c>
      <c r="G114" s="25"/>
      <c r="H114" s="25"/>
      <c r="I114" s="25" t="e">
        <f t="shared" ca="1" si="12"/>
        <v>#REF!</v>
      </c>
      <c r="J114" s="28"/>
      <c r="K114" s="28"/>
      <c r="L114" s="28" t="e">
        <f t="shared" ca="1" si="11"/>
        <v>#REF!</v>
      </c>
      <c r="M114" s="30" t="e">
        <f t="shared" ca="1" si="13"/>
        <v>#REF!</v>
      </c>
      <c r="N114" s="50" t="e">
        <f t="shared" ca="1" si="14"/>
        <v>#REF!</v>
      </c>
      <c r="O114" s="32" t="e">
        <f t="shared" ca="1" si="15"/>
        <v>#REF!</v>
      </c>
      <c r="P114" s="35"/>
    </row>
    <row r="115" spans="1:16" x14ac:dyDescent="0.25">
      <c r="A115" s="21">
        <v>109</v>
      </c>
      <c r="B115" s="42" t="e">
        <f t="shared" ca="1" si="8"/>
        <v>#REF!</v>
      </c>
      <c r="C115" s="42" t="e">
        <f t="shared" ca="1" si="9"/>
        <v>#REF!</v>
      </c>
      <c r="D115" s="26"/>
      <c r="E115" s="27"/>
      <c r="F115" s="27" t="e">
        <f t="shared" ca="1" si="10"/>
        <v>#REF!</v>
      </c>
      <c r="G115" s="25"/>
      <c r="H115" s="25"/>
      <c r="I115" s="25" t="e">
        <f t="shared" ca="1" si="12"/>
        <v>#REF!</v>
      </c>
      <c r="J115" s="28"/>
      <c r="K115" s="28"/>
      <c r="L115" s="28" t="e">
        <f t="shared" ca="1" si="11"/>
        <v>#REF!</v>
      </c>
      <c r="M115" s="30" t="e">
        <f t="shared" ca="1" si="13"/>
        <v>#REF!</v>
      </c>
      <c r="N115" s="50" t="e">
        <f t="shared" ca="1" si="14"/>
        <v>#REF!</v>
      </c>
      <c r="O115" s="32" t="e">
        <f t="shared" ca="1" si="15"/>
        <v>#REF!</v>
      </c>
      <c r="P115" s="35"/>
    </row>
    <row r="116" spans="1:16" x14ac:dyDescent="0.25">
      <c r="A116" s="21">
        <v>110</v>
      </c>
      <c r="B116" s="42" t="e">
        <f t="shared" ca="1" si="8"/>
        <v>#REF!</v>
      </c>
      <c r="C116" s="42" t="e">
        <f t="shared" ca="1" si="9"/>
        <v>#REF!</v>
      </c>
      <c r="D116" s="26"/>
      <c r="E116" s="27"/>
      <c r="F116" s="27" t="e">
        <f t="shared" ca="1" si="10"/>
        <v>#REF!</v>
      </c>
      <c r="G116" s="25"/>
      <c r="H116" s="25"/>
      <c r="I116" s="25" t="e">
        <f t="shared" ca="1" si="12"/>
        <v>#REF!</v>
      </c>
      <c r="J116" s="28"/>
      <c r="K116" s="28"/>
      <c r="L116" s="28" t="e">
        <f t="shared" ca="1" si="11"/>
        <v>#REF!</v>
      </c>
      <c r="M116" s="30" t="e">
        <f t="shared" ca="1" si="13"/>
        <v>#REF!</v>
      </c>
      <c r="N116" s="50" t="e">
        <f t="shared" ca="1" si="14"/>
        <v>#REF!</v>
      </c>
      <c r="O116" s="32" t="e">
        <f t="shared" ca="1" si="15"/>
        <v>#REF!</v>
      </c>
      <c r="P116" s="35"/>
    </row>
    <row r="117" spans="1:16" x14ac:dyDescent="0.25">
      <c r="A117" s="21">
        <v>111</v>
      </c>
      <c r="B117" s="42" t="e">
        <f t="shared" ca="1" si="8"/>
        <v>#REF!</v>
      </c>
      <c r="C117" s="42" t="e">
        <f t="shared" ca="1" si="9"/>
        <v>#REF!</v>
      </c>
      <c r="D117" s="26"/>
      <c r="E117" s="27"/>
      <c r="F117" s="27" t="e">
        <f t="shared" ca="1" si="10"/>
        <v>#REF!</v>
      </c>
      <c r="G117" s="25"/>
      <c r="H117" s="25"/>
      <c r="I117" s="25" t="e">
        <f t="shared" ca="1" si="12"/>
        <v>#REF!</v>
      </c>
      <c r="J117" s="28"/>
      <c r="K117" s="28"/>
      <c r="L117" s="28" t="e">
        <f t="shared" ca="1" si="11"/>
        <v>#REF!</v>
      </c>
      <c r="M117" s="30" t="e">
        <f t="shared" ca="1" si="13"/>
        <v>#REF!</v>
      </c>
      <c r="N117" s="50" t="e">
        <f t="shared" ca="1" si="14"/>
        <v>#REF!</v>
      </c>
      <c r="O117" s="32" t="e">
        <f t="shared" ca="1" si="15"/>
        <v>#REF!</v>
      </c>
      <c r="P117" s="35"/>
    </row>
    <row r="118" spans="1:16" x14ac:dyDescent="0.25">
      <c r="A118" s="21">
        <v>112</v>
      </c>
      <c r="B118" s="42" t="e">
        <f t="shared" ca="1" si="8"/>
        <v>#REF!</v>
      </c>
      <c r="C118" s="42" t="e">
        <f t="shared" ca="1" si="9"/>
        <v>#REF!</v>
      </c>
      <c r="D118" s="26"/>
      <c r="E118" s="27"/>
      <c r="F118" s="27" t="e">
        <f t="shared" ca="1" si="10"/>
        <v>#REF!</v>
      </c>
      <c r="G118" s="25"/>
      <c r="H118" s="25"/>
      <c r="I118" s="25" t="e">
        <f t="shared" ca="1" si="12"/>
        <v>#REF!</v>
      </c>
      <c r="J118" s="28"/>
      <c r="K118" s="28"/>
      <c r="L118" s="28" t="e">
        <f t="shared" ca="1" si="11"/>
        <v>#REF!</v>
      </c>
      <c r="M118" s="30" t="e">
        <f t="shared" ca="1" si="13"/>
        <v>#REF!</v>
      </c>
      <c r="N118" s="50" t="e">
        <f t="shared" ca="1" si="14"/>
        <v>#REF!</v>
      </c>
      <c r="O118" s="32" t="e">
        <f t="shared" ca="1" si="15"/>
        <v>#REF!</v>
      </c>
      <c r="P118" s="35"/>
    </row>
    <row r="119" spans="1:16" x14ac:dyDescent="0.25">
      <c r="A119" s="21">
        <v>113</v>
      </c>
      <c r="B119" s="42" t="e">
        <f t="shared" ca="1" si="8"/>
        <v>#REF!</v>
      </c>
      <c r="C119" s="42" t="e">
        <f t="shared" ca="1" si="9"/>
        <v>#REF!</v>
      </c>
      <c r="D119" s="26"/>
      <c r="E119" s="27"/>
      <c r="F119" s="27" t="e">
        <f t="shared" ca="1" si="10"/>
        <v>#REF!</v>
      </c>
      <c r="G119" s="25"/>
      <c r="H119" s="25"/>
      <c r="I119" s="25" t="e">
        <f t="shared" ca="1" si="12"/>
        <v>#REF!</v>
      </c>
      <c r="J119" s="28"/>
      <c r="K119" s="28"/>
      <c r="L119" s="28" t="e">
        <f t="shared" ca="1" si="11"/>
        <v>#REF!</v>
      </c>
      <c r="M119" s="30" t="e">
        <f t="shared" ca="1" si="13"/>
        <v>#REF!</v>
      </c>
      <c r="N119" s="50" t="e">
        <f t="shared" ca="1" si="14"/>
        <v>#REF!</v>
      </c>
      <c r="O119" s="32" t="e">
        <f t="shared" ca="1" si="15"/>
        <v>#REF!</v>
      </c>
      <c r="P119" s="35"/>
    </row>
    <row r="120" spans="1:16" x14ac:dyDescent="0.25">
      <c r="A120" s="21">
        <v>114</v>
      </c>
      <c r="B120" s="42" t="e">
        <f t="shared" ca="1" si="8"/>
        <v>#REF!</v>
      </c>
      <c r="C120" s="42" t="e">
        <f t="shared" ca="1" si="9"/>
        <v>#REF!</v>
      </c>
      <c r="D120" s="26"/>
      <c r="E120" s="27"/>
      <c r="F120" s="27" t="e">
        <f t="shared" ca="1" si="10"/>
        <v>#REF!</v>
      </c>
      <c r="G120" s="25"/>
      <c r="H120" s="25"/>
      <c r="I120" s="25" t="e">
        <f t="shared" ca="1" si="12"/>
        <v>#REF!</v>
      </c>
      <c r="J120" s="28"/>
      <c r="K120" s="28"/>
      <c r="L120" s="28" t="e">
        <f t="shared" ca="1" si="11"/>
        <v>#REF!</v>
      </c>
      <c r="M120" s="30" t="e">
        <f t="shared" ca="1" si="13"/>
        <v>#REF!</v>
      </c>
      <c r="N120" s="50" t="e">
        <f t="shared" ca="1" si="14"/>
        <v>#REF!</v>
      </c>
      <c r="O120" s="32" t="e">
        <f t="shared" ca="1" si="15"/>
        <v>#REF!</v>
      </c>
      <c r="P120" s="35"/>
    </row>
    <row r="121" spans="1:16" x14ac:dyDescent="0.25">
      <c r="A121" s="21">
        <v>115</v>
      </c>
      <c r="B121" s="42" t="e">
        <f t="shared" ca="1" si="8"/>
        <v>#REF!</v>
      </c>
      <c r="C121" s="42" t="e">
        <f t="shared" ca="1" si="9"/>
        <v>#REF!</v>
      </c>
      <c r="D121" s="26"/>
      <c r="E121" s="27"/>
      <c r="F121" s="27" t="e">
        <f t="shared" ca="1" si="10"/>
        <v>#REF!</v>
      </c>
      <c r="G121" s="25"/>
      <c r="H121" s="25"/>
      <c r="I121" s="25" t="e">
        <f t="shared" ca="1" si="12"/>
        <v>#REF!</v>
      </c>
      <c r="J121" s="28"/>
      <c r="K121" s="28"/>
      <c r="L121" s="28" t="e">
        <f t="shared" ca="1" si="11"/>
        <v>#REF!</v>
      </c>
      <c r="M121" s="30" t="e">
        <f t="shared" ca="1" si="13"/>
        <v>#REF!</v>
      </c>
      <c r="N121" s="50" t="e">
        <f t="shared" ca="1" si="14"/>
        <v>#REF!</v>
      </c>
      <c r="O121" s="32" t="e">
        <f t="shared" ca="1" si="15"/>
        <v>#REF!</v>
      </c>
      <c r="P121" s="35"/>
    </row>
    <row r="122" spans="1:16" x14ac:dyDescent="0.25">
      <c r="A122" s="21">
        <v>116</v>
      </c>
      <c r="B122" s="42" t="e">
        <f t="shared" ca="1" si="8"/>
        <v>#REF!</v>
      </c>
      <c r="C122" s="42" t="e">
        <f t="shared" ca="1" si="9"/>
        <v>#REF!</v>
      </c>
      <c r="D122" s="26"/>
      <c r="E122" s="27"/>
      <c r="F122" s="27" t="e">
        <f t="shared" ca="1" si="10"/>
        <v>#REF!</v>
      </c>
      <c r="G122" s="25"/>
      <c r="H122" s="25"/>
      <c r="I122" s="25" t="e">
        <f t="shared" ca="1" si="12"/>
        <v>#REF!</v>
      </c>
      <c r="J122" s="28"/>
      <c r="K122" s="28"/>
      <c r="L122" s="28" t="e">
        <f t="shared" ca="1" si="11"/>
        <v>#REF!</v>
      </c>
      <c r="M122" s="30" t="e">
        <f t="shared" ca="1" si="13"/>
        <v>#REF!</v>
      </c>
      <c r="N122" s="50" t="e">
        <f t="shared" ca="1" si="14"/>
        <v>#REF!</v>
      </c>
      <c r="O122" s="32" t="e">
        <f t="shared" ca="1" si="15"/>
        <v>#REF!</v>
      </c>
      <c r="P122" s="35"/>
    </row>
    <row r="123" spans="1:16" x14ac:dyDescent="0.25">
      <c r="A123" s="21">
        <v>117</v>
      </c>
      <c r="B123" s="42" t="e">
        <f t="shared" ca="1" si="8"/>
        <v>#REF!</v>
      </c>
      <c r="C123" s="42" t="e">
        <f t="shared" ca="1" si="9"/>
        <v>#REF!</v>
      </c>
      <c r="D123" s="26"/>
      <c r="E123" s="27"/>
      <c r="F123" s="27" t="e">
        <f t="shared" ca="1" si="10"/>
        <v>#REF!</v>
      </c>
      <c r="G123" s="25"/>
      <c r="H123" s="25"/>
      <c r="I123" s="25" t="e">
        <f t="shared" ca="1" si="12"/>
        <v>#REF!</v>
      </c>
      <c r="J123" s="28"/>
      <c r="K123" s="28"/>
      <c r="L123" s="28" t="e">
        <f t="shared" ca="1" si="11"/>
        <v>#REF!</v>
      </c>
      <c r="M123" s="30" t="e">
        <f t="shared" ca="1" si="13"/>
        <v>#REF!</v>
      </c>
      <c r="N123" s="50" t="e">
        <f t="shared" ca="1" si="14"/>
        <v>#REF!</v>
      </c>
      <c r="O123" s="32" t="e">
        <f t="shared" ca="1" si="15"/>
        <v>#REF!</v>
      </c>
      <c r="P123" s="35"/>
    </row>
    <row r="124" spans="1:16" x14ac:dyDescent="0.25">
      <c r="A124" s="21">
        <v>118</v>
      </c>
      <c r="B124" s="42" t="e">
        <f t="shared" ca="1" si="8"/>
        <v>#REF!</v>
      </c>
      <c r="C124" s="42" t="e">
        <f t="shared" ca="1" si="9"/>
        <v>#REF!</v>
      </c>
      <c r="D124" s="26"/>
      <c r="E124" s="27"/>
      <c r="F124" s="27" t="e">
        <f t="shared" ca="1" si="10"/>
        <v>#REF!</v>
      </c>
      <c r="G124" s="25"/>
      <c r="H124" s="25"/>
      <c r="I124" s="25" t="e">
        <f t="shared" ca="1" si="12"/>
        <v>#REF!</v>
      </c>
      <c r="J124" s="28"/>
      <c r="K124" s="28"/>
      <c r="L124" s="28" t="e">
        <f t="shared" ca="1" si="11"/>
        <v>#REF!</v>
      </c>
      <c r="M124" s="30" t="e">
        <f t="shared" ca="1" si="13"/>
        <v>#REF!</v>
      </c>
      <c r="N124" s="50" t="e">
        <f t="shared" ca="1" si="14"/>
        <v>#REF!</v>
      </c>
      <c r="O124" s="32" t="e">
        <f t="shared" ca="1" si="15"/>
        <v>#REF!</v>
      </c>
      <c r="P124" s="35"/>
    </row>
    <row r="125" spans="1:16" x14ac:dyDescent="0.25">
      <c r="A125" s="21">
        <v>119</v>
      </c>
      <c r="B125" s="42" t="e">
        <f t="shared" ca="1" si="8"/>
        <v>#REF!</v>
      </c>
      <c r="C125" s="42" t="e">
        <f t="shared" ca="1" si="9"/>
        <v>#REF!</v>
      </c>
      <c r="D125" s="26"/>
      <c r="E125" s="27"/>
      <c r="F125" s="27" t="e">
        <f t="shared" ca="1" si="10"/>
        <v>#REF!</v>
      </c>
      <c r="G125" s="25"/>
      <c r="H125" s="25"/>
      <c r="I125" s="25" t="e">
        <f t="shared" ca="1" si="12"/>
        <v>#REF!</v>
      </c>
      <c r="J125" s="28"/>
      <c r="K125" s="28"/>
      <c r="L125" s="28" t="e">
        <f t="shared" ca="1" si="11"/>
        <v>#REF!</v>
      </c>
      <c r="M125" s="30" t="e">
        <f t="shared" ca="1" si="13"/>
        <v>#REF!</v>
      </c>
      <c r="N125" s="50" t="e">
        <f t="shared" ca="1" si="14"/>
        <v>#REF!</v>
      </c>
      <c r="O125" s="32" t="e">
        <f t="shared" ca="1" si="15"/>
        <v>#REF!</v>
      </c>
      <c r="P125" s="35"/>
    </row>
    <row r="126" spans="1:16" x14ac:dyDescent="0.25">
      <c r="A126" s="21">
        <v>120</v>
      </c>
      <c r="B126" s="42" t="e">
        <f t="shared" ca="1" si="8"/>
        <v>#REF!</v>
      </c>
      <c r="C126" s="42" t="e">
        <f t="shared" ca="1" si="9"/>
        <v>#REF!</v>
      </c>
      <c r="D126" s="26"/>
      <c r="E126" s="27"/>
      <c r="F126" s="27" t="e">
        <f t="shared" ca="1" si="10"/>
        <v>#REF!</v>
      </c>
      <c r="G126" s="25"/>
      <c r="H126" s="25"/>
      <c r="I126" s="25" t="e">
        <f t="shared" ca="1" si="12"/>
        <v>#REF!</v>
      </c>
      <c r="J126" s="28"/>
      <c r="K126" s="28"/>
      <c r="L126" s="28" t="e">
        <f t="shared" ca="1" si="11"/>
        <v>#REF!</v>
      </c>
      <c r="M126" s="30" t="e">
        <f t="shared" ca="1" si="13"/>
        <v>#REF!</v>
      </c>
      <c r="N126" s="50" t="e">
        <f t="shared" ca="1" si="14"/>
        <v>#REF!</v>
      </c>
      <c r="O126" s="32" t="e">
        <f t="shared" ca="1" si="15"/>
        <v>#REF!</v>
      </c>
      <c r="P126" s="35"/>
    </row>
    <row r="127" spans="1:16" x14ac:dyDescent="0.25">
      <c r="A127" s="21">
        <v>121</v>
      </c>
      <c r="B127" s="42" t="e">
        <f t="shared" ca="1" si="8"/>
        <v>#REF!</v>
      </c>
      <c r="C127" s="42" t="e">
        <f t="shared" ca="1" si="9"/>
        <v>#REF!</v>
      </c>
      <c r="D127" s="26"/>
      <c r="E127" s="27"/>
      <c r="F127" s="27" t="e">
        <f t="shared" ca="1" si="10"/>
        <v>#REF!</v>
      </c>
      <c r="G127" s="25"/>
      <c r="H127" s="25"/>
      <c r="I127" s="25" t="e">
        <f t="shared" ca="1" si="12"/>
        <v>#REF!</v>
      </c>
      <c r="J127" s="28"/>
      <c r="K127" s="28"/>
      <c r="L127" s="28" t="e">
        <f t="shared" ca="1" si="11"/>
        <v>#REF!</v>
      </c>
      <c r="M127" s="30" t="e">
        <f t="shared" ca="1" si="13"/>
        <v>#REF!</v>
      </c>
      <c r="N127" s="50" t="e">
        <f t="shared" ca="1" si="14"/>
        <v>#REF!</v>
      </c>
      <c r="O127" s="32" t="e">
        <f t="shared" ca="1" si="15"/>
        <v>#REF!</v>
      </c>
      <c r="P127" s="35"/>
    </row>
    <row r="128" spans="1:16" x14ac:dyDescent="0.25">
      <c r="A128" s="21">
        <v>122</v>
      </c>
      <c r="B128" s="42" t="e">
        <f t="shared" ca="1" si="8"/>
        <v>#REF!</v>
      </c>
      <c r="C128" s="42" t="e">
        <f t="shared" ca="1" si="9"/>
        <v>#REF!</v>
      </c>
      <c r="D128" s="26"/>
      <c r="E128" s="27"/>
      <c r="F128" s="27" t="e">
        <f t="shared" ca="1" si="10"/>
        <v>#REF!</v>
      </c>
      <c r="G128" s="25"/>
      <c r="H128" s="25"/>
      <c r="I128" s="25" t="e">
        <f t="shared" ca="1" si="12"/>
        <v>#REF!</v>
      </c>
      <c r="J128" s="28"/>
      <c r="K128" s="28"/>
      <c r="L128" s="28" t="e">
        <f t="shared" ca="1" si="11"/>
        <v>#REF!</v>
      </c>
      <c r="M128" s="30" t="e">
        <f t="shared" ca="1" si="13"/>
        <v>#REF!</v>
      </c>
      <c r="N128" s="50" t="e">
        <f t="shared" ca="1" si="14"/>
        <v>#REF!</v>
      </c>
      <c r="O128" s="32" t="e">
        <f t="shared" ca="1" si="15"/>
        <v>#REF!</v>
      </c>
      <c r="P128" s="35"/>
    </row>
    <row r="129" spans="1:16" x14ac:dyDescent="0.25">
      <c r="A129" s="21">
        <v>123</v>
      </c>
      <c r="B129" s="42" t="e">
        <f t="shared" ca="1" si="8"/>
        <v>#REF!</v>
      </c>
      <c r="C129" s="42" t="e">
        <f t="shared" ca="1" si="9"/>
        <v>#REF!</v>
      </c>
      <c r="D129" s="26"/>
      <c r="E129" s="27"/>
      <c r="F129" s="27" t="e">
        <f t="shared" ca="1" si="10"/>
        <v>#REF!</v>
      </c>
      <c r="G129" s="25"/>
      <c r="H129" s="25"/>
      <c r="I129" s="25" t="e">
        <f t="shared" ca="1" si="12"/>
        <v>#REF!</v>
      </c>
      <c r="J129" s="28"/>
      <c r="K129" s="28"/>
      <c r="L129" s="28" t="e">
        <f t="shared" ca="1" si="11"/>
        <v>#REF!</v>
      </c>
      <c r="M129" s="30" t="e">
        <f t="shared" ca="1" si="13"/>
        <v>#REF!</v>
      </c>
      <c r="N129" s="50" t="e">
        <f t="shared" ca="1" si="14"/>
        <v>#REF!</v>
      </c>
      <c r="O129" s="32" t="e">
        <f t="shared" ca="1" si="15"/>
        <v>#REF!</v>
      </c>
      <c r="P129" s="35"/>
    </row>
    <row r="130" spans="1:16" x14ac:dyDescent="0.25">
      <c r="A130" s="21">
        <v>124</v>
      </c>
      <c r="B130" s="42" t="e">
        <f t="shared" ca="1" si="8"/>
        <v>#REF!</v>
      </c>
      <c r="C130" s="42" t="e">
        <f t="shared" ca="1" si="9"/>
        <v>#REF!</v>
      </c>
      <c r="D130" s="26"/>
      <c r="E130" s="27"/>
      <c r="F130" s="27" t="e">
        <f t="shared" ca="1" si="10"/>
        <v>#REF!</v>
      </c>
      <c r="G130" s="25"/>
      <c r="H130" s="25"/>
      <c r="I130" s="25" t="e">
        <f t="shared" ca="1" si="12"/>
        <v>#REF!</v>
      </c>
      <c r="J130" s="28"/>
      <c r="K130" s="28"/>
      <c r="L130" s="28" t="e">
        <f t="shared" ca="1" si="11"/>
        <v>#REF!</v>
      </c>
      <c r="M130" s="30" t="e">
        <f t="shared" ca="1" si="13"/>
        <v>#REF!</v>
      </c>
      <c r="N130" s="50" t="e">
        <f t="shared" ca="1" si="14"/>
        <v>#REF!</v>
      </c>
      <c r="O130" s="32" t="e">
        <f t="shared" ca="1" si="15"/>
        <v>#REF!</v>
      </c>
      <c r="P130" s="35"/>
    </row>
    <row r="131" spans="1:16" x14ac:dyDescent="0.25">
      <c r="A131" s="21">
        <v>125</v>
      </c>
      <c r="B131" s="42" t="e">
        <f t="shared" ca="1" si="8"/>
        <v>#REF!</v>
      </c>
      <c r="C131" s="42" t="e">
        <f t="shared" ca="1" si="9"/>
        <v>#REF!</v>
      </c>
      <c r="D131" s="26"/>
      <c r="E131" s="27"/>
      <c r="F131" s="27" t="e">
        <f t="shared" ca="1" si="10"/>
        <v>#REF!</v>
      </c>
      <c r="G131" s="25"/>
      <c r="H131" s="25"/>
      <c r="I131" s="25" t="e">
        <f t="shared" ca="1" si="12"/>
        <v>#REF!</v>
      </c>
      <c r="J131" s="28"/>
      <c r="K131" s="28"/>
      <c r="L131" s="28" t="e">
        <f t="shared" ca="1" si="11"/>
        <v>#REF!</v>
      </c>
      <c r="M131" s="30" t="e">
        <f t="shared" ca="1" si="13"/>
        <v>#REF!</v>
      </c>
      <c r="N131" s="50" t="e">
        <f t="shared" ca="1" si="14"/>
        <v>#REF!</v>
      </c>
      <c r="O131" s="32" t="e">
        <f t="shared" ca="1" si="15"/>
        <v>#REF!</v>
      </c>
      <c r="P131" s="35"/>
    </row>
    <row r="132" spans="1:16" x14ac:dyDescent="0.25">
      <c r="A132" s="21">
        <v>126</v>
      </c>
      <c r="B132" s="42" t="e">
        <f t="shared" ca="1" si="8"/>
        <v>#REF!</v>
      </c>
      <c r="C132" s="42" t="e">
        <f t="shared" ca="1" si="9"/>
        <v>#REF!</v>
      </c>
      <c r="D132" s="26"/>
      <c r="E132" s="27"/>
      <c r="F132" s="27" t="e">
        <f t="shared" ca="1" si="10"/>
        <v>#REF!</v>
      </c>
      <c r="G132" s="25"/>
      <c r="H132" s="25"/>
      <c r="I132" s="25" t="e">
        <f t="shared" ca="1" si="12"/>
        <v>#REF!</v>
      </c>
      <c r="J132" s="28"/>
      <c r="K132" s="28"/>
      <c r="L132" s="28" t="e">
        <f t="shared" ca="1" si="11"/>
        <v>#REF!</v>
      </c>
      <c r="M132" s="30" t="e">
        <f t="shared" ca="1" si="13"/>
        <v>#REF!</v>
      </c>
      <c r="N132" s="50" t="e">
        <f t="shared" ca="1" si="14"/>
        <v>#REF!</v>
      </c>
      <c r="O132" s="32" t="e">
        <f t="shared" ca="1" si="15"/>
        <v>#REF!</v>
      </c>
      <c r="P132" s="35"/>
    </row>
    <row r="133" spans="1:16" x14ac:dyDescent="0.25">
      <c r="A133" s="21">
        <v>127</v>
      </c>
      <c r="B133" s="42" t="e">
        <f t="shared" ca="1" si="8"/>
        <v>#REF!</v>
      </c>
      <c r="C133" s="42" t="e">
        <f t="shared" ca="1" si="9"/>
        <v>#REF!</v>
      </c>
      <c r="D133" s="26"/>
      <c r="E133" s="27"/>
      <c r="F133" s="27" t="e">
        <f t="shared" ca="1" si="10"/>
        <v>#REF!</v>
      </c>
      <c r="G133" s="25"/>
      <c r="H133" s="25"/>
      <c r="I133" s="25" t="e">
        <f t="shared" ca="1" si="12"/>
        <v>#REF!</v>
      </c>
      <c r="J133" s="28"/>
      <c r="K133" s="28"/>
      <c r="L133" s="28" t="e">
        <f t="shared" ca="1" si="11"/>
        <v>#REF!</v>
      </c>
      <c r="M133" s="30" t="e">
        <f t="shared" ca="1" si="13"/>
        <v>#REF!</v>
      </c>
      <c r="N133" s="50" t="e">
        <f t="shared" ca="1" si="14"/>
        <v>#REF!</v>
      </c>
      <c r="O133" s="32" t="e">
        <f t="shared" ca="1" si="15"/>
        <v>#REF!</v>
      </c>
      <c r="P133" s="35"/>
    </row>
    <row r="134" spans="1:16" x14ac:dyDescent="0.25">
      <c r="A134" s="21">
        <v>128</v>
      </c>
      <c r="B134" s="42" t="e">
        <f t="shared" ca="1" si="8"/>
        <v>#REF!</v>
      </c>
      <c r="C134" s="42" t="e">
        <f t="shared" ca="1" si="9"/>
        <v>#REF!</v>
      </c>
      <c r="D134" s="26"/>
      <c r="E134" s="27"/>
      <c r="F134" s="27" t="e">
        <f t="shared" ca="1" si="10"/>
        <v>#REF!</v>
      </c>
      <c r="G134" s="25"/>
      <c r="H134" s="25"/>
      <c r="I134" s="25" t="e">
        <f t="shared" ca="1" si="12"/>
        <v>#REF!</v>
      </c>
      <c r="J134" s="28"/>
      <c r="K134" s="28"/>
      <c r="L134" s="28" t="e">
        <f t="shared" ca="1" si="11"/>
        <v>#REF!</v>
      </c>
      <c r="M134" s="30" t="e">
        <f t="shared" ca="1" si="13"/>
        <v>#REF!</v>
      </c>
      <c r="N134" s="50" t="e">
        <f t="shared" ca="1" si="14"/>
        <v>#REF!</v>
      </c>
      <c r="O134" s="32" t="e">
        <f t="shared" ca="1" si="15"/>
        <v>#REF!</v>
      </c>
      <c r="P134" s="35"/>
    </row>
    <row r="135" spans="1:16" x14ac:dyDescent="0.25">
      <c r="A135" s="21">
        <v>129</v>
      </c>
      <c r="B135" s="42" t="e">
        <f t="shared" ca="1" si="8"/>
        <v>#REF!</v>
      </c>
      <c r="C135" s="42" t="e">
        <f t="shared" ca="1" si="9"/>
        <v>#REF!</v>
      </c>
      <c r="D135" s="26"/>
      <c r="E135" s="27"/>
      <c r="F135" s="27" t="e">
        <f t="shared" ca="1" si="10"/>
        <v>#REF!</v>
      </c>
      <c r="G135" s="25"/>
      <c r="H135" s="25"/>
      <c r="I135" s="25" t="e">
        <f t="shared" ca="1" si="12"/>
        <v>#REF!</v>
      </c>
      <c r="J135" s="28"/>
      <c r="K135" s="28"/>
      <c r="L135" s="28" t="e">
        <f t="shared" ca="1" si="11"/>
        <v>#REF!</v>
      </c>
      <c r="M135" s="30" t="e">
        <f t="shared" ca="1" si="13"/>
        <v>#REF!</v>
      </c>
      <c r="N135" s="50" t="e">
        <f t="shared" ca="1" si="14"/>
        <v>#REF!</v>
      </c>
      <c r="O135" s="32" t="e">
        <f t="shared" ca="1" si="15"/>
        <v>#REF!</v>
      </c>
      <c r="P135" s="35"/>
    </row>
    <row r="136" spans="1:16" x14ac:dyDescent="0.25">
      <c r="A136" s="21">
        <v>130</v>
      </c>
      <c r="B136" s="42" t="e">
        <f t="shared" ref="B136:B199" ca="1" si="16">INDIRECT(CONCATENATE($C$505,$D$505,"!$B",$A136 + 8))</f>
        <v>#REF!</v>
      </c>
      <c r="C136" s="42" t="e">
        <f t="shared" ref="C136:C199" ca="1" si="17">INDIRECT(CONCATENATE($C$505,$D$505,"!$C",$A136 + 8))</f>
        <v>#REF!</v>
      </c>
      <c r="D136" s="26"/>
      <c r="E136" s="27"/>
      <c r="F136" s="27" t="e">
        <f t="shared" ref="F136:F199" ca="1" si="18">INDIRECT(CONCATENATE($C$505,$D$505,"!$Z",$A136 + 8))</f>
        <v>#REF!</v>
      </c>
      <c r="G136" s="25"/>
      <c r="H136" s="25"/>
      <c r="I136" s="25" t="e">
        <f t="shared" ca="1" si="12"/>
        <v>#REF!</v>
      </c>
      <c r="J136" s="28"/>
      <c r="K136" s="28"/>
      <c r="L136" s="28" t="e">
        <f t="shared" ref="L136:L199" ca="1" si="19">INDIRECT(CONCATENATE($C$505,$D$505,"!$V",$A136 + 8))</f>
        <v>#REF!</v>
      </c>
      <c r="M136" s="30" t="e">
        <f t="shared" ca="1" si="13"/>
        <v>#REF!</v>
      </c>
      <c r="N136" s="50" t="e">
        <f t="shared" ca="1" si="14"/>
        <v>#REF!</v>
      </c>
      <c r="O136" s="32" t="e">
        <f t="shared" ca="1" si="15"/>
        <v>#REF!</v>
      </c>
      <c r="P136" s="35"/>
    </row>
    <row r="137" spans="1:16" x14ac:dyDescent="0.25">
      <c r="A137" s="21">
        <v>131</v>
      </c>
      <c r="B137" s="42" t="e">
        <f t="shared" ca="1" si="16"/>
        <v>#REF!</v>
      </c>
      <c r="C137" s="42" t="e">
        <f t="shared" ca="1" si="17"/>
        <v>#REF!</v>
      </c>
      <c r="D137" s="26"/>
      <c r="E137" s="27"/>
      <c r="F137" s="27" t="e">
        <f t="shared" ca="1" si="18"/>
        <v>#REF!</v>
      </c>
      <c r="G137" s="25"/>
      <c r="H137" s="25"/>
      <c r="I137" s="25" t="e">
        <f t="shared" ref="I137:I200" ca="1" si="20">INDIRECT(CONCATENATE($C$505,$D$505,"!$AD",$A137 + 8))</f>
        <v>#REF!</v>
      </c>
      <c r="J137" s="28"/>
      <c r="K137" s="28"/>
      <c r="L137" s="28" t="e">
        <f t="shared" ca="1" si="19"/>
        <v>#REF!</v>
      </c>
      <c r="M137" s="30" t="e">
        <f t="shared" ref="M137:M200" ca="1" si="21">IF(I137&lt;33,0,3)</f>
        <v>#REF!</v>
      </c>
      <c r="N137" s="50" t="e">
        <f t="shared" ref="N137:N200" ca="1" si="22">ROUNDDOWN(O137,0)</f>
        <v>#REF!</v>
      </c>
      <c r="O137" s="32" t="e">
        <f t="shared" ref="O137:O200" ca="1" si="23">I137*M137/100</f>
        <v>#REF!</v>
      </c>
      <c r="P137" s="35"/>
    </row>
    <row r="138" spans="1:16" x14ac:dyDescent="0.25">
      <c r="A138" s="21">
        <v>132</v>
      </c>
      <c r="B138" s="42" t="e">
        <f t="shared" ca="1" si="16"/>
        <v>#REF!</v>
      </c>
      <c r="C138" s="42" t="e">
        <f t="shared" ca="1" si="17"/>
        <v>#REF!</v>
      </c>
      <c r="D138" s="26"/>
      <c r="E138" s="27"/>
      <c r="F138" s="27" t="e">
        <f t="shared" ca="1" si="18"/>
        <v>#REF!</v>
      </c>
      <c r="G138" s="25"/>
      <c r="H138" s="25"/>
      <c r="I138" s="25" t="e">
        <f t="shared" ca="1" si="20"/>
        <v>#REF!</v>
      </c>
      <c r="J138" s="28"/>
      <c r="K138" s="28"/>
      <c r="L138" s="28" t="e">
        <f t="shared" ca="1" si="19"/>
        <v>#REF!</v>
      </c>
      <c r="M138" s="30" t="e">
        <f t="shared" ca="1" si="21"/>
        <v>#REF!</v>
      </c>
      <c r="N138" s="50" t="e">
        <f t="shared" ca="1" si="22"/>
        <v>#REF!</v>
      </c>
      <c r="O138" s="32" t="e">
        <f t="shared" ca="1" si="23"/>
        <v>#REF!</v>
      </c>
      <c r="P138" s="35"/>
    </row>
    <row r="139" spans="1:16" x14ac:dyDescent="0.25">
      <c r="A139" s="21">
        <v>133</v>
      </c>
      <c r="B139" s="42" t="e">
        <f t="shared" ca="1" si="16"/>
        <v>#REF!</v>
      </c>
      <c r="C139" s="42" t="e">
        <f t="shared" ca="1" si="17"/>
        <v>#REF!</v>
      </c>
      <c r="D139" s="26"/>
      <c r="E139" s="27"/>
      <c r="F139" s="27" t="e">
        <f t="shared" ca="1" si="18"/>
        <v>#REF!</v>
      </c>
      <c r="G139" s="25"/>
      <c r="H139" s="25"/>
      <c r="I139" s="25" t="e">
        <f t="shared" ca="1" si="20"/>
        <v>#REF!</v>
      </c>
      <c r="J139" s="28"/>
      <c r="K139" s="28"/>
      <c r="L139" s="28" t="e">
        <f t="shared" ca="1" si="19"/>
        <v>#REF!</v>
      </c>
      <c r="M139" s="30" t="e">
        <f t="shared" ca="1" si="21"/>
        <v>#REF!</v>
      </c>
      <c r="N139" s="50" t="e">
        <f t="shared" ca="1" si="22"/>
        <v>#REF!</v>
      </c>
      <c r="O139" s="32" t="e">
        <f t="shared" ca="1" si="23"/>
        <v>#REF!</v>
      </c>
      <c r="P139" s="35"/>
    </row>
    <row r="140" spans="1:16" x14ac:dyDescent="0.25">
      <c r="A140" s="21">
        <v>134</v>
      </c>
      <c r="B140" s="42" t="e">
        <f t="shared" ca="1" si="16"/>
        <v>#REF!</v>
      </c>
      <c r="C140" s="42" t="e">
        <f t="shared" ca="1" si="17"/>
        <v>#REF!</v>
      </c>
      <c r="D140" s="26"/>
      <c r="E140" s="27"/>
      <c r="F140" s="27" t="e">
        <f t="shared" ca="1" si="18"/>
        <v>#REF!</v>
      </c>
      <c r="G140" s="25"/>
      <c r="H140" s="25"/>
      <c r="I140" s="25" t="e">
        <f t="shared" ca="1" si="20"/>
        <v>#REF!</v>
      </c>
      <c r="J140" s="28"/>
      <c r="K140" s="28"/>
      <c r="L140" s="28" t="e">
        <f t="shared" ca="1" si="19"/>
        <v>#REF!</v>
      </c>
      <c r="M140" s="30" t="e">
        <f t="shared" ca="1" si="21"/>
        <v>#REF!</v>
      </c>
      <c r="N140" s="50" t="e">
        <f t="shared" ca="1" si="22"/>
        <v>#REF!</v>
      </c>
      <c r="O140" s="32" t="e">
        <f t="shared" ca="1" si="23"/>
        <v>#REF!</v>
      </c>
      <c r="P140" s="35"/>
    </row>
    <row r="141" spans="1:16" x14ac:dyDescent="0.25">
      <c r="A141" s="21">
        <v>135</v>
      </c>
      <c r="B141" s="42" t="e">
        <f t="shared" ca="1" si="16"/>
        <v>#REF!</v>
      </c>
      <c r="C141" s="42" t="e">
        <f t="shared" ca="1" si="17"/>
        <v>#REF!</v>
      </c>
      <c r="D141" s="26"/>
      <c r="E141" s="27"/>
      <c r="F141" s="27" t="e">
        <f t="shared" ca="1" si="18"/>
        <v>#REF!</v>
      </c>
      <c r="G141" s="25"/>
      <c r="H141" s="25"/>
      <c r="I141" s="25" t="e">
        <f t="shared" ca="1" si="20"/>
        <v>#REF!</v>
      </c>
      <c r="J141" s="28"/>
      <c r="K141" s="28"/>
      <c r="L141" s="28" t="e">
        <f t="shared" ca="1" si="19"/>
        <v>#REF!</v>
      </c>
      <c r="M141" s="30" t="e">
        <f t="shared" ca="1" si="21"/>
        <v>#REF!</v>
      </c>
      <c r="N141" s="50" t="e">
        <f t="shared" ca="1" si="22"/>
        <v>#REF!</v>
      </c>
      <c r="O141" s="32" t="e">
        <f t="shared" ca="1" si="23"/>
        <v>#REF!</v>
      </c>
      <c r="P141" s="35"/>
    </row>
    <row r="142" spans="1:16" x14ac:dyDescent="0.25">
      <c r="A142" s="21">
        <v>136</v>
      </c>
      <c r="B142" s="42" t="e">
        <f t="shared" ca="1" si="16"/>
        <v>#REF!</v>
      </c>
      <c r="C142" s="42" t="e">
        <f t="shared" ca="1" si="17"/>
        <v>#REF!</v>
      </c>
      <c r="D142" s="26"/>
      <c r="E142" s="27"/>
      <c r="F142" s="27" t="e">
        <f t="shared" ca="1" si="18"/>
        <v>#REF!</v>
      </c>
      <c r="G142" s="25"/>
      <c r="H142" s="25"/>
      <c r="I142" s="25" t="e">
        <f t="shared" ca="1" si="20"/>
        <v>#REF!</v>
      </c>
      <c r="J142" s="28"/>
      <c r="K142" s="28"/>
      <c r="L142" s="28" t="e">
        <f t="shared" ca="1" si="19"/>
        <v>#REF!</v>
      </c>
      <c r="M142" s="30" t="e">
        <f t="shared" ca="1" si="21"/>
        <v>#REF!</v>
      </c>
      <c r="N142" s="50" t="e">
        <f t="shared" ca="1" si="22"/>
        <v>#REF!</v>
      </c>
      <c r="O142" s="32" t="e">
        <f t="shared" ca="1" si="23"/>
        <v>#REF!</v>
      </c>
      <c r="P142" s="35"/>
    </row>
    <row r="143" spans="1:16" x14ac:dyDescent="0.25">
      <c r="A143" s="21">
        <v>137</v>
      </c>
      <c r="B143" s="42" t="e">
        <f t="shared" ca="1" si="16"/>
        <v>#REF!</v>
      </c>
      <c r="C143" s="42" t="e">
        <f t="shared" ca="1" si="17"/>
        <v>#REF!</v>
      </c>
      <c r="D143" s="26"/>
      <c r="E143" s="27"/>
      <c r="F143" s="27" t="e">
        <f t="shared" ca="1" si="18"/>
        <v>#REF!</v>
      </c>
      <c r="G143" s="25"/>
      <c r="H143" s="25"/>
      <c r="I143" s="25" t="e">
        <f t="shared" ca="1" si="20"/>
        <v>#REF!</v>
      </c>
      <c r="J143" s="28"/>
      <c r="K143" s="28"/>
      <c r="L143" s="28" t="e">
        <f t="shared" ca="1" si="19"/>
        <v>#REF!</v>
      </c>
      <c r="M143" s="30" t="e">
        <f t="shared" ca="1" si="21"/>
        <v>#REF!</v>
      </c>
      <c r="N143" s="50" t="e">
        <f t="shared" ca="1" si="22"/>
        <v>#REF!</v>
      </c>
      <c r="O143" s="32" t="e">
        <f t="shared" ca="1" si="23"/>
        <v>#REF!</v>
      </c>
      <c r="P143" s="35"/>
    </row>
    <row r="144" spans="1:16" x14ac:dyDescent="0.25">
      <c r="A144" s="21">
        <v>138</v>
      </c>
      <c r="B144" s="42" t="e">
        <f t="shared" ca="1" si="16"/>
        <v>#REF!</v>
      </c>
      <c r="C144" s="42" t="e">
        <f t="shared" ca="1" si="17"/>
        <v>#REF!</v>
      </c>
      <c r="D144" s="26"/>
      <c r="E144" s="27"/>
      <c r="F144" s="27" t="e">
        <f t="shared" ca="1" si="18"/>
        <v>#REF!</v>
      </c>
      <c r="G144" s="25"/>
      <c r="H144" s="25"/>
      <c r="I144" s="25" t="e">
        <f t="shared" ca="1" si="20"/>
        <v>#REF!</v>
      </c>
      <c r="J144" s="28"/>
      <c r="K144" s="28"/>
      <c r="L144" s="28" t="e">
        <f t="shared" ca="1" si="19"/>
        <v>#REF!</v>
      </c>
      <c r="M144" s="30" t="e">
        <f t="shared" ca="1" si="21"/>
        <v>#REF!</v>
      </c>
      <c r="N144" s="50" t="e">
        <f t="shared" ca="1" si="22"/>
        <v>#REF!</v>
      </c>
      <c r="O144" s="32" t="e">
        <f t="shared" ca="1" si="23"/>
        <v>#REF!</v>
      </c>
      <c r="P144" s="35"/>
    </row>
    <row r="145" spans="1:16" x14ac:dyDescent="0.25">
      <c r="A145" s="21">
        <v>139</v>
      </c>
      <c r="B145" s="42" t="e">
        <f t="shared" ca="1" si="16"/>
        <v>#REF!</v>
      </c>
      <c r="C145" s="42" t="e">
        <f t="shared" ca="1" si="17"/>
        <v>#REF!</v>
      </c>
      <c r="D145" s="26"/>
      <c r="E145" s="27"/>
      <c r="F145" s="27" t="e">
        <f t="shared" ca="1" si="18"/>
        <v>#REF!</v>
      </c>
      <c r="G145" s="25"/>
      <c r="H145" s="25"/>
      <c r="I145" s="25" t="e">
        <f t="shared" ca="1" si="20"/>
        <v>#REF!</v>
      </c>
      <c r="J145" s="28"/>
      <c r="K145" s="28"/>
      <c r="L145" s="28" t="e">
        <f t="shared" ca="1" si="19"/>
        <v>#REF!</v>
      </c>
      <c r="M145" s="30" t="e">
        <f t="shared" ca="1" si="21"/>
        <v>#REF!</v>
      </c>
      <c r="N145" s="50" t="e">
        <f t="shared" ca="1" si="22"/>
        <v>#REF!</v>
      </c>
      <c r="O145" s="32" t="e">
        <f t="shared" ca="1" si="23"/>
        <v>#REF!</v>
      </c>
      <c r="P145" s="35"/>
    </row>
    <row r="146" spans="1:16" x14ac:dyDescent="0.25">
      <c r="A146" s="21">
        <v>140</v>
      </c>
      <c r="B146" s="42" t="e">
        <f t="shared" ca="1" si="16"/>
        <v>#REF!</v>
      </c>
      <c r="C146" s="42" t="e">
        <f t="shared" ca="1" si="17"/>
        <v>#REF!</v>
      </c>
      <c r="D146" s="26"/>
      <c r="E146" s="27"/>
      <c r="F146" s="27" t="e">
        <f t="shared" ca="1" si="18"/>
        <v>#REF!</v>
      </c>
      <c r="G146" s="25"/>
      <c r="H146" s="25"/>
      <c r="I146" s="25" t="e">
        <f t="shared" ca="1" si="20"/>
        <v>#REF!</v>
      </c>
      <c r="J146" s="28"/>
      <c r="K146" s="28"/>
      <c r="L146" s="28" t="e">
        <f t="shared" ca="1" si="19"/>
        <v>#REF!</v>
      </c>
      <c r="M146" s="30" t="e">
        <f t="shared" ca="1" si="21"/>
        <v>#REF!</v>
      </c>
      <c r="N146" s="50" t="e">
        <f t="shared" ca="1" si="22"/>
        <v>#REF!</v>
      </c>
      <c r="O146" s="32" t="e">
        <f t="shared" ca="1" si="23"/>
        <v>#REF!</v>
      </c>
      <c r="P146" s="35"/>
    </row>
    <row r="147" spans="1:16" x14ac:dyDescent="0.25">
      <c r="A147" s="21">
        <v>141</v>
      </c>
      <c r="B147" s="42" t="e">
        <f t="shared" ca="1" si="16"/>
        <v>#REF!</v>
      </c>
      <c r="C147" s="42" t="e">
        <f t="shared" ca="1" si="17"/>
        <v>#REF!</v>
      </c>
      <c r="D147" s="26"/>
      <c r="E147" s="27"/>
      <c r="F147" s="27" t="e">
        <f t="shared" ca="1" si="18"/>
        <v>#REF!</v>
      </c>
      <c r="G147" s="25"/>
      <c r="H147" s="25"/>
      <c r="I147" s="25" t="e">
        <f t="shared" ca="1" si="20"/>
        <v>#REF!</v>
      </c>
      <c r="J147" s="28"/>
      <c r="K147" s="28"/>
      <c r="L147" s="28" t="e">
        <f t="shared" ca="1" si="19"/>
        <v>#REF!</v>
      </c>
      <c r="M147" s="30" t="e">
        <f t="shared" ca="1" si="21"/>
        <v>#REF!</v>
      </c>
      <c r="N147" s="50" t="e">
        <f t="shared" ca="1" si="22"/>
        <v>#REF!</v>
      </c>
      <c r="O147" s="32" t="e">
        <f t="shared" ca="1" si="23"/>
        <v>#REF!</v>
      </c>
      <c r="P147" s="35"/>
    </row>
    <row r="148" spans="1:16" x14ac:dyDescent="0.25">
      <c r="A148" s="21">
        <v>142</v>
      </c>
      <c r="B148" s="42" t="e">
        <f t="shared" ca="1" si="16"/>
        <v>#REF!</v>
      </c>
      <c r="C148" s="42" t="e">
        <f t="shared" ca="1" si="17"/>
        <v>#REF!</v>
      </c>
      <c r="D148" s="26"/>
      <c r="E148" s="27"/>
      <c r="F148" s="27" t="e">
        <f t="shared" ca="1" si="18"/>
        <v>#REF!</v>
      </c>
      <c r="G148" s="25"/>
      <c r="H148" s="25"/>
      <c r="I148" s="25" t="e">
        <f t="shared" ca="1" si="20"/>
        <v>#REF!</v>
      </c>
      <c r="J148" s="28"/>
      <c r="K148" s="28"/>
      <c r="L148" s="28" t="e">
        <f t="shared" ca="1" si="19"/>
        <v>#REF!</v>
      </c>
      <c r="M148" s="30" t="e">
        <f t="shared" ca="1" si="21"/>
        <v>#REF!</v>
      </c>
      <c r="N148" s="50" t="e">
        <f t="shared" ca="1" si="22"/>
        <v>#REF!</v>
      </c>
      <c r="O148" s="32" t="e">
        <f t="shared" ca="1" si="23"/>
        <v>#REF!</v>
      </c>
      <c r="P148" s="35"/>
    </row>
    <row r="149" spans="1:16" x14ac:dyDescent="0.25">
      <c r="A149" s="21">
        <v>143</v>
      </c>
      <c r="B149" s="42" t="e">
        <f t="shared" ca="1" si="16"/>
        <v>#REF!</v>
      </c>
      <c r="C149" s="42" t="e">
        <f t="shared" ca="1" si="17"/>
        <v>#REF!</v>
      </c>
      <c r="D149" s="26"/>
      <c r="E149" s="27"/>
      <c r="F149" s="27" t="e">
        <f t="shared" ca="1" si="18"/>
        <v>#REF!</v>
      </c>
      <c r="G149" s="25"/>
      <c r="H149" s="25"/>
      <c r="I149" s="25" t="e">
        <f t="shared" ca="1" si="20"/>
        <v>#REF!</v>
      </c>
      <c r="J149" s="28"/>
      <c r="K149" s="28"/>
      <c r="L149" s="28" t="e">
        <f t="shared" ca="1" si="19"/>
        <v>#REF!</v>
      </c>
      <c r="M149" s="30" t="e">
        <f t="shared" ca="1" si="21"/>
        <v>#REF!</v>
      </c>
      <c r="N149" s="50" t="e">
        <f t="shared" ca="1" si="22"/>
        <v>#REF!</v>
      </c>
      <c r="O149" s="32" t="e">
        <f t="shared" ca="1" si="23"/>
        <v>#REF!</v>
      </c>
      <c r="P149" s="35"/>
    </row>
    <row r="150" spans="1:16" x14ac:dyDescent="0.25">
      <c r="A150" s="21">
        <v>144</v>
      </c>
      <c r="B150" s="42" t="e">
        <f t="shared" ca="1" si="16"/>
        <v>#REF!</v>
      </c>
      <c r="C150" s="42" t="e">
        <f t="shared" ca="1" si="17"/>
        <v>#REF!</v>
      </c>
      <c r="D150" s="26"/>
      <c r="E150" s="27"/>
      <c r="F150" s="27" t="e">
        <f t="shared" ca="1" si="18"/>
        <v>#REF!</v>
      </c>
      <c r="G150" s="25"/>
      <c r="H150" s="25"/>
      <c r="I150" s="25" t="e">
        <f t="shared" ca="1" si="20"/>
        <v>#REF!</v>
      </c>
      <c r="J150" s="28"/>
      <c r="K150" s="28"/>
      <c r="L150" s="28" t="e">
        <f t="shared" ca="1" si="19"/>
        <v>#REF!</v>
      </c>
      <c r="M150" s="30" t="e">
        <f t="shared" ca="1" si="21"/>
        <v>#REF!</v>
      </c>
      <c r="N150" s="50" t="e">
        <f t="shared" ca="1" si="22"/>
        <v>#REF!</v>
      </c>
      <c r="O150" s="32" t="e">
        <f t="shared" ca="1" si="23"/>
        <v>#REF!</v>
      </c>
      <c r="P150" s="35"/>
    </row>
    <row r="151" spans="1:16" x14ac:dyDescent="0.25">
      <c r="A151" s="21">
        <v>145</v>
      </c>
      <c r="B151" s="42" t="e">
        <f t="shared" ca="1" si="16"/>
        <v>#REF!</v>
      </c>
      <c r="C151" s="42" t="e">
        <f t="shared" ca="1" si="17"/>
        <v>#REF!</v>
      </c>
      <c r="D151" s="26"/>
      <c r="E151" s="27"/>
      <c r="F151" s="27" t="e">
        <f t="shared" ca="1" si="18"/>
        <v>#REF!</v>
      </c>
      <c r="G151" s="25"/>
      <c r="H151" s="25"/>
      <c r="I151" s="25" t="e">
        <f t="shared" ca="1" si="20"/>
        <v>#REF!</v>
      </c>
      <c r="J151" s="28"/>
      <c r="K151" s="28"/>
      <c r="L151" s="28" t="e">
        <f t="shared" ca="1" si="19"/>
        <v>#REF!</v>
      </c>
      <c r="M151" s="30" t="e">
        <f t="shared" ca="1" si="21"/>
        <v>#REF!</v>
      </c>
      <c r="N151" s="50" t="e">
        <f t="shared" ca="1" si="22"/>
        <v>#REF!</v>
      </c>
      <c r="O151" s="32" t="e">
        <f t="shared" ca="1" si="23"/>
        <v>#REF!</v>
      </c>
      <c r="P151" s="35"/>
    </row>
    <row r="152" spans="1:16" x14ac:dyDescent="0.25">
      <c r="A152" s="21">
        <v>146</v>
      </c>
      <c r="B152" s="42" t="e">
        <f t="shared" ca="1" si="16"/>
        <v>#REF!</v>
      </c>
      <c r="C152" s="42" t="e">
        <f t="shared" ca="1" si="17"/>
        <v>#REF!</v>
      </c>
      <c r="D152" s="26"/>
      <c r="E152" s="27"/>
      <c r="F152" s="27" t="e">
        <f t="shared" ca="1" si="18"/>
        <v>#REF!</v>
      </c>
      <c r="G152" s="25"/>
      <c r="H152" s="25"/>
      <c r="I152" s="25" t="e">
        <f t="shared" ca="1" si="20"/>
        <v>#REF!</v>
      </c>
      <c r="J152" s="28"/>
      <c r="K152" s="28"/>
      <c r="L152" s="28" t="e">
        <f t="shared" ca="1" si="19"/>
        <v>#REF!</v>
      </c>
      <c r="M152" s="30" t="e">
        <f t="shared" ca="1" si="21"/>
        <v>#REF!</v>
      </c>
      <c r="N152" s="50" t="e">
        <f t="shared" ca="1" si="22"/>
        <v>#REF!</v>
      </c>
      <c r="O152" s="32" t="e">
        <f t="shared" ca="1" si="23"/>
        <v>#REF!</v>
      </c>
      <c r="P152" s="35"/>
    </row>
    <row r="153" spans="1:16" x14ac:dyDescent="0.25">
      <c r="A153" s="21">
        <v>147</v>
      </c>
      <c r="B153" s="42" t="e">
        <f t="shared" ca="1" si="16"/>
        <v>#REF!</v>
      </c>
      <c r="C153" s="42" t="e">
        <f t="shared" ca="1" si="17"/>
        <v>#REF!</v>
      </c>
      <c r="D153" s="26"/>
      <c r="E153" s="27"/>
      <c r="F153" s="27" t="e">
        <f t="shared" ca="1" si="18"/>
        <v>#REF!</v>
      </c>
      <c r="G153" s="25"/>
      <c r="H153" s="25"/>
      <c r="I153" s="25" t="e">
        <f t="shared" ca="1" si="20"/>
        <v>#REF!</v>
      </c>
      <c r="J153" s="28"/>
      <c r="K153" s="28"/>
      <c r="L153" s="28" t="e">
        <f t="shared" ca="1" si="19"/>
        <v>#REF!</v>
      </c>
      <c r="M153" s="30" t="e">
        <f t="shared" ca="1" si="21"/>
        <v>#REF!</v>
      </c>
      <c r="N153" s="50" t="e">
        <f t="shared" ca="1" si="22"/>
        <v>#REF!</v>
      </c>
      <c r="O153" s="32" t="e">
        <f t="shared" ca="1" si="23"/>
        <v>#REF!</v>
      </c>
      <c r="P153" s="35"/>
    </row>
    <row r="154" spans="1:16" x14ac:dyDescent="0.25">
      <c r="A154" s="21">
        <v>148</v>
      </c>
      <c r="B154" s="42" t="e">
        <f t="shared" ca="1" si="16"/>
        <v>#REF!</v>
      </c>
      <c r="C154" s="42" t="e">
        <f t="shared" ca="1" si="17"/>
        <v>#REF!</v>
      </c>
      <c r="D154" s="26"/>
      <c r="E154" s="27"/>
      <c r="F154" s="27" t="e">
        <f t="shared" ca="1" si="18"/>
        <v>#REF!</v>
      </c>
      <c r="G154" s="25"/>
      <c r="H154" s="25"/>
      <c r="I154" s="25" t="e">
        <f t="shared" ca="1" si="20"/>
        <v>#REF!</v>
      </c>
      <c r="J154" s="28"/>
      <c r="K154" s="28"/>
      <c r="L154" s="28" t="e">
        <f t="shared" ca="1" si="19"/>
        <v>#REF!</v>
      </c>
      <c r="M154" s="30" t="e">
        <f t="shared" ca="1" si="21"/>
        <v>#REF!</v>
      </c>
      <c r="N154" s="50" t="e">
        <f t="shared" ca="1" si="22"/>
        <v>#REF!</v>
      </c>
      <c r="O154" s="32" t="e">
        <f t="shared" ca="1" si="23"/>
        <v>#REF!</v>
      </c>
      <c r="P154" s="35"/>
    </row>
    <row r="155" spans="1:16" x14ac:dyDescent="0.25">
      <c r="A155" s="21">
        <v>149</v>
      </c>
      <c r="B155" s="42" t="e">
        <f t="shared" ca="1" si="16"/>
        <v>#REF!</v>
      </c>
      <c r="C155" s="42" t="e">
        <f t="shared" ca="1" si="17"/>
        <v>#REF!</v>
      </c>
      <c r="D155" s="26"/>
      <c r="E155" s="27"/>
      <c r="F155" s="27" t="e">
        <f t="shared" ca="1" si="18"/>
        <v>#REF!</v>
      </c>
      <c r="G155" s="25"/>
      <c r="H155" s="25"/>
      <c r="I155" s="25" t="e">
        <f t="shared" ca="1" si="20"/>
        <v>#REF!</v>
      </c>
      <c r="J155" s="28"/>
      <c r="K155" s="28"/>
      <c r="L155" s="28" t="e">
        <f t="shared" ca="1" si="19"/>
        <v>#REF!</v>
      </c>
      <c r="M155" s="30" t="e">
        <f t="shared" ca="1" si="21"/>
        <v>#REF!</v>
      </c>
      <c r="N155" s="50" t="e">
        <f t="shared" ca="1" si="22"/>
        <v>#REF!</v>
      </c>
      <c r="O155" s="32" t="e">
        <f t="shared" ca="1" si="23"/>
        <v>#REF!</v>
      </c>
      <c r="P155" s="35"/>
    </row>
    <row r="156" spans="1:16" x14ac:dyDescent="0.25">
      <c r="A156" s="21">
        <v>150</v>
      </c>
      <c r="B156" s="42" t="e">
        <f t="shared" ca="1" si="16"/>
        <v>#REF!</v>
      </c>
      <c r="C156" s="42" t="e">
        <f t="shared" ca="1" si="17"/>
        <v>#REF!</v>
      </c>
      <c r="D156" s="26"/>
      <c r="E156" s="27"/>
      <c r="F156" s="27" t="e">
        <f t="shared" ca="1" si="18"/>
        <v>#REF!</v>
      </c>
      <c r="G156" s="25"/>
      <c r="H156" s="25"/>
      <c r="I156" s="25" t="e">
        <f t="shared" ca="1" si="20"/>
        <v>#REF!</v>
      </c>
      <c r="J156" s="28"/>
      <c r="K156" s="28"/>
      <c r="L156" s="28" t="e">
        <f t="shared" ca="1" si="19"/>
        <v>#REF!</v>
      </c>
      <c r="M156" s="30" t="e">
        <f t="shared" ca="1" si="21"/>
        <v>#REF!</v>
      </c>
      <c r="N156" s="50" t="e">
        <f t="shared" ca="1" si="22"/>
        <v>#REF!</v>
      </c>
      <c r="O156" s="32" t="e">
        <f t="shared" ca="1" si="23"/>
        <v>#REF!</v>
      </c>
      <c r="P156" s="35"/>
    </row>
    <row r="157" spans="1:16" x14ac:dyDescent="0.25">
      <c r="A157" s="21">
        <v>151</v>
      </c>
      <c r="B157" s="42" t="e">
        <f t="shared" ca="1" si="16"/>
        <v>#REF!</v>
      </c>
      <c r="C157" s="42" t="e">
        <f t="shared" ca="1" si="17"/>
        <v>#REF!</v>
      </c>
      <c r="D157" s="26"/>
      <c r="E157" s="27"/>
      <c r="F157" s="27" t="e">
        <f t="shared" ca="1" si="18"/>
        <v>#REF!</v>
      </c>
      <c r="G157" s="25"/>
      <c r="H157" s="25"/>
      <c r="I157" s="25" t="e">
        <f t="shared" ca="1" si="20"/>
        <v>#REF!</v>
      </c>
      <c r="J157" s="28"/>
      <c r="K157" s="28"/>
      <c r="L157" s="28" t="e">
        <f t="shared" ca="1" si="19"/>
        <v>#REF!</v>
      </c>
      <c r="M157" s="30" t="e">
        <f t="shared" ca="1" si="21"/>
        <v>#REF!</v>
      </c>
      <c r="N157" s="50" t="e">
        <f t="shared" ca="1" si="22"/>
        <v>#REF!</v>
      </c>
      <c r="O157" s="32" t="e">
        <f t="shared" ca="1" si="23"/>
        <v>#REF!</v>
      </c>
      <c r="P157" s="35"/>
    </row>
    <row r="158" spans="1:16" x14ac:dyDescent="0.25">
      <c r="A158" s="21">
        <v>152</v>
      </c>
      <c r="B158" s="42" t="e">
        <f t="shared" ca="1" si="16"/>
        <v>#REF!</v>
      </c>
      <c r="C158" s="42" t="e">
        <f t="shared" ca="1" si="17"/>
        <v>#REF!</v>
      </c>
      <c r="D158" s="26"/>
      <c r="E158" s="27"/>
      <c r="F158" s="27" t="e">
        <f t="shared" ca="1" si="18"/>
        <v>#REF!</v>
      </c>
      <c r="G158" s="25"/>
      <c r="H158" s="25"/>
      <c r="I158" s="25" t="e">
        <f t="shared" ca="1" si="20"/>
        <v>#REF!</v>
      </c>
      <c r="J158" s="28"/>
      <c r="K158" s="28"/>
      <c r="L158" s="28" t="e">
        <f t="shared" ca="1" si="19"/>
        <v>#REF!</v>
      </c>
      <c r="M158" s="30" t="e">
        <f t="shared" ca="1" si="21"/>
        <v>#REF!</v>
      </c>
      <c r="N158" s="50" t="e">
        <f t="shared" ca="1" si="22"/>
        <v>#REF!</v>
      </c>
      <c r="O158" s="32" t="e">
        <f t="shared" ca="1" si="23"/>
        <v>#REF!</v>
      </c>
      <c r="P158" s="35"/>
    </row>
    <row r="159" spans="1:16" x14ac:dyDescent="0.25">
      <c r="A159" s="21">
        <v>153</v>
      </c>
      <c r="B159" s="42" t="e">
        <f t="shared" ca="1" si="16"/>
        <v>#REF!</v>
      </c>
      <c r="C159" s="42" t="e">
        <f t="shared" ca="1" si="17"/>
        <v>#REF!</v>
      </c>
      <c r="D159" s="26"/>
      <c r="E159" s="27"/>
      <c r="F159" s="27" t="e">
        <f t="shared" ca="1" si="18"/>
        <v>#REF!</v>
      </c>
      <c r="G159" s="25"/>
      <c r="H159" s="25"/>
      <c r="I159" s="25" t="e">
        <f t="shared" ca="1" si="20"/>
        <v>#REF!</v>
      </c>
      <c r="J159" s="28"/>
      <c r="K159" s="28"/>
      <c r="L159" s="28" t="e">
        <f t="shared" ca="1" si="19"/>
        <v>#REF!</v>
      </c>
      <c r="M159" s="30" t="e">
        <f t="shared" ca="1" si="21"/>
        <v>#REF!</v>
      </c>
      <c r="N159" s="50" t="e">
        <f t="shared" ca="1" si="22"/>
        <v>#REF!</v>
      </c>
      <c r="O159" s="32" t="e">
        <f t="shared" ca="1" si="23"/>
        <v>#REF!</v>
      </c>
      <c r="P159" s="35"/>
    </row>
    <row r="160" spans="1:16" x14ac:dyDescent="0.25">
      <c r="A160" s="21">
        <v>154</v>
      </c>
      <c r="B160" s="42" t="e">
        <f t="shared" ca="1" si="16"/>
        <v>#REF!</v>
      </c>
      <c r="C160" s="42" t="e">
        <f t="shared" ca="1" si="17"/>
        <v>#REF!</v>
      </c>
      <c r="D160" s="26"/>
      <c r="E160" s="27"/>
      <c r="F160" s="27" t="e">
        <f t="shared" ca="1" si="18"/>
        <v>#REF!</v>
      </c>
      <c r="G160" s="25"/>
      <c r="H160" s="25"/>
      <c r="I160" s="25" t="e">
        <f t="shared" ca="1" si="20"/>
        <v>#REF!</v>
      </c>
      <c r="J160" s="28"/>
      <c r="K160" s="28"/>
      <c r="L160" s="28" t="e">
        <f t="shared" ca="1" si="19"/>
        <v>#REF!</v>
      </c>
      <c r="M160" s="30" t="e">
        <f t="shared" ca="1" si="21"/>
        <v>#REF!</v>
      </c>
      <c r="N160" s="50" t="e">
        <f t="shared" ca="1" si="22"/>
        <v>#REF!</v>
      </c>
      <c r="O160" s="32" t="e">
        <f t="shared" ca="1" si="23"/>
        <v>#REF!</v>
      </c>
      <c r="P160" s="35"/>
    </row>
    <row r="161" spans="1:16" x14ac:dyDescent="0.25">
      <c r="A161" s="21">
        <v>155</v>
      </c>
      <c r="B161" s="42" t="e">
        <f t="shared" ca="1" si="16"/>
        <v>#REF!</v>
      </c>
      <c r="C161" s="42" t="e">
        <f t="shared" ca="1" si="17"/>
        <v>#REF!</v>
      </c>
      <c r="D161" s="26"/>
      <c r="E161" s="27"/>
      <c r="F161" s="27" t="e">
        <f t="shared" ca="1" si="18"/>
        <v>#REF!</v>
      </c>
      <c r="G161" s="25"/>
      <c r="H161" s="25"/>
      <c r="I161" s="25" t="e">
        <f t="shared" ca="1" si="20"/>
        <v>#REF!</v>
      </c>
      <c r="J161" s="28"/>
      <c r="K161" s="28"/>
      <c r="L161" s="28" t="e">
        <f t="shared" ca="1" si="19"/>
        <v>#REF!</v>
      </c>
      <c r="M161" s="30" t="e">
        <f t="shared" ca="1" si="21"/>
        <v>#REF!</v>
      </c>
      <c r="N161" s="50" t="e">
        <f t="shared" ca="1" si="22"/>
        <v>#REF!</v>
      </c>
      <c r="O161" s="32" t="e">
        <f t="shared" ca="1" si="23"/>
        <v>#REF!</v>
      </c>
      <c r="P161" s="35"/>
    </row>
    <row r="162" spans="1:16" x14ac:dyDescent="0.25">
      <c r="A162" s="21">
        <v>156</v>
      </c>
      <c r="B162" s="42" t="e">
        <f t="shared" ca="1" si="16"/>
        <v>#REF!</v>
      </c>
      <c r="C162" s="42" t="e">
        <f t="shared" ca="1" si="17"/>
        <v>#REF!</v>
      </c>
      <c r="D162" s="26"/>
      <c r="E162" s="27"/>
      <c r="F162" s="27" t="e">
        <f t="shared" ca="1" si="18"/>
        <v>#REF!</v>
      </c>
      <c r="G162" s="25"/>
      <c r="H162" s="25"/>
      <c r="I162" s="25" t="e">
        <f t="shared" ca="1" si="20"/>
        <v>#REF!</v>
      </c>
      <c r="J162" s="28"/>
      <c r="K162" s="28"/>
      <c r="L162" s="28" t="e">
        <f t="shared" ca="1" si="19"/>
        <v>#REF!</v>
      </c>
      <c r="M162" s="30" t="e">
        <f t="shared" ca="1" si="21"/>
        <v>#REF!</v>
      </c>
      <c r="N162" s="50" t="e">
        <f t="shared" ca="1" si="22"/>
        <v>#REF!</v>
      </c>
      <c r="O162" s="32" t="e">
        <f t="shared" ca="1" si="23"/>
        <v>#REF!</v>
      </c>
      <c r="P162" s="35"/>
    </row>
    <row r="163" spans="1:16" x14ac:dyDescent="0.25">
      <c r="A163" s="21">
        <v>157</v>
      </c>
      <c r="B163" s="42" t="e">
        <f t="shared" ca="1" si="16"/>
        <v>#REF!</v>
      </c>
      <c r="C163" s="42" t="e">
        <f t="shared" ca="1" si="17"/>
        <v>#REF!</v>
      </c>
      <c r="D163" s="26"/>
      <c r="E163" s="27"/>
      <c r="F163" s="27" t="e">
        <f t="shared" ca="1" si="18"/>
        <v>#REF!</v>
      </c>
      <c r="G163" s="25"/>
      <c r="H163" s="25"/>
      <c r="I163" s="25" t="e">
        <f t="shared" ca="1" si="20"/>
        <v>#REF!</v>
      </c>
      <c r="J163" s="28"/>
      <c r="K163" s="28"/>
      <c r="L163" s="28" t="e">
        <f t="shared" ca="1" si="19"/>
        <v>#REF!</v>
      </c>
      <c r="M163" s="30" t="e">
        <f t="shared" ca="1" si="21"/>
        <v>#REF!</v>
      </c>
      <c r="N163" s="50" t="e">
        <f t="shared" ca="1" si="22"/>
        <v>#REF!</v>
      </c>
      <c r="O163" s="32" t="e">
        <f t="shared" ca="1" si="23"/>
        <v>#REF!</v>
      </c>
      <c r="P163" s="35"/>
    </row>
    <row r="164" spans="1:16" x14ac:dyDescent="0.25">
      <c r="A164" s="21">
        <v>158</v>
      </c>
      <c r="B164" s="42" t="e">
        <f t="shared" ca="1" si="16"/>
        <v>#REF!</v>
      </c>
      <c r="C164" s="42" t="e">
        <f t="shared" ca="1" si="17"/>
        <v>#REF!</v>
      </c>
      <c r="D164" s="26"/>
      <c r="E164" s="27"/>
      <c r="F164" s="27" t="e">
        <f t="shared" ca="1" si="18"/>
        <v>#REF!</v>
      </c>
      <c r="G164" s="25"/>
      <c r="H164" s="25"/>
      <c r="I164" s="25" t="e">
        <f t="shared" ca="1" si="20"/>
        <v>#REF!</v>
      </c>
      <c r="J164" s="28"/>
      <c r="K164" s="28"/>
      <c r="L164" s="28" t="e">
        <f t="shared" ca="1" si="19"/>
        <v>#REF!</v>
      </c>
      <c r="M164" s="30" t="e">
        <f t="shared" ca="1" si="21"/>
        <v>#REF!</v>
      </c>
      <c r="N164" s="50" t="e">
        <f t="shared" ca="1" si="22"/>
        <v>#REF!</v>
      </c>
      <c r="O164" s="32" t="e">
        <f t="shared" ca="1" si="23"/>
        <v>#REF!</v>
      </c>
      <c r="P164" s="35"/>
    </row>
    <row r="165" spans="1:16" x14ac:dyDescent="0.25">
      <c r="A165" s="21">
        <v>159</v>
      </c>
      <c r="B165" s="42" t="e">
        <f t="shared" ca="1" si="16"/>
        <v>#REF!</v>
      </c>
      <c r="C165" s="42" t="e">
        <f t="shared" ca="1" si="17"/>
        <v>#REF!</v>
      </c>
      <c r="D165" s="26"/>
      <c r="E165" s="27"/>
      <c r="F165" s="27" t="e">
        <f t="shared" ca="1" si="18"/>
        <v>#REF!</v>
      </c>
      <c r="G165" s="25"/>
      <c r="H165" s="25"/>
      <c r="I165" s="25" t="e">
        <f t="shared" ca="1" si="20"/>
        <v>#REF!</v>
      </c>
      <c r="J165" s="28"/>
      <c r="K165" s="28"/>
      <c r="L165" s="28" t="e">
        <f t="shared" ca="1" si="19"/>
        <v>#REF!</v>
      </c>
      <c r="M165" s="30" t="e">
        <f t="shared" ca="1" si="21"/>
        <v>#REF!</v>
      </c>
      <c r="N165" s="50" t="e">
        <f t="shared" ca="1" si="22"/>
        <v>#REF!</v>
      </c>
      <c r="O165" s="32" t="e">
        <f t="shared" ca="1" si="23"/>
        <v>#REF!</v>
      </c>
      <c r="P165" s="35"/>
    </row>
    <row r="166" spans="1:16" x14ac:dyDescent="0.25">
      <c r="A166" s="21">
        <v>160</v>
      </c>
      <c r="B166" s="42" t="e">
        <f t="shared" ca="1" si="16"/>
        <v>#REF!</v>
      </c>
      <c r="C166" s="42" t="e">
        <f t="shared" ca="1" si="17"/>
        <v>#REF!</v>
      </c>
      <c r="D166" s="26"/>
      <c r="E166" s="27"/>
      <c r="F166" s="27" t="e">
        <f t="shared" ca="1" si="18"/>
        <v>#REF!</v>
      </c>
      <c r="G166" s="25"/>
      <c r="H166" s="25"/>
      <c r="I166" s="25" t="e">
        <f t="shared" ca="1" si="20"/>
        <v>#REF!</v>
      </c>
      <c r="J166" s="28"/>
      <c r="K166" s="28"/>
      <c r="L166" s="28" t="e">
        <f t="shared" ca="1" si="19"/>
        <v>#REF!</v>
      </c>
      <c r="M166" s="30" t="e">
        <f t="shared" ca="1" si="21"/>
        <v>#REF!</v>
      </c>
      <c r="N166" s="50" t="e">
        <f t="shared" ca="1" si="22"/>
        <v>#REF!</v>
      </c>
      <c r="O166" s="32" t="e">
        <f t="shared" ca="1" si="23"/>
        <v>#REF!</v>
      </c>
      <c r="P166" s="35"/>
    </row>
    <row r="167" spans="1:16" x14ac:dyDescent="0.25">
      <c r="A167" s="21">
        <v>161</v>
      </c>
      <c r="B167" s="42" t="e">
        <f t="shared" ca="1" si="16"/>
        <v>#REF!</v>
      </c>
      <c r="C167" s="42" t="e">
        <f t="shared" ca="1" si="17"/>
        <v>#REF!</v>
      </c>
      <c r="D167" s="26"/>
      <c r="E167" s="27"/>
      <c r="F167" s="27" t="e">
        <f t="shared" ca="1" si="18"/>
        <v>#REF!</v>
      </c>
      <c r="G167" s="25"/>
      <c r="H167" s="25"/>
      <c r="I167" s="25" t="e">
        <f t="shared" ca="1" si="20"/>
        <v>#REF!</v>
      </c>
      <c r="J167" s="28"/>
      <c r="K167" s="28"/>
      <c r="L167" s="28" t="e">
        <f t="shared" ca="1" si="19"/>
        <v>#REF!</v>
      </c>
      <c r="M167" s="30" t="e">
        <f t="shared" ca="1" si="21"/>
        <v>#REF!</v>
      </c>
      <c r="N167" s="50" t="e">
        <f t="shared" ca="1" si="22"/>
        <v>#REF!</v>
      </c>
      <c r="O167" s="32" t="e">
        <f t="shared" ca="1" si="23"/>
        <v>#REF!</v>
      </c>
      <c r="P167" s="35"/>
    </row>
    <row r="168" spans="1:16" x14ac:dyDescent="0.25">
      <c r="A168" s="21">
        <v>162</v>
      </c>
      <c r="B168" s="42" t="e">
        <f t="shared" ca="1" si="16"/>
        <v>#REF!</v>
      </c>
      <c r="C168" s="42" t="e">
        <f t="shared" ca="1" si="17"/>
        <v>#REF!</v>
      </c>
      <c r="D168" s="26"/>
      <c r="E168" s="27"/>
      <c r="F168" s="27" t="e">
        <f t="shared" ca="1" si="18"/>
        <v>#REF!</v>
      </c>
      <c r="G168" s="25"/>
      <c r="H168" s="25"/>
      <c r="I168" s="25" t="e">
        <f t="shared" ca="1" si="20"/>
        <v>#REF!</v>
      </c>
      <c r="J168" s="28"/>
      <c r="K168" s="28"/>
      <c r="L168" s="28" t="e">
        <f t="shared" ca="1" si="19"/>
        <v>#REF!</v>
      </c>
      <c r="M168" s="30" t="e">
        <f t="shared" ca="1" si="21"/>
        <v>#REF!</v>
      </c>
      <c r="N168" s="50" t="e">
        <f t="shared" ca="1" si="22"/>
        <v>#REF!</v>
      </c>
      <c r="O168" s="32" t="e">
        <f t="shared" ca="1" si="23"/>
        <v>#REF!</v>
      </c>
      <c r="P168" s="35"/>
    </row>
    <row r="169" spans="1:16" x14ac:dyDescent="0.25">
      <c r="A169" s="21">
        <v>163</v>
      </c>
      <c r="B169" s="42" t="e">
        <f t="shared" ca="1" si="16"/>
        <v>#REF!</v>
      </c>
      <c r="C169" s="42" t="e">
        <f t="shared" ca="1" si="17"/>
        <v>#REF!</v>
      </c>
      <c r="D169" s="26"/>
      <c r="E169" s="27"/>
      <c r="F169" s="27" t="e">
        <f t="shared" ca="1" si="18"/>
        <v>#REF!</v>
      </c>
      <c r="G169" s="25"/>
      <c r="H169" s="25"/>
      <c r="I169" s="25" t="e">
        <f t="shared" ca="1" si="20"/>
        <v>#REF!</v>
      </c>
      <c r="J169" s="28"/>
      <c r="K169" s="28"/>
      <c r="L169" s="28" t="e">
        <f t="shared" ca="1" si="19"/>
        <v>#REF!</v>
      </c>
      <c r="M169" s="30" t="e">
        <f t="shared" ca="1" si="21"/>
        <v>#REF!</v>
      </c>
      <c r="N169" s="50" t="e">
        <f t="shared" ca="1" si="22"/>
        <v>#REF!</v>
      </c>
      <c r="O169" s="32" t="e">
        <f t="shared" ca="1" si="23"/>
        <v>#REF!</v>
      </c>
      <c r="P169" s="35"/>
    </row>
    <row r="170" spans="1:16" x14ac:dyDescent="0.25">
      <c r="A170" s="21">
        <v>164</v>
      </c>
      <c r="B170" s="42" t="e">
        <f t="shared" ca="1" si="16"/>
        <v>#REF!</v>
      </c>
      <c r="C170" s="42" t="e">
        <f t="shared" ca="1" si="17"/>
        <v>#REF!</v>
      </c>
      <c r="D170" s="26"/>
      <c r="E170" s="27"/>
      <c r="F170" s="27" t="e">
        <f t="shared" ca="1" si="18"/>
        <v>#REF!</v>
      </c>
      <c r="G170" s="25"/>
      <c r="H170" s="25"/>
      <c r="I170" s="25" t="e">
        <f t="shared" ca="1" si="20"/>
        <v>#REF!</v>
      </c>
      <c r="J170" s="28"/>
      <c r="K170" s="28"/>
      <c r="L170" s="28" t="e">
        <f t="shared" ca="1" si="19"/>
        <v>#REF!</v>
      </c>
      <c r="M170" s="30" t="e">
        <f t="shared" ca="1" si="21"/>
        <v>#REF!</v>
      </c>
      <c r="N170" s="50" t="e">
        <f t="shared" ca="1" si="22"/>
        <v>#REF!</v>
      </c>
      <c r="O170" s="32" t="e">
        <f t="shared" ca="1" si="23"/>
        <v>#REF!</v>
      </c>
      <c r="P170" s="35"/>
    </row>
    <row r="171" spans="1:16" x14ac:dyDescent="0.25">
      <c r="A171" s="21">
        <v>165</v>
      </c>
      <c r="B171" s="42" t="e">
        <f t="shared" ca="1" si="16"/>
        <v>#REF!</v>
      </c>
      <c r="C171" s="42" t="e">
        <f t="shared" ca="1" si="17"/>
        <v>#REF!</v>
      </c>
      <c r="D171" s="26"/>
      <c r="E171" s="27"/>
      <c r="F171" s="27" t="e">
        <f t="shared" ca="1" si="18"/>
        <v>#REF!</v>
      </c>
      <c r="G171" s="25"/>
      <c r="H171" s="25"/>
      <c r="I171" s="25" t="e">
        <f t="shared" ca="1" si="20"/>
        <v>#REF!</v>
      </c>
      <c r="J171" s="28"/>
      <c r="K171" s="28"/>
      <c r="L171" s="28" t="e">
        <f t="shared" ca="1" si="19"/>
        <v>#REF!</v>
      </c>
      <c r="M171" s="30" t="e">
        <f t="shared" ca="1" si="21"/>
        <v>#REF!</v>
      </c>
      <c r="N171" s="50" t="e">
        <f t="shared" ca="1" si="22"/>
        <v>#REF!</v>
      </c>
      <c r="O171" s="32" t="e">
        <f t="shared" ca="1" si="23"/>
        <v>#REF!</v>
      </c>
      <c r="P171" s="35"/>
    </row>
    <row r="172" spans="1:16" x14ac:dyDescent="0.25">
      <c r="A172" s="21">
        <v>166</v>
      </c>
      <c r="B172" s="42" t="e">
        <f t="shared" ca="1" si="16"/>
        <v>#REF!</v>
      </c>
      <c r="C172" s="42" t="e">
        <f t="shared" ca="1" si="17"/>
        <v>#REF!</v>
      </c>
      <c r="D172" s="26"/>
      <c r="E172" s="27"/>
      <c r="F172" s="27" t="e">
        <f t="shared" ca="1" si="18"/>
        <v>#REF!</v>
      </c>
      <c r="G172" s="25"/>
      <c r="H172" s="25"/>
      <c r="I172" s="25" t="e">
        <f t="shared" ca="1" si="20"/>
        <v>#REF!</v>
      </c>
      <c r="J172" s="28"/>
      <c r="K172" s="28"/>
      <c r="L172" s="28" t="e">
        <f t="shared" ca="1" si="19"/>
        <v>#REF!</v>
      </c>
      <c r="M172" s="30" t="e">
        <f t="shared" ca="1" si="21"/>
        <v>#REF!</v>
      </c>
      <c r="N172" s="50" t="e">
        <f t="shared" ca="1" si="22"/>
        <v>#REF!</v>
      </c>
      <c r="O172" s="32" t="e">
        <f t="shared" ca="1" si="23"/>
        <v>#REF!</v>
      </c>
      <c r="P172" s="35"/>
    </row>
    <row r="173" spans="1:16" x14ac:dyDescent="0.25">
      <c r="A173" s="21">
        <v>167</v>
      </c>
      <c r="B173" s="42" t="e">
        <f t="shared" ca="1" si="16"/>
        <v>#REF!</v>
      </c>
      <c r="C173" s="42" t="e">
        <f t="shared" ca="1" si="17"/>
        <v>#REF!</v>
      </c>
      <c r="D173" s="26"/>
      <c r="E173" s="27"/>
      <c r="F173" s="27" t="e">
        <f t="shared" ca="1" si="18"/>
        <v>#REF!</v>
      </c>
      <c r="G173" s="25"/>
      <c r="H173" s="25"/>
      <c r="I173" s="25" t="e">
        <f t="shared" ca="1" si="20"/>
        <v>#REF!</v>
      </c>
      <c r="J173" s="28"/>
      <c r="K173" s="28"/>
      <c r="L173" s="28" t="e">
        <f t="shared" ca="1" si="19"/>
        <v>#REF!</v>
      </c>
      <c r="M173" s="30" t="e">
        <f t="shared" ca="1" si="21"/>
        <v>#REF!</v>
      </c>
      <c r="N173" s="50" t="e">
        <f t="shared" ca="1" si="22"/>
        <v>#REF!</v>
      </c>
      <c r="O173" s="32" t="e">
        <f t="shared" ca="1" si="23"/>
        <v>#REF!</v>
      </c>
      <c r="P173" s="35"/>
    </row>
    <row r="174" spans="1:16" x14ac:dyDescent="0.25">
      <c r="A174" s="21">
        <v>168</v>
      </c>
      <c r="B174" s="42" t="e">
        <f t="shared" ca="1" si="16"/>
        <v>#REF!</v>
      </c>
      <c r="C174" s="42" t="e">
        <f t="shared" ca="1" si="17"/>
        <v>#REF!</v>
      </c>
      <c r="D174" s="26"/>
      <c r="E174" s="27"/>
      <c r="F174" s="27" t="e">
        <f t="shared" ca="1" si="18"/>
        <v>#REF!</v>
      </c>
      <c r="G174" s="25"/>
      <c r="H174" s="25"/>
      <c r="I174" s="25" t="e">
        <f t="shared" ca="1" si="20"/>
        <v>#REF!</v>
      </c>
      <c r="J174" s="28"/>
      <c r="K174" s="28"/>
      <c r="L174" s="28" t="e">
        <f t="shared" ca="1" si="19"/>
        <v>#REF!</v>
      </c>
      <c r="M174" s="30" t="e">
        <f t="shared" ca="1" si="21"/>
        <v>#REF!</v>
      </c>
      <c r="N174" s="50" t="e">
        <f t="shared" ca="1" si="22"/>
        <v>#REF!</v>
      </c>
      <c r="O174" s="32" t="e">
        <f t="shared" ca="1" si="23"/>
        <v>#REF!</v>
      </c>
      <c r="P174" s="35"/>
    </row>
    <row r="175" spans="1:16" x14ac:dyDescent="0.25">
      <c r="A175" s="21">
        <v>169</v>
      </c>
      <c r="B175" s="42" t="e">
        <f t="shared" ca="1" si="16"/>
        <v>#REF!</v>
      </c>
      <c r="C175" s="42" t="e">
        <f t="shared" ca="1" si="17"/>
        <v>#REF!</v>
      </c>
      <c r="D175" s="26"/>
      <c r="E175" s="27"/>
      <c r="F175" s="27" t="e">
        <f t="shared" ca="1" si="18"/>
        <v>#REF!</v>
      </c>
      <c r="G175" s="25"/>
      <c r="H175" s="25"/>
      <c r="I175" s="25" t="e">
        <f t="shared" ca="1" si="20"/>
        <v>#REF!</v>
      </c>
      <c r="J175" s="28"/>
      <c r="K175" s="28"/>
      <c r="L175" s="28" t="e">
        <f t="shared" ca="1" si="19"/>
        <v>#REF!</v>
      </c>
      <c r="M175" s="30" t="e">
        <f t="shared" ca="1" si="21"/>
        <v>#REF!</v>
      </c>
      <c r="N175" s="50" t="e">
        <f t="shared" ca="1" si="22"/>
        <v>#REF!</v>
      </c>
      <c r="O175" s="32" t="e">
        <f t="shared" ca="1" si="23"/>
        <v>#REF!</v>
      </c>
      <c r="P175" s="35"/>
    </row>
    <row r="176" spans="1:16" x14ac:dyDescent="0.25">
      <c r="A176" s="21">
        <v>170</v>
      </c>
      <c r="B176" s="42" t="e">
        <f t="shared" ca="1" si="16"/>
        <v>#REF!</v>
      </c>
      <c r="C176" s="42" t="e">
        <f t="shared" ca="1" si="17"/>
        <v>#REF!</v>
      </c>
      <c r="D176" s="26"/>
      <c r="E176" s="27"/>
      <c r="F176" s="27" t="e">
        <f t="shared" ca="1" si="18"/>
        <v>#REF!</v>
      </c>
      <c r="G176" s="25"/>
      <c r="H176" s="25"/>
      <c r="I176" s="25" t="e">
        <f t="shared" ca="1" si="20"/>
        <v>#REF!</v>
      </c>
      <c r="J176" s="28"/>
      <c r="K176" s="28"/>
      <c r="L176" s="28" t="e">
        <f t="shared" ca="1" si="19"/>
        <v>#REF!</v>
      </c>
      <c r="M176" s="30" t="e">
        <f t="shared" ca="1" si="21"/>
        <v>#REF!</v>
      </c>
      <c r="N176" s="50" t="e">
        <f t="shared" ca="1" si="22"/>
        <v>#REF!</v>
      </c>
      <c r="O176" s="32" t="e">
        <f t="shared" ca="1" si="23"/>
        <v>#REF!</v>
      </c>
      <c r="P176" s="35"/>
    </row>
    <row r="177" spans="1:16" x14ac:dyDescent="0.25">
      <c r="A177" s="21">
        <v>171</v>
      </c>
      <c r="B177" s="42" t="e">
        <f t="shared" ca="1" si="16"/>
        <v>#REF!</v>
      </c>
      <c r="C177" s="42" t="e">
        <f t="shared" ca="1" si="17"/>
        <v>#REF!</v>
      </c>
      <c r="D177" s="26"/>
      <c r="E177" s="27"/>
      <c r="F177" s="27" t="e">
        <f t="shared" ca="1" si="18"/>
        <v>#REF!</v>
      </c>
      <c r="G177" s="25"/>
      <c r="H177" s="25"/>
      <c r="I177" s="25" t="e">
        <f t="shared" ca="1" si="20"/>
        <v>#REF!</v>
      </c>
      <c r="J177" s="28"/>
      <c r="K177" s="28"/>
      <c r="L177" s="28" t="e">
        <f t="shared" ca="1" si="19"/>
        <v>#REF!</v>
      </c>
      <c r="M177" s="30" t="e">
        <f t="shared" ca="1" si="21"/>
        <v>#REF!</v>
      </c>
      <c r="N177" s="50" t="e">
        <f t="shared" ca="1" si="22"/>
        <v>#REF!</v>
      </c>
      <c r="O177" s="32" t="e">
        <f t="shared" ca="1" si="23"/>
        <v>#REF!</v>
      </c>
      <c r="P177" s="35"/>
    </row>
    <row r="178" spans="1:16" x14ac:dyDescent="0.25">
      <c r="A178" s="21">
        <v>172</v>
      </c>
      <c r="B178" s="42" t="e">
        <f t="shared" ca="1" si="16"/>
        <v>#REF!</v>
      </c>
      <c r="C178" s="42" t="e">
        <f t="shared" ca="1" si="17"/>
        <v>#REF!</v>
      </c>
      <c r="D178" s="26"/>
      <c r="E178" s="27"/>
      <c r="F178" s="27" t="e">
        <f t="shared" ca="1" si="18"/>
        <v>#REF!</v>
      </c>
      <c r="G178" s="25"/>
      <c r="H178" s="25"/>
      <c r="I178" s="25" t="e">
        <f t="shared" ca="1" si="20"/>
        <v>#REF!</v>
      </c>
      <c r="J178" s="28"/>
      <c r="K178" s="28"/>
      <c r="L178" s="28" t="e">
        <f t="shared" ca="1" si="19"/>
        <v>#REF!</v>
      </c>
      <c r="M178" s="30" t="e">
        <f t="shared" ca="1" si="21"/>
        <v>#REF!</v>
      </c>
      <c r="N178" s="50" t="e">
        <f t="shared" ca="1" si="22"/>
        <v>#REF!</v>
      </c>
      <c r="O178" s="32" t="e">
        <f t="shared" ca="1" si="23"/>
        <v>#REF!</v>
      </c>
      <c r="P178" s="35"/>
    </row>
    <row r="179" spans="1:16" x14ac:dyDescent="0.25">
      <c r="A179" s="21">
        <v>173</v>
      </c>
      <c r="B179" s="42" t="e">
        <f t="shared" ca="1" si="16"/>
        <v>#REF!</v>
      </c>
      <c r="C179" s="42" t="e">
        <f t="shared" ca="1" si="17"/>
        <v>#REF!</v>
      </c>
      <c r="D179" s="26"/>
      <c r="E179" s="27"/>
      <c r="F179" s="27" t="e">
        <f t="shared" ca="1" si="18"/>
        <v>#REF!</v>
      </c>
      <c r="G179" s="25"/>
      <c r="H179" s="25"/>
      <c r="I179" s="25" t="e">
        <f t="shared" ca="1" si="20"/>
        <v>#REF!</v>
      </c>
      <c r="J179" s="28"/>
      <c r="K179" s="28"/>
      <c r="L179" s="28" t="e">
        <f t="shared" ca="1" si="19"/>
        <v>#REF!</v>
      </c>
      <c r="M179" s="30" t="e">
        <f t="shared" ca="1" si="21"/>
        <v>#REF!</v>
      </c>
      <c r="N179" s="50" t="e">
        <f t="shared" ca="1" si="22"/>
        <v>#REF!</v>
      </c>
      <c r="O179" s="32" t="e">
        <f t="shared" ca="1" si="23"/>
        <v>#REF!</v>
      </c>
      <c r="P179" s="35"/>
    </row>
    <row r="180" spans="1:16" x14ac:dyDescent="0.25">
      <c r="A180" s="21">
        <v>174</v>
      </c>
      <c r="B180" s="42" t="e">
        <f t="shared" ca="1" si="16"/>
        <v>#REF!</v>
      </c>
      <c r="C180" s="42" t="e">
        <f t="shared" ca="1" si="17"/>
        <v>#REF!</v>
      </c>
      <c r="D180" s="26"/>
      <c r="E180" s="27"/>
      <c r="F180" s="27" t="e">
        <f t="shared" ca="1" si="18"/>
        <v>#REF!</v>
      </c>
      <c r="G180" s="25"/>
      <c r="H180" s="25"/>
      <c r="I180" s="25" t="e">
        <f t="shared" ca="1" si="20"/>
        <v>#REF!</v>
      </c>
      <c r="J180" s="28"/>
      <c r="K180" s="28"/>
      <c r="L180" s="28" t="e">
        <f t="shared" ca="1" si="19"/>
        <v>#REF!</v>
      </c>
      <c r="M180" s="30" t="e">
        <f t="shared" ca="1" si="21"/>
        <v>#REF!</v>
      </c>
      <c r="N180" s="50" t="e">
        <f t="shared" ca="1" si="22"/>
        <v>#REF!</v>
      </c>
      <c r="O180" s="32" t="e">
        <f t="shared" ca="1" si="23"/>
        <v>#REF!</v>
      </c>
      <c r="P180" s="35"/>
    </row>
    <row r="181" spans="1:16" x14ac:dyDescent="0.25">
      <c r="A181" s="21">
        <v>175</v>
      </c>
      <c r="B181" s="42" t="e">
        <f t="shared" ca="1" si="16"/>
        <v>#REF!</v>
      </c>
      <c r="C181" s="42" t="e">
        <f t="shared" ca="1" si="17"/>
        <v>#REF!</v>
      </c>
      <c r="D181" s="26"/>
      <c r="E181" s="27"/>
      <c r="F181" s="27" t="e">
        <f t="shared" ca="1" si="18"/>
        <v>#REF!</v>
      </c>
      <c r="G181" s="25"/>
      <c r="H181" s="25"/>
      <c r="I181" s="25" t="e">
        <f t="shared" ca="1" si="20"/>
        <v>#REF!</v>
      </c>
      <c r="J181" s="28"/>
      <c r="K181" s="28"/>
      <c r="L181" s="28" t="e">
        <f t="shared" ca="1" si="19"/>
        <v>#REF!</v>
      </c>
      <c r="M181" s="30" t="e">
        <f t="shared" ca="1" si="21"/>
        <v>#REF!</v>
      </c>
      <c r="N181" s="50" t="e">
        <f t="shared" ca="1" si="22"/>
        <v>#REF!</v>
      </c>
      <c r="O181" s="32" t="e">
        <f t="shared" ca="1" si="23"/>
        <v>#REF!</v>
      </c>
      <c r="P181" s="35"/>
    </row>
    <row r="182" spans="1:16" x14ac:dyDescent="0.25">
      <c r="A182" s="21">
        <v>176</v>
      </c>
      <c r="B182" s="42" t="e">
        <f t="shared" ca="1" si="16"/>
        <v>#REF!</v>
      </c>
      <c r="C182" s="42" t="e">
        <f t="shared" ca="1" si="17"/>
        <v>#REF!</v>
      </c>
      <c r="D182" s="26"/>
      <c r="E182" s="27"/>
      <c r="F182" s="27" t="e">
        <f t="shared" ca="1" si="18"/>
        <v>#REF!</v>
      </c>
      <c r="G182" s="25"/>
      <c r="H182" s="25"/>
      <c r="I182" s="25" t="e">
        <f t="shared" ca="1" si="20"/>
        <v>#REF!</v>
      </c>
      <c r="J182" s="28"/>
      <c r="K182" s="28"/>
      <c r="L182" s="28" t="e">
        <f t="shared" ca="1" si="19"/>
        <v>#REF!</v>
      </c>
      <c r="M182" s="30" t="e">
        <f t="shared" ca="1" si="21"/>
        <v>#REF!</v>
      </c>
      <c r="N182" s="50" t="e">
        <f t="shared" ca="1" si="22"/>
        <v>#REF!</v>
      </c>
      <c r="O182" s="32" t="e">
        <f t="shared" ca="1" si="23"/>
        <v>#REF!</v>
      </c>
      <c r="P182" s="35"/>
    </row>
    <row r="183" spans="1:16" x14ac:dyDescent="0.25">
      <c r="A183" s="21">
        <v>177</v>
      </c>
      <c r="B183" s="42" t="e">
        <f t="shared" ca="1" si="16"/>
        <v>#REF!</v>
      </c>
      <c r="C183" s="42" t="e">
        <f t="shared" ca="1" si="17"/>
        <v>#REF!</v>
      </c>
      <c r="D183" s="26"/>
      <c r="E183" s="27"/>
      <c r="F183" s="27" t="e">
        <f t="shared" ca="1" si="18"/>
        <v>#REF!</v>
      </c>
      <c r="G183" s="25"/>
      <c r="H183" s="25"/>
      <c r="I183" s="25" t="e">
        <f t="shared" ca="1" si="20"/>
        <v>#REF!</v>
      </c>
      <c r="J183" s="28"/>
      <c r="K183" s="28"/>
      <c r="L183" s="28" t="e">
        <f t="shared" ca="1" si="19"/>
        <v>#REF!</v>
      </c>
      <c r="M183" s="30" t="e">
        <f t="shared" ca="1" si="21"/>
        <v>#REF!</v>
      </c>
      <c r="N183" s="50" t="e">
        <f t="shared" ca="1" si="22"/>
        <v>#REF!</v>
      </c>
      <c r="O183" s="32" t="e">
        <f t="shared" ca="1" si="23"/>
        <v>#REF!</v>
      </c>
      <c r="P183" s="35"/>
    </row>
    <row r="184" spans="1:16" x14ac:dyDescent="0.25">
      <c r="A184" s="21">
        <v>178</v>
      </c>
      <c r="B184" s="42" t="e">
        <f t="shared" ca="1" si="16"/>
        <v>#REF!</v>
      </c>
      <c r="C184" s="42" t="e">
        <f t="shared" ca="1" si="17"/>
        <v>#REF!</v>
      </c>
      <c r="D184" s="26"/>
      <c r="E184" s="27"/>
      <c r="F184" s="27" t="e">
        <f t="shared" ca="1" si="18"/>
        <v>#REF!</v>
      </c>
      <c r="G184" s="25"/>
      <c r="H184" s="25"/>
      <c r="I184" s="25" t="e">
        <f t="shared" ca="1" si="20"/>
        <v>#REF!</v>
      </c>
      <c r="J184" s="28"/>
      <c r="K184" s="28"/>
      <c r="L184" s="28" t="e">
        <f t="shared" ca="1" si="19"/>
        <v>#REF!</v>
      </c>
      <c r="M184" s="30" t="e">
        <f t="shared" ca="1" si="21"/>
        <v>#REF!</v>
      </c>
      <c r="N184" s="50" t="e">
        <f t="shared" ca="1" si="22"/>
        <v>#REF!</v>
      </c>
      <c r="O184" s="32" t="e">
        <f t="shared" ca="1" si="23"/>
        <v>#REF!</v>
      </c>
      <c r="P184" s="35"/>
    </row>
    <row r="185" spans="1:16" x14ac:dyDescent="0.25">
      <c r="A185" s="21">
        <v>179</v>
      </c>
      <c r="B185" s="42" t="e">
        <f t="shared" ca="1" si="16"/>
        <v>#REF!</v>
      </c>
      <c r="C185" s="42" t="e">
        <f t="shared" ca="1" si="17"/>
        <v>#REF!</v>
      </c>
      <c r="D185" s="26"/>
      <c r="E185" s="27"/>
      <c r="F185" s="27" t="e">
        <f t="shared" ca="1" si="18"/>
        <v>#REF!</v>
      </c>
      <c r="G185" s="25"/>
      <c r="H185" s="25"/>
      <c r="I185" s="25" t="e">
        <f t="shared" ca="1" si="20"/>
        <v>#REF!</v>
      </c>
      <c r="J185" s="28"/>
      <c r="K185" s="28"/>
      <c r="L185" s="28" t="e">
        <f t="shared" ca="1" si="19"/>
        <v>#REF!</v>
      </c>
      <c r="M185" s="30" t="e">
        <f t="shared" ca="1" si="21"/>
        <v>#REF!</v>
      </c>
      <c r="N185" s="50" t="e">
        <f t="shared" ca="1" si="22"/>
        <v>#REF!</v>
      </c>
      <c r="O185" s="32" t="e">
        <f t="shared" ca="1" si="23"/>
        <v>#REF!</v>
      </c>
      <c r="P185" s="35"/>
    </row>
    <row r="186" spans="1:16" x14ac:dyDescent="0.25">
      <c r="A186" s="21">
        <v>180</v>
      </c>
      <c r="B186" s="42" t="e">
        <f t="shared" ca="1" si="16"/>
        <v>#REF!</v>
      </c>
      <c r="C186" s="42" t="e">
        <f t="shared" ca="1" si="17"/>
        <v>#REF!</v>
      </c>
      <c r="D186" s="26"/>
      <c r="E186" s="27"/>
      <c r="F186" s="27" t="e">
        <f t="shared" ca="1" si="18"/>
        <v>#REF!</v>
      </c>
      <c r="G186" s="25"/>
      <c r="H186" s="25"/>
      <c r="I186" s="25" t="e">
        <f t="shared" ca="1" si="20"/>
        <v>#REF!</v>
      </c>
      <c r="J186" s="28"/>
      <c r="K186" s="28"/>
      <c r="L186" s="28" t="e">
        <f t="shared" ca="1" si="19"/>
        <v>#REF!</v>
      </c>
      <c r="M186" s="30" t="e">
        <f t="shared" ca="1" si="21"/>
        <v>#REF!</v>
      </c>
      <c r="N186" s="50" t="e">
        <f t="shared" ca="1" si="22"/>
        <v>#REF!</v>
      </c>
      <c r="O186" s="32" t="e">
        <f t="shared" ca="1" si="23"/>
        <v>#REF!</v>
      </c>
      <c r="P186" s="35"/>
    </row>
    <row r="187" spans="1:16" x14ac:dyDescent="0.25">
      <c r="A187" s="21">
        <v>181</v>
      </c>
      <c r="B187" s="42" t="e">
        <f t="shared" ca="1" si="16"/>
        <v>#REF!</v>
      </c>
      <c r="C187" s="42" t="e">
        <f t="shared" ca="1" si="17"/>
        <v>#REF!</v>
      </c>
      <c r="D187" s="26"/>
      <c r="E187" s="27"/>
      <c r="F187" s="27" t="e">
        <f t="shared" ca="1" si="18"/>
        <v>#REF!</v>
      </c>
      <c r="G187" s="25"/>
      <c r="H187" s="25"/>
      <c r="I187" s="25" t="e">
        <f t="shared" ca="1" si="20"/>
        <v>#REF!</v>
      </c>
      <c r="J187" s="28"/>
      <c r="K187" s="28"/>
      <c r="L187" s="28" t="e">
        <f t="shared" ca="1" si="19"/>
        <v>#REF!</v>
      </c>
      <c r="M187" s="30" t="e">
        <f t="shared" ca="1" si="21"/>
        <v>#REF!</v>
      </c>
      <c r="N187" s="50" t="e">
        <f t="shared" ca="1" si="22"/>
        <v>#REF!</v>
      </c>
      <c r="O187" s="32" t="e">
        <f t="shared" ca="1" si="23"/>
        <v>#REF!</v>
      </c>
      <c r="P187" s="35"/>
    </row>
    <row r="188" spans="1:16" x14ac:dyDescent="0.25">
      <c r="A188" s="21">
        <v>182</v>
      </c>
      <c r="B188" s="42" t="e">
        <f t="shared" ca="1" si="16"/>
        <v>#REF!</v>
      </c>
      <c r="C188" s="42" t="e">
        <f t="shared" ca="1" si="17"/>
        <v>#REF!</v>
      </c>
      <c r="D188" s="26"/>
      <c r="E188" s="27"/>
      <c r="F188" s="27" t="e">
        <f t="shared" ca="1" si="18"/>
        <v>#REF!</v>
      </c>
      <c r="G188" s="25"/>
      <c r="H188" s="25"/>
      <c r="I188" s="25" t="e">
        <f t="shared" ca="1" si="20"/>
        <v>#REF!</v>
      </c>
      <c r="J188" s="28"/>
      <c r="K188" s="28"/>
      <c r="L188" s="28" t="e">
        <f t="shared" ca="1" si="19"/>
        <v>#REF!</v>
      </c>
      <c r="M188" s="30" t="e">
        <f t="shared" ca="1" si="21"/>
        <v>#REF!</v>
      </c>
      <c r="N188" s="50" t="e">
        <f t="shared" ca="1" si="22"/>
        <v>#REF!</v>
      </c>
      <c r="O188" s="32" t="e">
        <f t="shared" ca="1" si="23"/>
        <v>#REF!</v>
      </c>
      <c r="P188" s="35"/>
    </row>
    <row r="189" spans="1:16" x14ac:dyDescent="0.25">
      <c r="A189" s="21">
        <v>183</v>
      </c>
      <c r="B189" s="42" t="e">
        <f t="shared" ca="1" si="16"/>
        <v>#REF!</v>
      </c>
      <c r="C189" s="42" t="e">
        <f t="shared" ca="1" si="17"/>
        <v>#REF!</v>
      </c>
      <c r="D189" s="26"/>
      <c r="E189" s="27"/>
      <c r="F189" s="27" t="e">
        <f t="shared" ca="1" si="18"/>
        <v>#REF!</v>
      </c>
      <c r="G189" s="25"/>
      <c r="H189" s="25"/>
      <c r="I189" s="25" t="e">
        <f t="shared" ca="1" si="20"/>
        <v>#REF!</v>
      </c>
      <c r="J189" s="28"/>
      <c r="K189" s="28"/>
      <c r="L189" s="28" t="e">
        <f t="shared" ca="1" si="19"/>
        <v>#REF!</v>
      </c>
      <c r="M189" s="30" t="e">
        <f t="shared" ca="1" si="21"/>
        <v>#REF!</v>
      </c>
      <c r="N189" s="50" t="e">
        <f t="shared" ca="1" si="22"/>
        <v>#REF!</v>
      </c>
      <c r="O189" s="32" t="e">
        <f t="shared" ca="1" si="23"/>
        <v>#REF!</v>
      </c>
      <c r="P189" s="35"/>
    </row>
    <row r="190" spans="1:16" x14ac:dyDescent="0.25">
      <c r="A190" s="21">
        <v>184</v>
      </c>
      <c r="B190" s="42" t="e">
        <f t="shared" ca="1" si="16"/>
        <v>#REF!</v>
      </c>
      <c r="C190" s="42" t="e">
        <f t="shared" ca="1" si="17"/>
        <v>#REF!</v>
      </c>
      <c r="D190" s="26"/>
      <c r="E190" s="27"/>
      <c r="F190" s="27" t="e">
        <f t="shared" ca="1" si="18"/>
        <v>#REF!</v>
      </c>
      <c r="G190" s="25"/>
      <c r="H190" s="25"/>
      <c r="I190" s="25" t="e">
        <f t="shared" ca="1" si="20"/>
        <v>#REF!</v>
      </c>
      <c r="J190" s="28"/>
      <c r="K190" s="28"/>
      <c r="L190" s="28" t="e">
        <f t="shared" ca="1" si="19"/>
        <v>#REF!</v>
      </c>
      <c r="M190" s="30" t="e">
        <f t="shared" ca="1" si="21"/>
        <v>#REF!</v>
      </c>
      <c r="N190" s="50" t="e">
        <f t="shared" ca="1" si="22"/>
        <v>#REF!</v>
      </c>
      <c r="O190" s="32" t="e">
        <f t="shared" ca="1" si="23"/>
        <v>#REF!</v>
      </c>
      <c r="P190" s="35"/>
    </row>
    <row r="191" spans="1:16" x14ac:dyDescent="0.25">
      <c r="A191" s="21">
        <v>185</v>
      </c>
      <c r="B191" s="42" t="e">
        <f t="shared" ca="1" si="16"/>
        <v>#REF!</v>
      </c>
      <c r="C191" s="42" t="e">
        <f t="shared" ca="1" si="17"/>
        <v>#REF!</v>
      </c>
      <c r="D191" s="26"/>
      <c r="E191" s="27"/>
      <c r="F191" s="27" t="e">
        <f t="shared" ca="1" si="18"/>
        <v>#REF!</v>
      </c>
      <c r="G191" s="25"/>
      <c r="H191" s="25"/>
      <c r="I191" s="25" t="e">
        <f t="shared" ca="1" si="20"/>
        <v>#REF!</v>
      </c>
      <c r="J191" s="28"/>
      <c r="K191" s="28"/>
      <c r="L191" s="28" t="e">
        <f t="shared" ca="1" si="19"/>
        <v>#REF!</v>
      </c>
      <c r="M191" s="30" t="e">
        <f t="shared" ca="1" si="21"/>
        <v>#REF!</v>
      </c>
      <c r="N191" s="50" t="e">
        <f t="shared" ca="1" si="22"/>
        <v>#REF!</v>
      </c>
      <c r="O191" s="32" t="e">
        <f t="shared" ca="1" si="23"/>
        <v>#REF!</v>
      </c>
      <c r="P191" s="35"/>
    </row>
    <row r="192" spans="1:16" x14ac:dyDescent="0.25">
      <c r="A192" s="21">
        <v>186</v>
      </c>
      <c r="B192" s="42" t="e">
        <f t="shared" ca="1" si="16"/>
        <v>#REF!</v>
      </c>
      <c r="C192" s="42" t="e">
        <f t="shared" ca="1" si="17"/>
        <v>#REF!</v>
      </c>
      <c r="D192" s="26"/>
      <c r="E192" s="27"/>
      <c r="F192" s="27" t="e">
        <f t="shared" ca="1" si="18"/>
        <v>#REF!</v>
      </c>
      <c r="G192" s="25"/>
      <c r="H192" s="25"/>
      <c r="I192" s="25" t="e">
        <f t="shared" ca="1" si="20"/>
        <v>#REF!</v>
      </c>
      <c r="J192" s="28"/>
      <c r="K192" s="28"/>
      <c r="L192" s="28" t="e">
        <f t="shared" ca="1" si="19"/>
        <v>#REF!</v>
      </c>
      <c r="M192" s="30" t="e">
        <f t="shared" ca="1" si="21"/>
        <v>#REF!</v>
      </c>
      <c r="N192" s="50" t="e">
        <f t="shared" ca="1" si="22"/>
        <v>#REF!</v>
      </c>
      <c r="O192" s="32" t="e">
        <f t="shared" ca="1" si="23"/>
        <v>#REF!</v>
      </c>
      <c r="P192" s="35"/>
    </row>
    <row r="193" spans="1:16" x14ac:dyDescent="0.25">
      <c r="A193" s="21">
        <v>187</v>
      </c>
      <c r="B193" s="42" t="e">
        <f t="shared" ca="1" si="16"/>
        <v>#REF!</v>
      </c>
      <c r="C193" s="42" t="e">
        <f t="shared" ca="1" si="17"/>
        <v>#REF!</v>
      </c>
      <c r="D193" s="26"/>
      <c r="E193" s="27"/>
      <c r="F193" s="27" t="e">
        <f t="shared" ca="1" si="18"/>
        <v>#REF!</v>
      </c>
      <c r="G193" s="25"/>
      <c r="H193" s="25"/>
      <c r="I193" s="25" t="e">
        <f t="shared" ca="1" si="20"/>
        <v>#REF!</v>
      </c>
      <c r="J193" s="28"/>
      <c r="K193" s="28"/>
      <c r="L193" s="28" t="e">
        <f t="shared" ca="1" si="19"/>
        <v>#REF!</v>
      </c>
      <c r="M193" s="30" t="e">
        <f t="shared" ca="1" si="21"/>
        <v>#REF!</v>
      </c>
      <c r="N193" s="50" t="e">
        <f t="shared" ca="1" si="22"/>
        <v>#REF!</v>
      </c>
      <c r="O193" s="32" t="e">
        <f t="shared" ca="1" si="23"/>
        <v>#REF!</v>
      </c>
      <c r="P193" s="35"/>
    </row>
    <row r="194" spans="1:16" x14ac:dyDescent="0.25">
      <c r="A194" s="21">
        <v>188</v>
      </c>
      <c r="B194" s="42" t="e">
        <f t="shared" ca="1" si="16"/>
        <v>#REF!</v>
      </c>
      <c r="C194" s="42" t="e">
        <f t="shared" ca="1" si="17"/>
        <v>#REF!</v>
      </c>
      <c r="D194" s="26"/>
      <c r="E194" s="27"/>
      <c r="F194" s="27" t="e">
        <f t="shared" ca="1" si="18"/>
        <v>#REF!</v>
      </c>
      <c r="G194" s="25"/>
      <c r="H194" s="25"/>
      <c r="I194" s="25" t="e">
        <f t="shared" ca="1" si="20"/>
        <v>#REF!</v>
      </c>
      <c r="J194" s="28"/>
      <c r="K194" s="28"/>
      <c r="L194" s="28" t="e">
        <f t="shared" ca="1" si="19"/>
        <v>#REF!</v>
      </c>
      <c r="M194" s="30" t="e">
        <f t="shared" ca="1" si="21"/>
        <v>#REF!</v>
      </c>
      <c r="N194" s="50" t="e">
        <f t="shared" ca="1" si="22"/>
        <v>#REF!</v>
      </c>
      <c r="O194" s="32" t="e">
        <f t="shared" ca="1" si="23"/>
        <v>#REF!</v>
      </c>
      <c r="P194" s="35"/>
    </row>
    <row r="195" spans="1:16" x14ac:dyDescent="0.25">
      <c r="A195" s="21">
        <v>189</v>
      </c>
      <c r="B195" s="42" t="e">
        <f t="shared" ca="1" si="16"/>
        <v>#REF!</v>
      </c>
      <c r="C195" s="42" t="e">
        <f t="shared" ca="1" si="17"/>
        <v>#REF!</v>
      </c>
      <c r="D195" s="26"/>
      <c r="E195" s="27"/>
      <c r="F195" s="27" t="e">
        <f t="shared" ca="1" si="18"/>
        <v>#REF!</v>
      </c>
      <c r="G195" s="25"/>
      <c r="H195" s="25"/>
      <c r="I195" s="25" t="e">
        <f t="shared" ca="1" si="20"/>
        <v>#REF!</v>
      </c>
      <c r="J195" s="28"/>
      <c r="K195" s="28"/>
      <c r="L195" s="28" t="e">
        <f t="shared" ca="1" si="19"/>
        <v>#REF!</v>
      </c>
      <c r="M195" s="30" t="e">
        <f t="shared" ca="1" si="21"/>
        <v>#REF!</v>
      </c>
      <c r="N195" s="50" t="e">
        <f t="shared" ca="1" si="22"/>
        <v>#REF!</v>
      </c>
      <c r="O195" s="32" t="e">
        <f t="shared" ca="1" si="23"/>
        <v>#REF!</v>
      </c>
      <c r="P195" s="35"/>
    </row>
    <row r="196" spans="1:16" x14ac:dyDescent="0.25">
      <c r="A196" s="21">
        <v>190</v>
      </c>
      <c r="B196" s="42" t="e">
        <f t="shared" ca="1" si="16"/>
        <v>#REF!</v>
      </c>
      <c r="C196" s="42" t="e">
        <f t="shared" ca="1" si="17"/>
        <v>#REF!</v>
      </c>
      <c r="D196" s="26"/>
      <c r="E196" s="27"/>
      <c r="F196" s="27" t="e">
        <f t="shared" ca="1" si="18"/>
        <v>#REF!</v>
      </c>
      <c r="G196" s="25"/>
      <c r="H196" s="25"/>
      <c r="I196" s="25" t="e">
        <f t="shared" ca="1" si="20"/>
        <v>#REF!</v>
      </c>
      <c r="J196" s="28"/>
      <c r="K196" s="28"/>
      <c r="L196" s="28" t="e">
        <f t="shared" ca="1" si="19"/>
        <v>#REF!</v>
      </c>
      <c r="M196" s="30" t="e">
        <f t="shared" ca="1" si="21"/>
        <v>#REF!</v>
      </c>
      <c r="N196" s="50" t="e">
        <f t="shared" ca="1" si="22"/>
        <v>#REF!</v>
      </c>
      <c r="O196" s="32" t="e">
        <f t="shared" ca="1" si="23"/>
        <v>#REF!</v>
      </c>
      <c r="P196" s="35"/>
    </row>
    <row r="197" spans="1:16" x14ac:dyDescent="0.25">
      <c r="A197" s="21">
        <v>191</v>
      </c>
      <c r="B197" s="42" t="e">
        <f t="shared" ca="1" si="16"/>
        <v>#REF!</v>
      </c>
      <c r="C197" s="42" t="e">
        <f t="shared" ca="1" si="17"/>
        <v>#REF!</v>
      </c>
      <c r="D197" s="26"/>
      <c r="E197" s="27"/>
      <c r="F197" s="27" t="e">
        <f t="shared" ca="1" si="18"/>
        <v>#REF!</v>
      </c>
      <c r="G197" s="25"/>
      <c r="H197" s="25"/>
      <c r="I197" s="25" t="e">
        <f t="shared" ca="1" si="20"/>
        <v>#REF!</v>
      </c>
      <c r="J197" s="28"/>
      <c r="K197" s="28"/>
      <c r="L197" s="28" t="e">
        <f t="shared" ca="1" si="19"/>
        <v>#REF!</v>
      </c>
      <c r="M197" s="30" t="e">
        <f t="shared" ca="1" si="21"/>
        <v>#REF!</v>
      </c>
      <c r="N197" s="50" t="e">
        <f t="shared" ca="1" si="22"/>
        <v>#REF!</v>
      </c>
      <c r="O197" s="32" t="e">
        <f t="shared" ca="1" si="23"/>
        <v>#REF!</v>
      </c>
      <c r="P197" s="35"/>
    </row>
    <row r="198" spans="1:16" x14ac:dyDescent="0.25">
      <c r="A198" s="21">
        <v>192</v>
      </c>
      <c r="B198" s="42" t="e">
        <f t="shared" ca="1" si="16"/>
        <v>#REF!</v>
      </c>
      <c r="C198" s="42" t="e">
        <f t="shared" ca="1" si="17"/>
        <v>#REF!</v>
      </c>
      <c r="D198" s="26"/>
      <c r="E198" s="27"/>
      <c r="F198" s="27" t="e">
        <f t="shared" ca="1" si="18"/>
        <v>#REF!</v>
      </c>
      <c r="G198" s="25"/>
      <c r="H198" s="25"/>
      <c r="I198" s="25" t="e">
        <f t="shared" ca="1" si="20"/>
        <v>#REF!</v>
      </c>
      <c r="J198" s="28"/>
      <c r="K198" s="28"/>
      <c r="L198" s="28" t="e">
        <f t="shared" ca="1" si="19"/>
        <v>#REF!</v>
      </c>
      <c r="M198" s="30" t="e">
        <f t="shared" ca="1" si="21"/>
        <v>#REF!</v>
      </c>
      <c r="N198" s="50" t="e">
        <f t="shared" ca="1" si="22"/>
        <v>#REF!</v>
      </c>
      <c r="O198" s="32" t="e">
        <f t="shared" ca="1" si="23"/>
        <v>#REF!</v>
      </c>
      <c r="P198" s="35"/>
    </row>
    <row r="199" spans="1:16" x14ac:dyDescent="0.25">
      <c r="A199" s="21">
        <v>193</v>
      </c>
      <c r="B199" s="42" t="e">
        <f t="shared" ca="1" si="16"/>
        <v>#REF!</v>
      </c>
      <c r="C199" s="42" t="e">
        <f t="shared" ca="1" si="17"/>
        <v>#REF!</v>
      </c>
      <c r="D199" s="26"/>
      <c r="E199" s="27"/>
      <c r="F199" s="27" t="e">
        <f t="shared" ca="1" si="18"/>
        <v>#REF!</v>
      </c>
      <c r="G199" s="25"/>
      <c r="H199" s="25"/>
      <c r="I199" s="25" t="e">
        <f t="shared" ca="1" si="20"/>
        <v>#REF!</v>
      </c>
      <c r="J199" s="28"/>
      <c r="K199" s="28"/>
      <c r="L199" s="28" t="e">
        <f t="shared" ca="1" si="19"/>
        <v>#REF!</v>
      </c>
      <c r="M199" s="30" t="e">
        <f t="shared" ca="1" si="21"/>
        <v>#REF!</v>
      </c>
      <c r="N199" s="50" t="e">
        <f t="shared" ca="1" si="22"/>
        <v>#REF!</v>
      </c>
      <c r="O199" s="32" t="e">
        <f t="shared" ca="1" si="23"/>
        <v>#REF!</v>
      </c>
      <c r="P199" s="35"/>
    </row>
    <row r="200" spans="1:16" x14ac:dyDescent="0.25">
      <c r="A200" s="21">
        <v>194</v>
      </c>
      <c r="B200" s="42" t="e">
        <f t="shared" ref="B200:B263" ca="1" si="24">INDIRECT(CONCATENATE($C$505,$D$505,"!$B",$A200 + 8))</f>
        <v>#REF!</v>
      </c>
      <c r="C200" s="42" t="e">
        <f t="shared" ref="C200:C263" ca="1" si="25">INDIRECT(CONCATENATE($C$505,$D$505,"!$C",$A200 + 8))</f>
        <v>#REF!</v>
      </c>
      <c r="D200" s="26"/>
      <c r="E200" s="27"/>
      <c r="F200" s="27" t="e">
        <f t="shared" ref="F200:F263" ca="1" si="26">INDIRECT(CONCATENATE($C$505,$D$505,"!$Z",$A200 + 8))</f>
        <v>#REF!</v>
      </c>
      <c r="G200" s="25"/>
      <c r="H200" s="25"/>
      <c r="I200" s="25" t="e">
        <f t="shared" ca="1" si="20"/>
        <v>#REF!</v>
      </c>
      <c r="J200" s="28"/>
      <c r="K200" s="28"/>
      <c r="L200" s="28" t="e">
        <f t="shared" ref="L200:L263" ca="1" si="27">INDIRECT(CONCATENATE($C$505,$D$505,"!$V",$A200 + 8))</f>
        <v>#REF!</v>
      </c>
      <c r="M200" s="30" t="e">
        <f t="shared" ca="1" si="21"/>
        <v>#REF!</v>
      </c>
      <c r="N200" s="50" t="e">
        <f t="shared" ca="1" si="22"/>
        <v>#REF!</v>
      </c>
      <c r="O200" s="32" t="e">
        <f t="shared" ca="1" si="23"/>
        <v>#REF!</v>
      </c>
      <c r="P200" s="35"/>
    </row>
    <row r="201" spans="1:16" x14ac:dyDescent="0.25">
      <c r="A201" s="21">
        <v>195</v>
      </c>
      <c r="B201" s="42" t="e">
        <f t="shared" ca="1" si="24"/>
        <v>#REF!</v>
      </c>
      <c r="C201" s="42" t="e">
        <f t="shared" ca="1" si="25"/>
        <v>#REF!</v>
      </c>
      <c r="D201" s="26"/>
      <c r="E201" s="27"/>
      <c r="F201" s="27" t="e">
        <f t="shared" ca="1" si="26"/>
        <v>#REF!</v>
      </c>
      <c r="G201" s="25"/>
      <c r="H201" s="25"/>
      <c r="I201" s="25" t="e">
        <f t="shared" ref="I201:I264" ca="1" si="28">INDIRECT(CONCATENATE($C$505,$D$505,"!$AD",$A201 + 8))</f>
        <v>#REF!</v>
      </c>
      <c r="J201" s="28"/>
      <c r="K201" s="28"/>
      <c r="L201" s="28" t="e">
        <f t="shared" ca="1" si="27"/>
        <v>#REF!</v>
      </c>
      <c r="M201" s="30" t="e">
        <f t="shared" ref="M201:M264" ca="1" si="29">IF(I201&lt;33,0,3)</f>
        <v>#REF!</v>
      </c>
      <c r="N201" s="50" t="e">
        <f t="shared" ref="N201:N264" ca="1" si="30">ROUNDDOWN(O201,0)</f>
        <v>#REF!</v>
      </c>
      <c r="O201" s="32" t="e">
        <f t="shared" ref="O201:O264" ca="1" si="31">I201*M201/100</f>
        <v>#REF!</v>
      </c>
      <c r="P201" s="35"/>
    </row>
    <row r="202" spans="1:16" x14ac:dyDescent="0.25">
      <c r="A202" s="21">
        <v>196</v>
      </c>
      <c r="B202" s="42" t="e">
        <f t="shared" ca="1" si="24"/>
        <v>#REF!</v>
      </c>
      <c r="C202" s="42" t="e">
        <f t="shared" ca="1" si="25"/>
        <v>#REF!</v>
      </c>
      <c r="D202" s="26"/>
      <c r="E202" s="27"/>
      <c r="F202" s="27" t="e">
        <f t="shared" ca="1" si="26"/>
        <v>#REF!</v>
      </c>
      <c r="G202" s="25"/>
      <c r="H202" s="25"/>
      <c r="I202" s="25" t="e">
        <f t="shared" ca="1" si="28"/>
        <v>#REF!</v>
      </c>
      <c r="J202" s="28"/>
      <c r="K202" s="28"/>
      <c r="L202" s="28" t="e">
        <f t="shared" ca="1" si="27"/>
        <v>#REF!</v>
      </c>
      <c r="M202" s="30" t="e">
        <f t="shared" ca="1" si="29"/>
        <v>#REF!</v>
      </c>
      <c r="N202" s="50" t="e">
        <f t="shared" ca="1" si="30"/>
        <v>#REF!</v>
      </c>
      <c r="O202" s="32" t="e">
        <f t="shared" ca="1" si="31"/>
        <v>#REF!</v>
      </c>
      <c r="P202" s="35"/>
    </row>
    <row r="203" spans="1:16" x14ac:dyDescent="0.25">
      <c r="A203" s="21">
        <v>197</v>
      </c>
      <c r="B203" s="42" t="e">
        <f t="shared" ca="1" si="24"/>
        <v>#REF!</v>
      </c>
      <c r="C203" s="42" t="e">
        <f t="shared" ca="1" si="25"/>
        <v>#REF!</v>
      </c>
      <c r="D203" s="26"/>
      <c r="E203" s="27"/>
      <c r="F203" s="27" t="e">
        <f t="shared" ca="1" si="26"/>
        <v>#REF!</v>
      </c>
      <c r="G203" s="25"/>
      <c r="H203" s="25"/>
      <c r="I203" s="25" t="e">
        <f t="shared" ca="1" si="28"/>
        <v>#REF!</v>
      </c>
      <c r="J203" s="28"/>
      <c r="K203" s="28"/>
      <c r="L203" s="28" t="e">
        <f t="shared" ca="1" si="27"/>
        <v>#REF!</v>
      </c>
      <c r="M203" s="30" t="e">
        <f t="shared" ca="1" si="29"/>
        <v>#REF!</v>
      </c>
      <c r="N203" s="50" t="e">
        <f t="shared" ca="1" si="30"/>
        <v>#REF!</v>
      </c>
      <c r="O203" s="32" t="e">
        <f t="shared" ca="1" si="31"/>
        <v>#REF!</v>
      </c>
      <c r="P203" s="35"/>
    </row>
    <row r="204" spans="1:16" x14ac:dyDescent="0.25">
      <c r="A204" s="21">
        <v>198</v>
      </c>
      <c r="B204" s="42" t="e">
        <f t="shared" ca="1" si="24"/>
        <v>#REF!</v>
      </c>
      <c r="C204" s="42" t="e">
        <f t="shared" ca="1" si="25"/>
        <v>#REF!</v>
      </c>
      <c r="D204" s="26"/>
      <c r="E204" s="27"/>
      <c r="F204" s="27" t="e">
        <f t="shared" ca="1" si="26"/>
        <v>#REF!</v>
      </c>
      <c r="G204" s="25"/>
      <c r="H204" s="25"/>
      <c r="I204" s="25" t="e">
        <f t="shared" ca="1" si="28"/>
        <v>#REF!</v>
      </c>
      <c r="J204" s="28"/>
      <c r="K204" s="28"/>
      <c r="L204" s="28" t="e">
        <f t="shared" ca="1" si="27"/>
        <v>#REF!</v>
      </c>
      <c r="M204" s="30" t="e">
        <f t="shared" ca="1" si="29"/>
        <v>#REF!</v>
      </c>
      <c r="N204" s="50" t="e">
        <f t="shared" ca="1" si="30"/>
        <v>#REF!</v>
      </c>
      <c r="O204" s="32" t="e">
        <f t="shared" ca="1" si="31"/>
        <v>#REF!</v>
      </c>
      <c r="P204" s="35"/>
    </row>
    <row r="205" spans="1:16" x14ac:dyDescent="0.25">
      <c r="A205" s="21">
        <v>199</v>
      </c>
      <c r="B205" s="42" t="e">
        <f t="shared" ca="1" si="24"/>
        <v>#REF!</v>
      </c>
      <c r="C205" s="42" t="e">
        <f t="shared" ca="1" si="25"/>
        <v>#REF!</v>
      </c>
      <c r="D205" s="26"/>
      <c r="E205" s="27"/>
      <c r="F205" s="27" t="e">
        <f t="shared" ca="1" si="26"/>
        <v>#REF!</v>
      </c>
      <c r="G205" s="25"/>
      <c r="H205" s="25"/>
      <c r="I205" s="25" t="e">
        <f t="shared" ca="1" si="28"/>
        <v>#REF!</v>
      </c>
      <c r="J205" s="28"/>
      <c r="K205" s="28"/>
      <c r="L205" s="28" t="e">
        <f t="shared" ca="1" si="27"/>
        <v>#REF!</v>
      </c>
      <c r="M205" s="30" t="e">
        <f t="shared" ca="1" si="29"/>
        <v>#REF!</v>
      </c>
      <c r="N205" s="50" t="e">
        <f t="shared" ca="1" si="30"/>
        <v>#REF!</v>
      </c>
      <c r="O205" s="32" t="e">
        <f t="shared" ca="1" si="31"/>
        <v>#REF!</v>
      </c>
      <c r="P205" s="35"/>
    </row>
    <row r="206" spans="1:16" x14ac:dyDescent="0.25">
      <c r="A206" s="21">
        <v>200</v>
      </c>
      <c r="B206" s="42" t="e">
        <f t="shared" ca="1" si="24"/>
        <v>#REF!</v>
      </c>
      <c r="C206" s="42" t="e">
        <f t="shared" ca="1" si="25"/>
        <v>#REF!</v>
      </c>
      <c r="D206" s="26"/>
      <c r="E206" s="27"/>
      <c r="F206" s="27" t="e">
        <f t="shared" ca="1" si="26"/>
        <v>#REF!</v>
      </c>
      <c r="G206" s="25"/>
      <c r="H206" s="25"/>
      <c r="I206" s="25" t="e">
        <f t="shared" ca="1" si="28"/>
        <v>#REF!</v>
      </c>
      <c r="J206" s="28"/>
      <c r="K206" s="28"/>
      <c r="L206" s="28" t="e">
        <f t="shared" ca="1" si="27"/>
        <v>#REF!</v>
      </c>
      <c r="M206" s="30" t="e">
        <f t="shared" ca="1" si="29"/>
        <v>#REF!</v>
      </c>
      <c r="N206" s="50" t="e">
        <f t="shared" ca="1" si="30"/>
        <v>#REF!</v>
      </c>
      <c r="O206" s="32" t="e">
        <f t="shared" ca="1" si="31"/>
        <v>#REF!</v>
      </c>
      <c r="P206" s="35"/>
    </row>
    <row r="207" spans="1:16" x14ac:dyDescent="0.25">
      <c r="A207" s="21">
        <v>201</v>
      </c>
      <c r="B207" s="42" t="e">
        <f t="shared" ca="1" si="24"/>
        <v>#REF!</v>
      </c>
      <c r="C207" s="42" t="e">
        <f t="shared" ca="1" si="25"/>
        <v>#REF!</v>
      </c>
      <c r="D207" s="26"/>
      <c r="E207" s="27"/>
      <c r="F207" s="27" t="e">
        <f t="shared" ca="1" si="26"/>
        <v>#REF!</v>
      </c>
      <c r="G207" s="25"/>
      <c r="H207" s="25"/>
      <c r="I207" s="25" t="e">
        <f t="shared" ca="1" si="28"/>
        <v>#REF!</v>
      </c>
      <c r="J207" s="28"/>
      <c r="K207" s="28"/>
      <c r="L207" s="28" t="e">
        <f t="shared" ca="1" si="27"/>
        <v>#REF!</v>
      </c>
      <c r="M207" s="30" t="e">
        <f t="shared" ca="1" si="29"/>
        <v>#REF!</v>
      </c>
      <c r="N207" s="50" t="e">
        <f t="shared" ca="1" si="30"/>
        <v>#REF!</v>
      </c>
      <c r="O207" s="32" t="e">
        <f t="shared" ca="1" si="31"/>
        <v>#REF!</v>
      </c>
      <c r="P207" s="35"/>
    </row>
    <row r="208" spans="1:16" x14ac:dyDescent="0.25">
      <c r="A208" s="21">
        <v>202</v>
      </c>
      <c r="B208" s="42" t="e">
        <f t="shared" ca="1" si="24"/>
        <v>#REF!</v>
      </c>
      <c r="C208" s="42" t="e">
        <f t="shared" ca="1" si="25"/>
        <v>#REF!</v>
      </c>
      <c r="D208" s="26"/>
      <c r="E208" s="27"/>
      <c r="F208" s="27" t="e">
        <f t="shared" ca="1" si="26"/>
        <v>#REF!</v>
      </c>
      <c r="G208" s="25"/>
      <c r="H208" s="25"/>
      <c r="I208" s="25" t="e">
        <f t="shared" ca="1" si="28"/>
        <v>#REF!</v>
      </c>
      <c r="J208" s="28"/>
      <c r="K208" s="28"/>
      <c r="L208" s="28" t="e">
        <f t="shared" ca="1" si="27"/>
        <v>#REF!</v>
      </c>
      <c r="M208" s="30" t="e">
        <f t="shared" ca="1" si="29"/>
        <v>#REF!</v>
      </c>
      <c r="N208" s="50" t="e">
        <f t="shared" ca="1" si="30"/>
        <v>#REF!</v>
      </c>
      <c r="O208" s="32" t="e">
        <f t="shared" ca="1" si="31"/>
        <v>#REF!</v>
      </c>
      <c r="P208" s="35"/>
    </row>
    <row r="209" spans="1:16" x14ac:dyDescent="0.25">
      <c r="A209" s="21">
        <v>203</v>
      </c>
      <c r="B209" s="42" t="e">
        <f t="shared" ca="1" si="24"/>
        <v>#REF!</v>
      </c>
      <c r="C209" s="42" t="e">
        <f t="shared" ca="1" si="25"/>
        <v>#REF!</v>
      </c>
      <c r="D209" s="26"/>
      <c r="E209" s="27"/>
      <c r="F209" s="27" t="e">
        <f t="shared" ca="1" si="26"/>
        <v>#REF!</v>
      </c>
      <c r="G209" s="25"/>
      <c r="H209" s="25"/>
      <c r="I209" s="25" t="e">
        <f t="shared" ca="1" si="28"/>
        <v>#REF!</v>
      </c>
      <c r="J209" s="28"/>
      <c r="K209" s="28"/>
      <c r="L209" s="28" t="e">
        <f t="shared" ca="1" si="27"/>
        <v>#REF!</v>
      </c>
      <c r="M209" s="30" t="e">
        <f t="shared" ca="1" si="29"/>
        <v>#REF!</v>
      </c>
      <c r="N209" s="50" t="e">
        <f t="shared" ca="1" si="30"/>
        <v>#REF!</v>
      </c>
      <c r="O209" s="32" t="e">
        <f t="shared" ca="1" si="31"/>
        <v>#REF!</v>
      </c>
      <c r="P209" s="35"/>
    </row>
    <row r="210" spans="1:16" x14ac:dyDescent="0.25">
      <c r="A210" s="21">
        <v>204</v>
      </c>
      <c r="B210" s="42" t="e">
        <f t="shared" ca="1" si="24"/>
        <v>#REF!</v>
      </c>
      <c r="C210" s="42" t="e">
        <f t="shared" ca="1" si="25"/>
        <v>#REF!</v>
      </c>
      <c r="D210" s="26"/>
      <c r="E210" s="27"/>
      <c r="F210" s="27" t="e">
        <f t="shared" ca="1" si="26"/>
        <v>#REF!</v>
      </c>
      <c r="G210" s="25"/>
      <c r="H210" s="25"/>
      <c r="I210" s="25" t="e">
        <f t="shared" ca="1" si="28"/>
        <v>#REF!</v>
      </c>
      <c r="J210" s="28"/>
      <c r="K210" s="28"/>
      <c r="L210" s="28" t="e">
        <f t="shared" ca="1" si="27"/>
        <v>#REF!</v>
      </c>
      <c r="M210" s="30" t="e">
        <f t="shared" ca="1" si="29"/>
        <v>#REF!</v>
      </c>
      <c r="N210" s="50" t="e">
        <f t="shared" ca="1" si="30"/>
        <v>#REF!</v>
      </c>
      <c r="O210" s="32" t="e">
        <f t="shared" ca="1" si="31"/>
        <v>#REF!</v>
      </c>
      <c r="P210" s="35"/>
    </row>
    <row r="211" spans="1:16" x14ac:dyDescent="0.25">
      <c r="A211" s="21">
        <v>205</v>
      </c>
      <c r="B211" s="42" t="e">
        <f t="shared" ca="1" si="24"/>
        <v>#REF!</v>
      </c>
      <c r="C211" s="42" t="e">
        <f t="shared" ca="1" si="25"/>
        <v>#REF!</v>
      </c>
      <c r="D211" s="26"/>
      <c r="E211" s="27"/>
      <c r="F211" s="27" t="e">
        <f t="shared" ca="1" si="26"/>
        <v>#REF!</v>
      </c>
      <c r="G211" s="25"/>
      <c r="H211" s="25"/>
      <c r="I211" s="25" t="e">
        <f t="shared" ca="1" si="28"/>
        <v>#REF!</v>
      </c>
      <c r="J211" s="28"/>
      <c r="K211" s="28"/>
      <c r="L211" s="28" t="e">
        <f t="shared" ca="1" si="27"/>
        <v>#REF!</v>
      </c>
      <c r="M211" s="30" t="e">
        <f t="shared" ca="1" si="29"/>
        <v>#REF!</v>
      </c>
      <c r="N211" s="50" t="e">
        <f t="shared" ca="1" si="30"/>
        <v>#REF!</v>
      </c>
      <c r="O211" s="32" t="e">
        <f t="shared" ca="1" si="31"/>
        <v>#REF!</v>
      </c>
      <c r="P211" s="35"/>
    </row>
    <row r="212" spans="1:16" x14ac:dyDescent="0.25">
      <c r="A212" s="21">
        <v>206</v>
      </c>
      <c r="B212" s="42" t="e">
        <f t="shared" ca="1" si="24"/>
        <v>#REF!</v>
      </c>
      <c r="C212" s="42" t="e">
        <f t="shared" ca="1" si="25"/>
        <v>#REF!</v>
      </c>
      <c r="D212" s="26"/>
      <c r="E212" s="27"/>
      <c r="F212" s="27" t="e">
        <f t="shared" ca="1" si="26"/>
        <v>#REF!</v>
      </c>
      <c r="G212" s="25"/>
      <c r="H212" s="25"/>
      <c r="I212" s="25" t="e">
        <f t="shared" ca="1" si="28"/>
        <v>#REF!</v>
      </c>
      <c r="J212" s="28"/>
      <c r="K212" s="28"/>
      <c r="L212" s="28" t="e">
        <f t="shared" ca="1" si="27"/>
        <v>#REF!</v>
      </c>
      <c r="M212" s="30" t="e">
        <f t="shared" ca="1" si="29"/>
        <v>#REF!</v>
      </c>
      <c r="N212" s="50" t="e">
        <f t="shared" ca="1" si="30"/>
        <v>#REF!</v>
      </c>
      <c r="O212" s="32" t="e">
        <f t="shared" ca="1" si="31"/>
        <v>#REF!</v>
      </c>
      <c r="P212" s="35"/>
    </row>
    <row r="213" spans="1:16" x14ac:dyDescent="0.25">
      <c r="A213" s="21">
        <v>207</v>
      </c>
      <c r="B213" s="42" t="e">
        <f t="shared" ca="1" si="24"/>
        <v>#REF!</v>
      </c>
      <c r="C213" s="42" t="e">
        <f t="shared" ca="1" si="25"/>
        <v>#REF!</v>
      </c>
      <c r="D213" s="26"/>
      <c r="E213" s="27"/>
      <c r="F213" s="27" t="e">
        <f t="shared" ca="1" si="26"/>
        <v>#REF!</v>
      </c>
      <c r="G213" s="25"/>
      <c r="H213" s="25"/>
      <c r="I213" s="25" t="e">
        <f t="shared" ca="1" si="28"/>
        <v>#REF!</v>
      </c>
      <c r="J213" s="28"/>
      <c r="K213" s="28"/>
      <c r="L213" s="28" t="e">
        <f t="shared" ca="1" si="27"/>
        <v>#REF!</v>
      </c>
      <c r="M213" s="30" t="e">
        <f t="shared" ca="1" si="29"/>
        <v>#REF!</v>
      </c>
      <c r="N213" s="50" t="e">
        <f t="shared" ca="1" si="30"/>
        <v>#REF!</v>
      </c>
      <c r="O213" s="32" t="e">
        <f t="shared" ca="1" si="31"/>
        <v>#REF!</v>
      </c>
      <c r="P213" s="35"/>
    </row>
    <row r="214" spans="1:16" x14ac:dyDescent="0.25">
      <c r="A214" s="21">
        <v>208</v>
      </c>
      <c r="B214" s="42" t="e">
        <f t="shared" ca="1" si="24"/>
        <v>#REF!</v>
      </c>
      <c r="C214" s="42" t="e">
        <f t="shared" ca="1" si="25"/>
        <v>#REF!</v>
      </c>
      <c r="D214" s="26"/>
      <c r="E214" s="27"/>
      <c r="F214" s="27" t="e">
        <f t="shared" ca="1" si="26"/>
        <v>#REF!</v>
      </c>
      <c r="G214" s="25"/>
      <c r="H214" s="25"/>
      <c r="I214" s="25" t="e">
        <f t="shared" ca="1" si="28"/>
        <v>#REF!</v>
      </c>
      <c r="J214" s="28"/>
      <c r="K214" s="28"/>
      <c r="L214" s="28" t="e">
        <f t="shared" ca="1" si="27"/>
        <v>#REF!</v>
      </c>
      <c r="M214" s="30" t="e">
        <f t="shared" ca="1" si="29"/>
        <v>#REF!</v>
      </c>
      <c r="N214" s="50" t="e">
        <f t="shared" ca="1" si="30"/>
        <v>#REF!</v>
      </c>
      <c r="O214" s="32" t="e">
        <f t="shared" ca="1" si="31"/>
        <v>#REF!</v>
      </c>
      <c r="P214" s="35"/>
    </row>
    <row r="215" spans="1:16" x14ac:dyDescent="0.25">
      <c r="A215" s="21">
        <v>209</v>
      </c>
      <c r="B215" s="42" t="e">
        <f t="shared" ca="1" si="24"/>
        <v>#REF!</v>
      </c>
      <c r="C215" s="42" t="e">
        <f t="shared" ca="1" si="25"/>
        <v>#REF!</v>
      </c>
      <c r="D215" s="26"/>
      <c r="E215" s="27"/>
      <c r="F215" s="27" t="e">
        <f t="shared" ca="1" si="26"/>
        <v>#REF!</v>
      </c>
      <c r="G215" s="25"/>
      <c r="H215" s="25"/>
      <c r="I215" s="25" t="e">
        <f t="shared" ca="1" si="28"/>
        <v>#REF!</v>
      </c>
      <c r="J215" s="28"/>
      <c r="K215" s="28"/>
      <c r="L215" s="28" t="e">
        <f t="shared" ca="1" si="27"/>
        <v>#REF!</v>
      </c>
      <c r="M215" s="30" t="e">
        <f t="shared" ca="1" si="29"/>
        <v>#REF!</v>
      </c>
      <c r="N215" s="50" t="e">
        <f t="shared" ca="1" si="30"/>
        <v>#REF!</v>
      </c>
      <c r="O215" s="32" t="e">
        <f t="shared" ca="1" si="31"/>
        <v>#REF!</v>
      </c>
      <c r="P215" s="35"/>
    </row>
    <row r="216" spans="1:16" x14ac:dyDescent="0.25">
      <c r="A216" s="21">
        <v>210</v>
      </c>
      <c r="B216" s="42" t="e">
        <f t="shared" ca="1" si="24"/>
        <v>#REF!</v>
      </c>
      <c r="C216" s="42" t="e">
        <f t="shared" ca="1" si="25"/>
        <v>#REF!</v>
      </c>
      <c r="D216" s="26"/>
      <c r="E216" s="27"/>
      <c r="F216" s="27" t="e">
        <f t="shared" ca="1" si="26"/>
        <v>#REF!</v>
      </c>
      <c r="G216" s="25"/>
      <c r="H216" s="25"/>
      <c r="I216" s="25" t="e">
        <f t="shared" ca="1" si="28"/>
        <v>#REF!</v>
      </c>
      <c r="J216" s="28"/>
      <c r="K216" s="28"/>
      <c r="L216" s="28" t="e">
        <f t="shared" ca="1" si="27"/>
        <v>#REF!</v>
      </c>
      <c r="M216" s="30" t="e">
        <f t="shared" ca="1" si="29"/>
        <v>#REF!</v>
      </c>
      <c r="N216" s="50" t="e">
        <f t="shared" ca="1" si="30"/>
        <v>#REF!</v>
      </c>
      <c r="O216" s="32" t="e">
        <f t="shared" ca="1" si="31"/>
        <v>#REF!</v>
      </c>
      <c r="P216" s="35"/>
    </row>
    <row r="217" spans="1:16" x14ac:dyDescent="0.25">
      <c r="A217" s="21">
        <v>211</v>
      </c>
      <c r="B217" s="42" t="e">
        <f t="shared" ca="1" si="24"/>
        <v>#REF!</v>
      </c>
      <c r="C217" s="42" t="e">
        <f t="shared" ca="1" si="25"/>
        <v>#REF!</v>
      </c>
      <c r="D217" s="26"/>
      <c r="E217" s="27"/>
      <c r="F217" s="27" t="e">
        <f t="shared" ca="1" si="26"/>
        <v>#REF!</v>
      </c>
      <c r="G217" s="25"/>
      <c r="H217" s="25"/>
      <c r="I217" s="25" t="e">
        <f t="shared" ca="1" si="28"/>
        <v>#REF!</v>
      </c>
      <c r="J217" s="28"/>
      <c r="K217" s="28"/>
      <c r="L217" s="28" t="e">
        <f t="shared" ca="1" si="27"/>
        <v>#REF!</v>
      </c>
      <c r="M217" s="30" t="e">
        <f t="shared" ca="1" si="29"/>
        <v>#REF!</v>
      </c>
      <c r="N217" s="50" t="e">
        <f t="shared" ca="1" si="30"/>
        <v>#REF!</v>
      </c>
      <c r="O217" s="32" t="e">
        <f t="shared" ca="1" si="31"/>
        <v>#REF!</v>
      </c>
      <c r="P217" s="35"/>
    </row>
    <row r="218" spans="1:16" x14ac:dyDescent="0.25">
      <c r="A218" s="21">
        <v>212</v>
      </c>
      <c r="B218" s="42" t="e">
        <f t="shared" ca="1" si="24"/>
        <v>#REF!</v>
      </c>
      <c r="C218" s="42" t="e">
        <f t="shared" ca="1" si="25"/>
        <v>#REF!</v>
      </c>
      <c r="D218" s="26"/>
      <c r="E218" s="27"/>
      <c r="F218" s="27" t="e">
        <f t="shared" ca="1" si="26"/>
        <v>#REF!</v>
      </c>
      <c r="G218" s="25"/>
      <c r="H218" s="25"/>
      <c r="I218" s="25" t="e">
        <f t="shared" ca="1" si="28"/>
        <v>#REF!</v>
      </c>
      <c r="J218" s="28"/>
      <c r="K218" s="28"/>
      <c r="L218" s="28" t="e">
        <f t="shared" ca="1" si="27"/>
        <v>#REF!</v>
      </c>
      <c r="M218" s="30" t="e">
        <f t="shared" ca="1" si="29"/>
        <v>#REF!</v>
      </c>
      <c r="N218" s="50" t="e">
        <f t="shared" ca="1" si="30"/>
        <v>#REF!</v>
      </c>
      <c r="O218" s="32" t="e">
        <f t="shared" ca="1" si="31"/>
        <v>#REF!</v>
      </c>
      <c r="P218" s="35"/>
    </row>
    <row r="219" spans="1:16" x14ac:dyDescent="0.25">
      <c r="A219" s="21">
        <v>213</v>
      </c>
      <c r="B219" s="42" t="e">
        <f t="shared" ca="1" si="24"/>
        <v>#REF!</v>
      </c>
      <c r="C219" s="42" t="e">
        <f t="shared" ca="1" si="25"/>
        <v>#REF!</v>
      </c>
      <c r="D219" s="26"/>
      <c r="E219" s="27"/>
      <c r="F219" s="27" t="e">
        <f t="shared" ca="1" si="26"/>
        <v>#REF!</v>
      </c>
      <c r="G219" s="25"/>
      <c r="H219" s="25"/>
      <c r="I219" s="25" t="e">
        <f t="shared" ca="1" si="28"/>
        <v>#REF!</v>
      </c>
      <c r="J219" s="28"/>
      <c r="K219" s="28"/>
      <c r="L219" s="28" t="e">
        <f t="shared" ca="1" si="27"/>
        <v>#REF!</v>
      </c>
      <c r="M219" s="30" t="e">
        <f t="shared" ca="1" si="29"/>
        <v>#REF!</v>
      </c>
      <c r="N219" s="50" t="e">
        <f t="shared" ca="1" si="30"/>
        <v>#REF!</v>
      </c>
      <c r="O219" s="32" t="e">
        <f t="shared" ca="1" si="31"/>
        <v>#REF!</v>
      </c>
      <c r="P219" s="35"/>
    </row>
    <row r="220" spans="1:16" x14ac:dyDescent="0.25">
      <c r="A220" s="21">
        <v>214</v>
      </c>
      <c r="B220" s="42" t="e">
        <f t="shared" ca="1" si="24"/>
        <v>#REF!</v>
      </c>
      <c r="C220" s="42" t="e">
        <f t="shared" ca="1" si="25"/>
        <v>#REF!</v>
      </c>
      <c r="D220" s="26"/>
      <c r="E220" s="27"/>
      <c r="F220" s="27" t="e">
        <f t="shared" ca="1" si="26"/>
        <v>#REF!</v>
      </c>
      <c r="G220" s="25"/>
      <c r="H220" s="25"/>
      <c r="I220" s="25" t="e">
        <f t="shared" ca="1" si="28"/>
        <v>#REF!</v>
      </c>
      <c r="J220" s="28"/>
      <c r="K220" s="28"/>
      <c r="L220" s="28" t="e">
        <f t="shared" ca="1" si="27"/>
        <v>#REF!</v>
      </c>
      <c r="M220" s="30" t="e">
        <f t="shared" ca="1" si="29"/>
        <v>#REF!</v>
      </c>
      <c r="N220" s="50" t="e">
        <f t="shared" ca="1" si="30"/>
        <v>#REF!</v>
      </c>
      <c r="O220" s="32" t="e">
        <f t="shared" ca="1" si="31"/>
        <v>#REF!</v>
      </c>
      <c r="P220" s="35"/>
    </row>
    <row r="221" spans="1:16" x14ac:dyDescent="0.25">
      <c r="A221" s="21">
        <v>215</v>
      </c>
      <c r="B221" s="42" t="e">
        <f t="shared" ca="1" si="24"/>
        <v>#REF!</v>
      </c>
      <c r="C221" s="42" t="e">
        <f t="shared" ca="1" si="25"/>
        <v>#REF!</v>
      </c>
      <c r="D221" s="26"/>
      <c r="E221" s="27"/>
      <c r="F221" s="27" t="e">
        <f t="shared" ca="1" si="26"/>
        <v>#REF!</v>
      </c>
      <c r="G221" s="25"/>
      <c r="H221" s="25"/>
      <c r="I221" s="25" t="e">
        <f t="shared" ca="1" si="28"/>
        <v>#REF!</v>
      </c>
      <c r="J221" s="28"/>
      <c r="K221" s="28"/>
      <c r="L221" s="28" t="e">
        <f t="shared" ca="1" si="27"/>
        <v>#REF!</v>
      </c>
      <c r="M221" s="30" t="e">
        <f t="shared" ca="1" si="29"/>
        <v>#REF!</v>
      </c>
      <c r="N221" s="50" t="e">
        <f t="shared" ca="1" si="30"/>
        <v>#REF!</v>
      </c>
      <c r="O221" s="32" t="e">
        <f t="shared" ca="1" si="31"/>
        <v>#REF!</v>
      </c>
      <c r="P221" s="35"/>
    </row>
    <row r="222" spans="1:16" x14ac:dyDescent="0.25">
      <c r="A222" s="21">
        <v>216</v>
      </c>
      <c r="B222" s="42" t="e">
        <f t="shared" ca="1" si="24"/>
        <v>#REF!</v>
      </c>
      <c r="C222" s="42" t="e">
        <f t="shared" ca="1" si="25"/>
        <v>#REF!</v>
      </c>
      <c r="D222" s="26"/>
      <c r="E222" s="27"/>
      <c r="F222" s="27" t="e">
        <f t="shared" ca="1" si="26"/>
        <v>#REF!</v>
      </c>
      <c r="G222" s="25"/>
      <c r="H222" s="25"/>
      <c r="I222" s="25" t="e">
        <f t="shared" ca="1" si="28"/>
        <v>#REF!</v>
      </c>
      <c r="J222" s="28"/>
      <c r="K222" s="28"/>
      <c r="L222" s="28" t="e">
        <f t="shared" ca="1" si="27"/>
        <v>#REF!</v>
      </c>
      <c r="M222" s="30" t="e">
        <f t="shared" ca="1" si="29"/>
        <v>#REF!</v>
      </c>
      <c r="N222" s="50" t="e">
        <f t="shared" ca="1" si="30"/>
        <v>#REF!</v>
      </c>
      <c r="O222" s="32" t="e">
        <f t="shared" ca="1" si="31"/>
        <v>#REF!</v>
      </c>
      <c r="P222" s="35"/>
    </row>
    <row r="223" spans="1:16" x14ac:dyDescent="0.25">
      <c r="A223" s="21">
        <v>217</v>
      </c>
      <c r="B223" s="42" t="e">
        <f t="shared" ca="1" si="24"/>
        <v>#REF!</v>
      </c>
      <c r="C223" s="42" t="e">
        <f t="shared" ca="1" si="25"/>
        <v>#REF!</v>
      </c>
      <c r="D223" s="26"/>
      <c r="E223" s="27"/>
      <c r="F223" s="27" t="e">
        <f t="shared" ca="1" si="26"/>
        <v>#REF!</v>
      </c>
      <c r="G223" s="25"/>
      <c r="H223" s="25"/>
      <c r="I223" s="25" t="e">
        <f t="shared" ca="1" si="28"/>
        <v>#REF!</v>
      </c>
      <c r="J223" s="28"/>
      <c r="K223" s="28"/>
      <c r="L223" s="28" t="e">
        <f t="shared" ca="1" si="27"/>
        <v>#REF!</v>
      </c>
      <c r="M223" s="30" t="e">
        <f t="shared" ca="1" si="29"/>
        <v>#REF!</v>
      </c>
      <c r="N223" s="50" t="e">
        <f t="shared" ca="1" si="30"/>
        <v>#REF!</v>
      </c>
      <c r="O223" s="32" t="e">
        <f t="shared" ca="1" si="31"/>
        <v>#REF!</v>
      </c>
      <c r="P223" s="35"/>
    </row>
    <row r="224" spans="1:16" x14ac:dyDescent="0.25">
      <c r="A224" s="21">
        <v>218</v>
      </c>
      <c r="B224" s="42" t="e">
        <f t="shared" ca="1" si="24"/>
        <v>#REF!</v>
      </c>
      <c r="C224" s="42" t="e">
        <f t="shared" ca="1" si="25"/>
        <v>#REF!</v>
      </c>
      <c r="D224" s="26"/>
      <c r="E224" s="27"/>
      <c r="F224" s="27" t="e">
        <f t="shared" ca="1" si="26"/>
        <v>#REF!</v>
      </c>
      <c r="G224" s="25"/>
      <c r="H224" s="25"/>
      <c r="I224" s="25" t="e">
        <f t="shared" ca="1" si="28"/>
        <v>#REF!</v>
      </c>
      <c r="J224" s="28"/>
      <c r="K224" s="28"/>
      <c r="L224" s="28" t="e">
        <f t="shared" ca="1" si="27"/>
        <v>#REF!</v>
      </c>
      <c r="M224" s="30" t="e">
        <f t="shared" ca="1" si="29"/>
        <v>#REF!</v>
      </c>
      <c r="N224" s="50" t="e">
        <f t="shared" ca="1" si="30"/>
        <v>#REF!</v>
      </c>
      <c r="O224" s="32" t="e">
        <f t="shared" ca="1" si="31"/>
        <v>#REF!</v>
      </c>
      <c r="P224" s="35"/>
    </row>
    <row r="225" spans="1:16" x14ac:dyDescent="0.25">
      <c r="A225" s="21">
        <v>219</v>
      </c>
      <c r="B225" s="42" t="e">
        <f t="shared" ca="1" si="24"/>
        <v>#REF!</v>
      </c>
      <c r="C225" s="42" t="e">
        <f t="shared" ca="1" si="25"/>
        <v>#REF!</v>
      </c>
      <c r="D225" s="26"/>
      <c r="E225" s="27"/>
      <c r="F225" s="27" t="e">
        <f t="shared" ca="1" si="26"/>
        <v>#REF!</v>
      </c>
      <c r="G225" s="25"/>
      <c r="H225" s="25"/>
      <c r="I225" s="25" t="e">
        <f t="shared" ca="1" si="28"/>
        <v>#REF!</v>
      </c>
      <c r="J225" s="28"/>
      <c r="K225" s="28"/>
      <c r="L225" s="28" t="e">
        <f t="shared" ca="1" si="27"/>
        <v>#REF!</v>
      </c>
      <c r="M225" s="30" t="e">
        <f t="shared" ca="1" si="29"/>
        <v>#REF!</v>
      </c>
      <c r="N225" s="50" t="e">
        <f t="shared" ca="1" si="30"/>
        <v>#REF!</v>
      </c>
      <c r="O225" s="32" t="e">
        <f t="shared" ca="1" si="31"/>
        <v>#REF!</v>
      </c>
      <c r="P225" s="35"/>
    </row>
    <row r="226" spans="1:16" x14ac:dyDescent="0.25">
      <c r="A226" s="21">
        <v>220</v>
      </c>
      <c r="B226" s="42" t="e">
        <f t="shared" ca="1" si="24"/>
        <v>#REF!</v>
      </c>
      <c r="C226" s="42" t="e">
        <f t="shared" ca="1" si="25"/>
        <v>#REF!</v>
      </c>
      <c r="D226" s="26"/>
      <c r="E226" s="27"/>
      <c r="F226" s="27" t="e">
        <f t="shared" ca="1" si="26"/>
        <v>#REF!</v>
      </c>
      <c r="G226" s="25"/>
      <c r="H226" s="25"/>
      <c r="I226" s="25" t="e">
        <f t="shared" ca="1" si="28"/>
        <v>#REF!</v>
      </c>
      <c r="J226" s="28"/>
      <c r="K226" s="28"/>
      <c r="L226" s="28" t="e">
        <f t="shared" ca="1" si="27"/>
        <v>#REF!</v>
      </c>
      <c r="M226" s="30" t="e">
        <f t="shared" ca="1" si="29"/>
        <v>#REF!</v>
      </c>
      <c r="N226" s="50" t="e">
        <f t="shared" ca="1" si="30"/>
        <v>#REF!</v>
      </c>
      <c r="O226" s="32" t="e">
        <f t="shared" ca="1" si="31"/>
        <v>#REF!</v>
      </c>
      <c r="P226" s="35"/>
    </row>
    <row r="227" spans="1:16" x14ac:dyDescent="0.25">
      <c r="A227" s="21">
        <v>221</v>
      </c>
      <c r="B227" s="42" t="e">
        <f t="shared" ca="1" si="24"/>
        <v>#REF!</v>
      </c>
      <c r="C227" s="42" t="e">
        <f t="shared" ca="1" si="25"/>
        <v>#REF!</v>
      </c>
      <c r="D227" s="26"/>
      <c r="E227" s="27"/>
      <c r="F227" s="27" t="e">
        <f t="shared" ca="1" si="26"/>
        <v>#REF!</v>
      </c>
      <c r="G227" s="25"/>
      <c r="H227" s="25"/>
      <c r="I227" s="25" t="e">
        <f t="shared" ca="1" si="28"/>
        <v>#REF!</v>
      </c>
      <c r="J227" s="28"/>
      <c r="K227" s="28"/>
      <c r="L227" s="28" t="e">
        <f t="shared" ca="1" si="27"/>
        <v>#REF!</v>
      </c>
      <c r="M227" s="30" t="e">
        <f t="shared" ca="1" si="29"/>
        <v>#REF!</v>
      </c>
      <c r="N227" s="50" t="e">
        <f t="shared" ca="1" si="30"/>
        <v>#REF!</v>
      </c>
      <c r="O227" s="32" t="e">
        <f t="shared" ca="1" si="31"/>
        <v>#REF!</v>
      </c>
      <c r="P227" s="35"/>
    </row>
    <row r="228" spans="1:16" x14ac:dyDescent="0.25">
      <c r="A228" s="21">
        <v>222</v>
      </c>
      <c r="B228" s="42" t="e">
        <f t="shared" ca="1" si="24"/>
        <v>#REF!</v>
      </c>
      <c r="C228" s="42" t="e">
        <f t="shared" ca="1" si="25"/>
        <v>#REF!</v>
      </c>
      <c r="D228" s="26"/>
      <c r="E228" s="27"/>
      <c r="F228" s="27" t="e">
        <f t="shared" ca="1" si="26"/>
        <v>#REF!</v>
      </c>
      <c r="G228" s="25"/>
      <c r="H228" s="25"/>
      <c r="I228" s="25" t="e">
        <f t="shared" ca="1" si="28"/>
        <v>#REF!</v>
      </c>
      <c r="J228" s="28"/>
      <c r="K228" s="28"/>
      <c r="L228" s="28" t="e">
        <f t="shared" ca="1" si="27"/>
        <v>#REF!</v>
      </c>
      <c r="M228" s="30" t="e">
        <f t="shared" ca="1" si="29"/>
        <v>#REF!</v>
      </c>
      <c r="N228" s="50" t="e">
        <f t="shared" ca="1" si="30"/>
        <v>#REF!</v>
      </c>
      <c r="O228" s="32" t="e">
        <f t="shared" ca="1" si="31"/>
        <v>#REF!</v>
      </c>
      <c r="P228" s="35"/>
    </row>
    <row r="229" spans="1:16" x14ac:dyDescent="0.25">
      <c r="A229" s="21">
        <v>223</v>
      </c>
      <c r="B229" s="42" t="e">
        <f t="shared" ca="1" si="24"/>
        <v>#REF!</v>
      </c>
      <c r="C229" s="42" t="e">
        <f t="shared" ca="1" si="25"/>
        <v>#REF!</v>
      </c>
      <c r="D229" s="26"/>
      <c r="E229" s="27"/>
      <c r="F229" s="27" t="e">
        <f t="shared" ca="1" si="26"/>
        <v>#REF!</v>
      </c>
      <c r="G229" s="25"/>
      <c r="H229" s="25"/>
      <c r="I229" s="25" t="e">
        <f t="shared" ca="1" si="28"/>
        <v>#REF!</v>
      </c>
      <c r="J229" s="28"/>
      <c r="K229" s="28"/>
      <c r="L229" s="28" t="e">
        <f t="shared" ca="1" si="27"/>
        <v>#REF!</v>
      </c>
      <c r="M229" s="30" t="e">
        <f t="shared" ca="1" si="29"/>
        <v>#REF!</v>
      </c>
      <c r="N229" s="50" t="e">
        <f t="shared" ca="1" si="30"/>
        <v>#REF!</v>
      </c>
      <c r="O229" s="32" t="e">
        <f t="shared" ca="1" si="31"/>
        <v>#REF!</v>
      </c>
      <c r="P229" s="35"/>
    </row>
    <row r="230" spans="1:16" x14ac:dyDescent="0.25">
      <c r="A230" s="21">
        <v>224</v>
      </c>
      <c r="B230" s="42" t="e">
        <f t="shared" ca="1" si="24"/>
        <v>#REF!</v>
      </c>
      <c r="C230" s="42" t="e">
        <f t="shared" ca="1" si="25"/>
        <v>#REF!</v>
      </c>
      <c r="D230" s="26"/>
      <c r="E230" s="27"/>
      <c r="F230" s="27" t="e">
        <f t="shared" ca="1" si="26"/>
        <v>#REF!</v>
      </c>
      <c r="G230" s="25"/>
      <c r="H230" s="25"/>
      <c r="I230" s="25" t="e">
        <f t="shared" ca="1" si="28"/>
        <v>#REF!</v>
      </c>
      <c r="J230" s="28"/>
      <c r="K230" s="28"/>
      <c r="L230" s="28" t="e">
        <f t="shared" ca="1" si="27"/>
        <v>#REF!</v>
      </c>
      <c r="M230" s="30" t="e">
        <f t="shared" ca="1" si="29"/>
        <v>#REF!</v>
      </c>
      <c r="N230" s="50" t="e">
        <f t="shared" ca="1" si="30"/>
        <v>#REF!</v>
      </c>
      <c r="O230" s="32" t="e">
        <f t="shared" ca="1" si="31"/>
        <v>#REF!</v>
      </c>
      <c r="P230" s="35"/>
    </row>
    <row r="231" spans="1:16" x14ac:dyDescent="0.25">
      <c r="A231" s="21">
        <v>225</v>
      </c>
      <c r="B231" s="42" t="e">
        <f t="shared" ca="1" si="24"/>
        <v>#REF!</v>
      </c>
      <c r="C231" s="42" t="e">
        <f t="shared" ca="1" si="25"/>
        <v>#REF!</v>
      </c>
      <c r="D231" s="26"/>
      <c r="E231" s="27"/>
      <c r="F231" s="27" t="e">
        <f t="shared" ca="1" si="26"/>
        <v>#REF!</v>
      </c>
      <c r="G231" s="25"/>
      <c r="H231" s="25"/>
      <c r="I231" s="25" t="e">
        <f t="shared" ca="1" si="28"/>
        <v>#REF!</v>
      </c>
      <c r="J231" s="28"/>
      <c r="K231" s="28"/>
      <c r="L231" s="28" t="e">
        <f t="shared" ca="1" si="27"/>
        <v>#REF!</v>
      </c>
      <c r="M231" s="30" t="e">
        <f t="shared" ca="1" si="29"/>
        <v>#REF!</v>
      </c>
      <c r="N231" s="50" t="e">
        <f t="shared" ca="1" si="30"/>
        <v>#REF!</v>
      </c>
      <c r="O231" s="32" t="e">
        <f t="shared" ca="1" si="31"/>
        <v>#REF!</v>
      </c>
      <c r="P231" s="35"/>
    </row>
    <row r="232" spans="1:16" x14ac:dyDescent="0.25">
      <c r="A232" s="21">
        <v>226</v>
      </c>
      <c r="B232" s="42" t="e">
        <f t="shared" ca="1" si="24"/>
        <v>#REF!</v>
      </c>
      <c r="C232" s="42" t="e">
        <f t="shared" ca="1" si="25"/>
        <v>#REF!</v>
      </c>
      <c r="D232" s="26"/>
      <c r="E232" s="27"/>
      <c r="F232" s="27" t="e">
        <f t="shared" ca="1" si="26"/>
        <v>#REF!</v>
      </c>
      <c r="G232" s="25"/>
      <c r="H232" s="25"/>
      <c r="I232" s="25" t="e">
        <f t="shared" ca="1" si="28"/>
        <v>#REF!</v>
      </c>
      <c r="J232" s="28"/>
      <c r="K232" s="28"/>
      <c r="L232" s="28" t="e">
        <f t="shared" ca="1" si="27"/>
        <v>#REF!</v>
      </c>
      <c r="M232" s="30" t="e">
        <f t="shared" ca="1" si="29"/>
        <v>#REF!</v>
      </c>
      <c r="N232" s="50" t="e">
        <f t="shared" ca="1" si="30"/>
        <v>#REF!</v>
      </c>
      <c r="O232" s="32" t="e">
        <f t="shared" ca="1" si="31"/>
        <v>#REF!</v>
      </c>
      <c r="P232" s="35"/>
    </row>
    <row r="233" spans="1:16" x14ac:dyDescent="0.25">
      <c r="A233" s="21">
        <v>227</v>
      </c>
      <c r="B233" s="42" t="e">
        <f t="shared" ca="1" si="24"/>
        <v>#REF!</v>
      </c>
      <c r="C233" s="42" t="e">
        <f t="shared" ca="1" si="25"/>
        <v>#REF!</v>
      </c>
      <c r="D233" s="26"/>
      <c r="E233" s="27"/>
      <c r="F233" s="27" t="e">
        <f t="shared" ca="1" si="26"/>
        <v>#REF!</v>
      </c>
      <c r="G233" s="25"/>
      <c r="H233" s="25"/>
      <c r="I233" s="25" t="e">
        <f t="shared" ca="1" si="28"/>
        <v>#REF!</v>
      </c>
      <c r="J233" s="28"/>
      <c r="K233" s="28"/>
      <c r="L233" s="28" t="e">
        <f t="shared" ca="1" si="27"/>
        <v>#REF!</v>
      </c>
      <c r="M233" s="30" t="e">
        <f t="shared" ca="1" si="29"/>
        <v>#REF!</v>
      </c>
      <c r="N233" s="50" t="e">
        <f t="shared" ca="1" si="30"/>
        <v>#REF!</v>
      </c>
      <c r="O233" s="32" t="e">
        <f t="shared" ca="1" si="31"/>
        <v>#REF!</v>
      </c>
      <c r="P233" s="35"/>
    </row>
    <row r="234" spans="1:16" x14ac:dyDescent="0.25">
      <c r="A234" s="21">
        <v>228</v>
      </c>
      <c r="B234" s="42" t="e">
        <f t="shared" ca="1" si="24"/>
        <v>#REF!</v>
      </c>
      <c r="C234" s="42" t="e">
        <f t="shared" ca="1" si="25"/>
        <v>#REF!</v>
      </c>
      <c r="D234" s="26"/>
      <c r="E234" s="27"/>
      <c r="F234" s="27" t="e">
        <f t="shared" ca="1" si="26"/>
        <v>#REF!</v>
      </c>
      <c r="G234" s="25"/>
      <c r="H234" s="25"/>
      <c r="I234" s="25" t="e">
        <f t="shared" ca="1" si="28"/>
        <v>#REF!</v>
      </c>
      <c r="J234" s="28"/>
      <c r="K234" s="28"/>
      <c r="L234" s="28" t="e">
        <f t="shared" ca="1" si="27"/>
        <v>#REF!</v>
      </c>
      <c r="M234" s="30" t="e">
        <f t="shared" ca="1" si="29"/>
        <v>#REF!</v>
      </c>
      <c r="N234" s="50" t="e">
        <f t="shared" ca="1" si="30"/>
        <v>#REF!</v>
      </c>
      <c r="O234" s="32" t="e">
        <f t="shared" ca="1" si="31"/>
        <v>#REF!</v>
      </c>
      <c r="P234" s="35"/>
    </row>
    <row r="235" spans="1:16" x14ac:dyDescent="0.25">
      <c r="A235" s="21">
        <v>229</v>
      </c>
      <c r="B235" s="42" t="e">
        <f t="shared" ca="1" si="24"/>
        <v>#REF!</v>
      </c>
      <c r="C235" s="42" t="e">
        <f t="shared" ca="1" si="25"/>
        <v>#REF!</v>
      </c>
      <c r="D235" s="26"/>
      <c r="E235" s="27"/>
      <c r="F235" s="27" t="e">
        <f t="shared" ca="1" si="26"/>
        <v>#REF!</v>
      </c>
      <c r="G235" s="25"/>
      <c r="H235" s="25"/>
      <c r="I235" s="25" t="e">
        <f t="shared" ca="1" si="28"/>
        <v>#REF!</v>
      </c>
      <c r="J235" s="28"/>
      <c r="K235" s="28"/>
      <c r="L235" s="28" t="e">
        <f t="shared" ca="1" si="27"/>
        <v>#REF!</v>
      </c>
      <c r="M235" s="30" t="e">
        <f t="shared" ca="1" si="29"/>
        <v>#REF!</v>
      </c>
      <c r="N235" s="50" t="e">
        <f t="shared" ca="1" si="30"/>
        <v>#REF!</v>
      </c>
      <c r="O235" s="32" t="e">
        <f t="shared" ca="1" si="31"/>
        <v>#REF!</v>
      </c>
      <c r="P235" s="35"/>
    </row>
    <row r="236" spans="1:16" x14ac:dyDescent="0.25">
      <c r="A236" s="21">
        <v>230</v>
      </c>
      <c r="B236" s="42" t="e">
        <f t="shared" ca="1" si="24"/>
        <v>#REF!</v>
      </c>
      <c r="C236" s="42" t="e">
        <f t="shared" ca="1" si="25"/>
        <v>#REF!</v>
      </c>
      <c r="D236" s="26"/>
      <c r="E236" s="27"/>
      <c r="F236" s="27" t="e">
        <f t="shared" ca="1" si="26"/>
        <v>#REF!</v>
      </c>
      <c r="G236" s="25"/>
      <c r="H236" s="25"/>
      <c r="I236" s="25" t="e">
        <f t="shared" ca="1" si="28"/>
        <v>#REF!</v>
      </c>
      <c r="J236" s="28"/>
      <c r="K236" s="28"/>
      <c r="L236" s="28" t="e">
        <f t="shared" ca="1" si="27"/>
        <v>#REF!</v>
      </c>
      <c r="M236" s="30" t="e">
        <f t="shared" ca="1" si="29"/>
        <v>#REF!</v>
      </c>
      <c r="N236" s="50" t="e">
        <f t="shared" ca="1" si="30"/>
        <v>#REF!</v>
      </c>
      <c r="O236" s="32" t="e">
        <f t="shared" ca="1" si="31"/>
        <v>#REF!</v>
      </c>
      <c r="P236" s="35"/>
    </row>
    <row r="237" spans="1:16" x14ac:dyDescent="0.25">
      <c r="A237" s="21">
        <v>231</v>
      </c>
      <c r="B237" s="42" t="e">
        <f t="shared" ca="1" si="24"/>
        <v>#REF!</v>
      </c>
      <c r="C237" s="42" t="e">
        <f t="shared" ca="1" si="25"/>
        <v>#REF!</v>
      </c>
      <c r="D237" s="26"/>
      <c r="E237" s="27"/>
      <c r="F237" s="27" t="e">
        <f t="shared" ca="1" si="26"/>
        <v>#REF!</v>
      </c>
      <c r="G237" s="25"/>
      <c r="H237" s="25"/>
      <c r="I237" s="25" t="e">
        <f t="shared" ca="1" si="28"/>
        <v>#REF!</v>
      </c>
      <c r="J237" s="28"/>
      <c r="K237" s="28"/>
      <c r="L237" s="28" t="e">
        <f t="shared" ca="1" si="27"/>
        <v>#REF!</v>
      </c>
      <c r="M237" s="30" t="e">
        <f t="shared" ca="1" si="29"/>
        <v>#REF!</v>
      </c>
      <c r="N237" s="50" t="e">
        <f t="shared" ca="1" si="30"/>
        <v>#REF!</v>
      </c>
      <c r="O237" s="32" t="e">
        <f t="shared" ca="1" si="31"/>
        <v>#REF!</v>
      </c>
      <c r="P237" s="35"/>
    </row>
    <row r="238" spans="1:16" x14ac:dyDescent="0.25">
      <c r="A238" s="21">
        <v>232</v>
      </c>
      <c r="B238" s="42" t="e">
        <f t="shared" ca="1" si="24"/>
        <v>#REF!</v>
      </c>
      <c r="C238" s="42" t="e">
        <f t="shared" ca="1" si="25"/>
        <v>#REF!</v>
      </c>
      <c r="D238" s="26"/>
      <c r="E238" s="27"/>
      <c r="F238" s="27" t="e">
        <f t="shared" ca="1" si="26"/>
        <v>#REF!</v>
      </c>
      <c r="G238" s="25"/>
      <c r="H238" s="25"/>
      <c r="I238" s="25" t="e">
        <f t="shared" ca="1" si="28"/>
        <v>#REF!</v>
      </c>
      <c r="J238" s="28"/>
      <c r="K238" s="28"/>
      <c r="L238" s="28" t="e">
        <f t="shared" ca="1" si="27"/>
        <v>#REF!</v>
      </c>
      <c r="M238" s="30" t="e">
        <f t="shared" ca="1" si="29"/>
        <v>#REF!</v>
      </c>
      <c r="N238" s="50" t="e">
        <f t="shared" ca="1" si="30"/>
        <v>#REF!</v>
      </c>
      <c r="O238" s="32" t="e">
        <f t="shared" ca="1" si="31"/>
        <v>#REF!</v>
      </c>
      <c r="P238" s="35"/>
    </row>
    <row r="239" spans="1:16" x14ac:dyDescent="0.25">
      <c r="A239" s="21">
        <v>233</v>
      </c>
      <c r="B239" s="42" t="e">
        <f t="shared" ca="1" si="24"/>
        <v>#REF!</v>
      </c>
      <c r="C239" s="42" t="e">
        <f t="shared" ca="1" si="25"/>
        <v>#REF!</v>
      </c>
      <c r="D239" s="26"/>
      <c r="E239" s="27"/>
      <c r="F239" s="27" t="e">
        <f t="shared" ca="1" si="26"/>
        <v>#REF!</v>
      </c>
      <c r="G239" s="25"/>
      <c r="H239" s="25"/>
      <c r="I239" s="25" t="e">
        <f t="shared" ca="1" si="28"/>
        <v>#REF!</v>
      </c>
      <c r="J239" s="28"/>
      <c r="K239" s="28"/>
      <c r="L239" s="28" t="e">
        <f t="shared" ca="1" si="27"/>
        <v>#REF!</v>
      </c>
      <c r="M239" s="30" t="e">
        <f t="shared" ca="1" si="29"/>
        <v>#REF!</v>
      </c>
      <c r="N239" s="50" t="e">
        <f t="shared" ca="1" si="30"/>
        <v>#REF!</v>
      </c>
      <c r="O239" s="32" t="e">
        <f t="shared" ca="1" si="31"/>
        <v>#REF!</v>
      </c>
      <c r="P239" s="35"/>
    </row>
    <row r="240" spans="1:16" x14ac:dyDescent="0.25">
      <c r="A240" s="21">
        <v>234</v>
      </c>
      <c r="B240" s="42" t="e">
        <f t="shared" ca="1" si="24"/>
        <v>#REF!</v>
      </c>
      <c r="C240" s="42" t="e">
        <f t="shared" ca="1" si="25"/>
        <v>#REF!</v>
      </c>
      <c r="D240" s="26"/>
      <c r="E240" s="27"/>
      <c r="F240" s="27" t="e">
        <f t="shared" ca="1" si="26"/>
        <v>#REF!</v>
      </c>
      <c r="G240" s="25"/>
      <c r="H240" s="25"/>
      <c r="I240" s="25" t="e">
        <f t="shared" ca="1" si="28"/>
        <v>#REF!</v>
      </c>
      <c r="J240" s="28"/>
      <c r="K240" s="28"/>
      <c r="L240" s="28" t="e">
        <f t="shared" ca="1" si="27"/>
        <v>#REF!</v>
      </c>
      <c r="M240" s="30" t="e">
        <f t="shared" ca="1" si="29"/>
        <v>#REF!</v>
      </c>
      <c r="N240" s="50" t="e">
        <f t="shared" ca="1" si="30"/>
        <v>#REF!</v>
      </c>
      <c r="O240" s="32" t="e">
        <f t="shared" ca="1" si="31"/>
        <v>#REF!</v>
      </c>
      <c r="P240" s="35"/>
    </row>
    <row r="241" spans="1:16" x14ac:dyDescent="0.25">
      <c r="A241" s="21">
        <v>235</v>
      </c>
      <c r="B241" s="42" t="e">
        <f t="shared" ca="1" si="24"/>
        <v>#REF!</v>
      </c>
      <c r="C241" s="42" t="e">
        <f t="shared" ca="1" si="25"/>
        <v>#REF!</v>
      </c>
      <c r="D241" s="26"/>
      <c r="E241" s="27"/>
      <c r="F241" s="27" t="e">
        <f t="shared" ca="1" si="26"/>
        <v>#REF!</v>
      </c>
      <c r="G241" s="25"/>
      <c r="H241" s="25"/>
      <c r="I241" s="25" t="e">
        <f t="shared" ca="1" si="28"/>
        <v>#REF!</v>
      </c>
      <c r="J241" s="28"/>
      <c r="K241" s="28"/>
      <c r="L241" s="28" t="e">
        <f t="shared" ca="1" si="27"/>
        <v>#REF!</v>
      </c>
      <c r="M241" s="30" t="e">
        <f t="shared" ca="1" si="29"/>
        <v>#REF!</v>
      </c>
      <c r="N241" s="50" t="e">
        <f t="shared" ca="1" si="30"/>
        <v>#REF!</v>
      </c>
      <c r="O241" s="32" t="e">
        <f t="shared" ca="1" si="31"/>
        <v>#REF!</v>
      </c>
      <c r="P241" s="35"/>
    </row>
    <row r="242" spans="1:16" x14ac:dyDescent="0.25">
      <c r="A242" s="21">
        <v>236</v>
      </c>
      <c r="B242" s="42" t="e">
        <f t="shared" ca="1" si="24"/>
        <v>#REF!</v>
      </c>
      <c r="C242" s="42" t="e">
        <f t="shared" ca="1" si="25"/>
        <v>#REF!</v>
      </c>
      <c r="D242" s="26"/>
      <c r="E242" s="27"/>
      <c r="F242" s="27" t="e">
        <f t="shared" ca="1" si="26"/>
        <v>#REF!</v>
      </c>
      <c r="G242" s="25"/>
      <c r="H242" s="25"/>
      <c r="I242" s="25" t="e">
        <f t="shared" ca="1" si="28"/>
        <v>#REF!</v>
      </c>
      <c r="J242" s="28"/>
      <c r="K242" s="28"/>
      <c r="L242" s="28" t="e">
        <f t="shared" ca="1" si="27"/>
        <v>#REF!</v>
      </c>
      <c r="M242" s="30" t="e">
        <f t="shared" ca="1" si="29"/>
        <v>#REF!</v>
      </c>
      <c r="N242" s="50" t="e">
        <f t="shared" ca="1" si="30"/>
        <v>#REF!</v>
      </c>
      <c r="O242" s="32" t="e">
        <f t="shared" ca="1" si="31"/>
        <v>#REF!</v>
      </c>
      <c r="P242" s="35"/>
    </row>
    <row r="243" spans="1:16" x14ac:dyDescent="0.25">
      <c r="A243" s="21">
        <v>237</v>
      </c>
      <c r="B243" s="42" t="e">
        <f t="shared" ca="1" si="24"/>
        <v>#REF!</v>
      </c>
      <c r="C243" s="42" t="e">
        <f t="shared" ca="1" si="25"/>
        <v>#REF!</v>
      </c>
      <c r="D243" s="26"/>
      <c r="E243" s="27"/>
      <c r="F243" s="27" t="e">
        <f t="shared" ca="1" si="26"/>
        <v>#REF!</v>
      </c>
      <c r="G243" s="25"/>
      <c r="H243" s="25"/>
      <c r="I243" s="25" t="e">
        <f t="shared" ca="1" si="28"/>
        <v>#REF!</v>
      </c>
      <c r="J243" s="28"/>
      <c r="K243" s="28"/>
      <c r="L243" s="28" t="e">
        <f t="shared" ca="1" si="27"/>
        <v>#REF!</v>
      </c>
      <c r="M243" s="30" t="e">
        <f t="shared" ca="1" si="29"/>
        <v>#REF!</v>
      </c>
      <c r="N243" s="50" t="e">
        <f t="shared" ca="1" si="30"/>
        <v>#REF!</v>
      </c>
      <c r="O243" s="32" t="e">
        <f t="shared" ca="1" si="31"/>
        <v>#REF!</v>
      </c>
      <c r="P243" s="35"/>
    </row>
    <row r="244" spans="1:16" x14ac:dyDescent="0.25">
      <c r="A244" s="21">
        <v>238</v>
      </c>
      <c r="B244" s="42" t="e">
        <f t="shared" ca="1" si="24"/>
        <v>#REF!</v>
      </c>
      <c r="C244" s="42" t="e">
        <f t="shared" ca="1" si="25"/>
        <v>#REF!</v>
      </c>
      <c r="D244" s="26"/>
      <c r="E244" s="27"/>
      <c r="F244" s="27" t="e">
        <f t="shared" ca="1" si="26"/>
        <v>#REF!</v>
      </c>
      <c r="G244" s="25"/>
      <c r="H244" s="25"/>
      <c r="I244" s="25" t="e">
        <f t="shared" ca="1" si="28"/>
        <v>#REF!</v>
      </c>
      <c r="J244" s="28"/>
      <c r="K244" s="28"/>
      <c r="L244" s="28" t="e">
        <f t="shared" ca="1" si="27"/>
        <v>#REF!</v>
      </c>
      <c r="M244" s="30" t="e">
        <f t="shared" ca="1" si="29"/>
        <v>#REF!</v>
      </c>
      <c r="N244" s="50" t="e">
        <f t="shared" ca="1" si="30"/>
        <v>#REF!</v>
      </c>
      <c r="O244" s="32" t="e">
        <f t="shared" ca="1" si="31"/>
        <v>#REF!</v>
      </c>
      <c r="P244" s="35"/>
    </row>
    <row r="245" spans="1:16" x14ac:dyDescent="0.25">
      <c r="A245" s="21">
        <v>239</v>
      </c>
      <c r="B245" s="42" t="e">
        <f t="shared" ca="1" si="24"/>
        <v>#REF!</v>
      </c>
      <c r="C245" s="42" t="e">
        <f t="shared" ca="1" si="25"/>
        <v>#REF!</v>
      </c>
      <c r="D245" s="26"/>
      <c r="E245" s="27"/>
      <c r="F245" s="27" t="e">
        <f t="shared" ca="1" si="26"/>
        <v>#REF!</v>
      </c>
      <c r="G245" s="25"/>
      <c r="H245" s="25"/>
      <c r="I245" s="25" t="e">
        <f t="shared" ca="1" si="28"/>
        <v>#REF!</v>
      </c>
      <c r="J245" s="28"/>
      <c r="K245" s="28"/>
      <c r="L245" s="28" t="e">
        <f t="shared" ca="1" si="27"/>
        <v>#REF!</v>
      </c>
      <c r="M245" s="30" t="e">
        <f t="shared" ca="1" si="29"/>
        <v>#REF!</v>
      </c>
      <c r="N245" s="50" t="e">
        <f t="shared" ca="1" si="30"/>
        <v>#REF!</v>
      </c>
      <c r="O245" s="32" t="e">
        <f t="shared" ca="1" si="31"/>
        <v>#REF!</v>
      </c>
      <c r="P245" s="35"/>
    </row>
    <row r="246" spans="1:16" x14ac:dyDescent="0.25">
      <c r="A246" s="21">
        <v>240</v>
      </c>
      <c r="B246" s="42" t="e">
        <f t="shared" ca="1" si="24"/>
        <v>#REF!</v>
      </c>
      <c r="C246" s="42" t="e">
        <f t="shared" ca="1" si="25"/>
        <v>#REF!</v>
      </c>
      <c r="D246" s="26"/>
      <c r="E246" s="27"/>
      <c r="F246" s="27" t="e">
        <f t="shared" ca="1" si="26"/>
        <v>#REF!</v>
      </c>
      <c r="G246" s="25"/>
      <c r="H246" s="25"/>
      <c r="I246" s="25" t="e">
        <f t="shared" ca="1" si="28"/>
        <v>#REF!</v>
      </c>
      <c r="J246" s="28"/>
      <c r="K246" s="28"/>
      <c r="L246" s="28" t="e">
        <f t="shared" ca="1" si="27"/>
        <v>#REF!</v>
      </c>
      <c r="M246" s="30" t="e">
        <f t="shared" ca="1" si="29"/>
        <v>#REF!</v>
      </c>
      <c r="N246" s="50" t="e">
        <f t="shared" ca="1" si="30"/>
        <v>#REF!</v>
      </c>
      <c r="O246" s="32" t="e">
        <f t="shared" ca="1" si="31"/>
        <v>#REF!</v>
      </c>
      <c r="P246" s="35"/>
    </row>
    <row r="247" spans="1:16" x14ac:dyDescent="0.25">
      <c r="A247" s="21">
        <v>241</v>
      </c>
      <c r="B247" s="42" t="e">
        <f t="shared" ca="1" si="24"/>
        <v>#REF!</v>
      </c>
      <c r="C247" s="42" t="e">
        <f t="shared" ca="1" si="25"/>
        <v>#REF!</v>
      </c>
      <c r="D247" s="26"/>
      <c r="E247" s="27"/>
      <c r="F247" s="27" t="e">
        <f t="shared" ca="1" si="26"/>
        <v>#REF!</v>
      </c>
      <c r="G247" s="25"/>
      <c r="H247" s="25"/>
      <c r="I247" s="25" t="e">
        <f t="shared" ca="1" si="28"/>
        <v>#REF!</v>
      </c>
      <c r="J247" s="28"/>
      <c r="K247" s="28"/>
      <c r="L247" s="28" t="e">
        <f t="shared" ca="1" si="27"/>
        <v>#REF!</v>
      </c>
      <c r="M247" s="30" t="e">
        <f t="shared" ca="1" si="29"/>
        <v>#REF!</v>
      </c>
      <c r="N247" s="50" t="e">
        <f t="shared" ca="1" si="30"/>
        <v>#REF!</v>
      </c>
      <c r="O247" s="32" t="e">
        <f t="shared" ca="1" si="31"/>
        <v>#REF!</v>
      </c>
      <c r="P247" s="35"/>
    </row>
    <row r="248" spans="1:16" x14ac:dyDescent="0.25">
      <c r="A248" s="21">
        <v>242</v>
      </c>
      <c r="B248" s="42" t="e">
        <f t="shared" ca="1" si="24"/>
        <v>#REF!</v>
      </c>
      <c r="C248" s="42" t="e">
        <f t="shared" ca="1" si="25"/>
        <v>#REF!</v>
      </c>
      <c r="D248" s="26"/>
      <c r="E248" s="27"/>
      <c r="F248" s="27" t="e">
        <f t="shared" ca="1" si="26"/>
        <v>#REF!</v>
      </c>
      <c r="G248" s="25"/>
      <c r="H248" s="25"/>
      <c r="I248" s="25" t="e">
        <f t="shared" ca="1" si="28"/>
        <v>#REF!</v>
      </c>
      <c r="J248" s="28"/>
      <c r="K248" s="28"/>
      <c r="L248" s="28" t="e">
        <f t="shared" ca="1" si="27"/>
        <v>#REF!</v>
      </c>
      <c r="M248" s="30" t="e">
        <f t="shared" ca="1" si="29"/>
        <v>#REF!</v>
      </c>
      <c r="N248" s="50" t="e">
        <f t="shared" ca="1" si="30"/>
        <v>#REF!</v>
      </c>
      <c r="O248" s="32" t="e">
        <f t="shared" ca="1" si="31"/>
        <v>#REF!</v>
      </c>
      <c r="P248" s="35"/>
    </row>
    <row r="249" spans="1:16" x14ac:dyDescent="0.25">
      <c r="A249" s="21">
        <v>243</v>
      </c>
      <c r="B249" s="42" t="e">
        <f t="shared" ca="1" si="24"/>
        <v>#REF!</v>
      </c>
      <c r="C249" s="42" t="e">
        <f t="shared" ca="1" si="25"/>
        <v>#REF!</v>
      </c>
      <c r="D249" s="26"/>
      <c r="E249" s="27"/>
      <c r="F249" s="27" t="e">
        <f t="shared" ca="1" si="26"/>
        <v>#REF!</v>
      </c>
      <c r="G249" s="25"/>
      <c r="H249" s="25"/>
      <c r="I249" s="25" t="e">
        <f t="shared" ca="1" si="28"/>
        <v>#REF!</v>
      </c>
      <c r="J249" s="28"/>
      <c r="K249" s="28"/>
      <c r="L249" s="28" t="e">
        <f t="shared" ca="1" si="27"/>
        <v>#REF!</v>
      </c>
      <c r="M249" s="30" t="e">
        <f t="shared" ca="1" si="29"/>
        <v>#REF!</v>
      </c>
      <c r="N249" s="50" t="e">
        <f t="shared" ca="1" si="30"/>
        <v>#REF!</v>
      </c>
      <c r="O249" s="32" t="e">
        <f t="shared" ca="1" si="31"/>
        <v>#REF!</v>
      </c>
      <c r="P249" s="35"/>
    </row>
    <row r="250" spans="1:16" x14ac:dyDescent="0.25">
      <c r="A250" s="21">
        <v>244</v>
      </c>
      <c r="B250" s="42" t="e">
        <f t="shared" ca="1" si="24"/>
        <v>#REF!</v>
      </c>
      <c r="C250" s="42" t="e">
        <f t="shared" ca="1" si="25"/>
        <v>#REF!</v>
      </c>
      <c r="D250" s="26"/>
      <c r="E250" s="27"/>
      <c r="F250" s="27" t="e">
        <f t="shared" ca="1" si="26"/>
        <v>#REF!</v>
      </c>
      <c r="G250" s="25"/>
      <c r="H250" s="25"/>
      <c r="I250" s="25" t="e">
        <f t="shared" ca="1" si="28"/>
        <v>#REF!</v>
      </c>
      <c r="J250" s="28"/>
      <c r="K250" s="28"/>
      <c r="L250" s="28" t="e">
        <f t="shared" ca="1" si="27"/>
        <v>#REF!</v>
      </c>
      <c r="M250" s="30" t="e">
        <f t="shared" ca="1" si="29"/>
        <v>#REF!</v>
      </c>
      <c r="N250" s="50" t="e">
        <f t="shared" ca="1" si="30"/>
        <v>#REF!</v>
      </c>
      <c r="O250" s="32" t="e">
        <f t="shared" ca="1" si="31"/>
        <v>#REF!</v>
      </c>
      <c r="P250" s="35"/>
    </row>
    <row r="251" spans="1:16" x14ac:dyDescent="0.25">
      <c r="A251" s="21">
        <v>245</v>
      </c>
      <c r="B251" s="42" t="e">
        <f t="shared" ca="1" si="24"/>
        <v>#REF!</v>
      </c>
      <c r="C251" s="42" t="e">
        <f t="shared" ca="1" si="25"/>
        <v>#REF!</v>
      </c>
      <c r="D251" s="26"/>
      <c r="E251" s="27"/>
      <c r="F251" s="27" t="e">
        <f t="shared" ca="1" si="26"/>
        <v>#REF!</v>
      </c>
      <c r="G251" s="25"/>
      <c r="H251" s="25"/>
      <c r="I251" s="25" t="e">
        <f t="shared" ca="1" si="28"/>
        <v>#REF!</v>
      </c>
      <c r="J251" s="28"/>
      <c r="K251" s="28"/>
      <c r="L251" s="28" t="e">
        <f t="shared" ca="1" si="27"/>
        <v>#REF!</v>
      </c>
      <c r="M251" s="30" t="e">
        <f t="shared" ca="1" si="29"/>
        <v>#REF!</v>
      </c>
      <c r="N251" s="50" t="e">
        <f t="shared" ca="1" si="30"/>
        <v>#REF!</v>
      </c>
      <c r="O251" s="32" t="e">
        <f t="shared" ca="1" si="31"/>
        <v>#REF!</v>
      </c>
      <c r="P251" s="35"/>
    </row>
    <row r="252" spans="1:16" x14ac:dyDescent="0.25">
      <c r="A252" s="21">
        <v>246</v>
      </c>
      <c r="B252" s="42" t="e">
        <f t="shared" ca="1" si="24"/>
        <v>#REF!</v>
      </c>
      <c r="C252" s="42" t="e">
        <f t="shared" ca="1" si="25"/>
        <v>#REF!</v>
      </c>
      <c r="D252" s="26"/>
      <c r="E252" s="27"/>
      <c r="F252" s="27" t="e">
        <f t="shared" ca="1" si="26"/>
        <v>#REF!</v>
      </c>
      <c r="G252" s="25"/>
      <c r="H252" s="25"/>
      <c r="I252" s="25" t="e">
        <f t="shared" ca="1" si="28"/>
        <v>#REF!</v>
      </c>
      <c r="J252" s="28"/>
      <c r="K252" s="28"/>
      <c r="L252" s="28" t="e">
        <f t="shared" ca="1" si="27"/>
        <v>#REF!</v>
      </c>
      <c r="M252" s="30" t="e">
        <f t="shared" ca="1" si="29"/>
        <v>#REF!</v>
      </c>
      <c r="N252" s="50" t="e">
        <f t="shared" ca="1" si="30"/>
        <v>#REF!</v>
      </c>
      <c r="O252" s="32" t="e">
        <f t="shared" ca="1" si="31"/>
        <v>#REF!</v>
      </c>
      <c r="P252" s="35"/>
    </row>
    <row r="253" spans="1:16" x14ac:dyDescent="0.25">
      <c r="A253" s="21">
        <v>247</v>
      </c>
      <c r="B253" s="42" t="e">
        <f t="shared" ca="1" si="24"/>
        <v>#REF!</v>
      </c>
      <c r="C253" s="42" t="e">
        <f t="shared" ca="1" si="25"/>
        <v>#REF!</v>
      </c>
      <c r="D253" s="26"/>
      <c r="E253" s="27"/>
      <c r="F253" s="27" t="e">
        <f t="shared" ca="1" si="26"/>
        <v>#REF!</v>
      </c>
      <c r="G253" s="25"/>
      <c r="H253" s="25"/>
      <c r="I253" s="25" t="e">
        <f t="shared" ca="1" si="28"/>
        <v>#REF!</v>
      </c>
      <c r="J253" s="28"/>
      <c r="K253" s="28"/>
      <c r="L253" s="28" t="e">
        <f t="shared" ca="1" si="27"/>
        <v>#REF!</v>
      </c>
      <c r="M253" s="30" t="e">
        <f t="shared" ca="1" si="29"/>
        <v>#REF!</v>
      </c>
      <c r="N253" s="50" t="e">
        <f t="shared" ca="1" si="30"/>
        <v>#REF!</v>
      </c>
      <c r="O253" s="32" t="e">
        <f t="shared" ca="1" si="31"/>
        <v>#REF!</v>
      </c>
      <c r="P253" s="35"/>
    </row>
    <row r="254" spans="1:16" x14ac:dyDescent="0.25">
      <c r="A254" s="21">
        <v>248</v>
      </c>
      <c r="B254" s="42" t="e">
        <f t="shared" ca="1" si="24"/>
        <v>#REF!</v>
      </c>
      <c r="C254" s="42" t="e">
        <f t="shared" ca="1" si="25"/>
        <v>#REF!</v>
      </c>
      <c r="D254" s="26"/>
      <c r="E254" s="27"/>
      <c r="F254" s="27" t="e">
        <f t="shared" ca="1" si="26"/>
        <v>#REF!</v>
      </c>
      <c r="G254" s="25"/>
      <c r="H254" s="25"/>
      <c r="I254" s="25" t="e">
        <f t="shared" ca="1" si="28"/>
        <v>#REF!</v>
      </c>
      <c r="J254" s="28"/>
      <c r="K254" s="28"/>
      <c r="L254" s="28" t="e">
        <f t="shared" ca="1" si="27"/>
        <v>#REF!</v>
      </c>
      <c r="M254" s="30" t="e">
        <f t="shared" ca="1" si="29"/>
        <v>#REF!</v>
      </c>
      <c r="N254" s="50" t="e">
        <f t="shared" ca="1" si="30"/>
        <v>#REF!</v>
      </c>
      <c r="O254" s="32" t="e">
        <f t="shared" ca="1" si="31"/>
        <v>#REF!</v>
      </c>
      <c r="P254" s="35"/>
    </row>
    <row r="255" spans="1:16" x14ac:dyDescent="0.25">
      <c r="A255" s="21">
        <v>249</v>
      </c>
      <c r="B255" s="42" t="e">
        <f t="shared" ca="1" si="24"/>
        <v>#REF!</v>
      </c>
      <c r="C255" s="42" t="e">
        <f t="shared" ca="1" si="25"/>
        <v>#REF!</v>
      </c>
      <c r="D255" s="26"/>
      <c r="E255" s="27"/>
      <c r="F255" s="27" t="e">
        <f t="shared" ca="1" si="26"/>
        <v>#REF!</v>
      </c>
      <c r="G255" s="25"/>
      <c r="H255" s="25"/>
      <c r="I255" s="25" t="e">
        <f t="shared" ca="1" si="28"/>
        <v>#REF!</v>
      </c>
      <c r="J255" s="28"/>
      <c r="K255" s="28"/>
      <c r="L255" s="28" t="e">
        <f t="shared" ca="1" si="27"/>
        <v>#REF!</v>
      </c>
      <c r="M255" s="30" t="e">
        <f t="shared" ca="1" si="29"/>
        <v>#REF!</v>
      </c>
      <c r="N255" s="50" t="e">
        <f t="shared" ca="1" si="30"/>
        <v>#REF!</v>
      </c>
      <c r="O255" s="32" t="e">
        <f t="shared" ca="1" si="31"/>
        <v>#REF!</v>
      </c>
      <c r="P255" s="35"/>
    </row>
    <row r="256" spans="1:16" x14ac:dyDescent="0.25">
      <c r="A256" s="21">
        <v>250</v>
      </c>
      <c r="B256" s="42" t="e">
        <f t="shared" ca="1" si="24"/>
        <v>#REF!</v>
      </c>
      <c r="C256" s="42" t="e">
        <f t="shared" ca="1" si="25"/>
        <v>#REF!</v>
      </c>
      <c r="D256" s="26"/>
      <c r="E256" s="27"/>
      <c r="F256" s="27" t="e">
        <f t="shared" ca="1" si="26"/>
        <v>#REF!</v>
      </c>
      <c r="G256" s="25"/>
      <c r="H256" s="25"/>
      <c r="I256" s="25" t="e">
        <f t="shared" ca="1" si="28"/>
        <v>#REF!</v>
      </c>
      <c r="J256" s="28"/>
      <c r="K256" s="28"/>
      <c r="L256" s="28" t="e">
        <f t="shared" ca="1" si="27"/>
        <v>#REF!</v>
      </c>
      <c r="M256" s="30" t="e">
        <f t="shared" ca="1" si="29"/>
        <v>#REF!</v>
      </c>
      <c r="N256" s="50" t="e">
        <f t="shared" ca="1" si="30"/>
        <v>#REF!</v>
      </c>
      <c r="O256" s="32" t="e">
        <f t="shared" ca="1" si="31"/>
        <v>#REF!</v>
      </c>
      <c r="P256" s="35"/>
    </row>
    <row r="257" spans="1:16" x14ac:dyDescent="0.25">
      <c r="A257" s="21">
        <v>251</v>
      </c>
      <c r="B257" s="42" t="e">
        <f t="shared" ca="1" si="24"/>
        <v>#REF!</v>
      </c>
      <c r="C257" s="42" t="e">
        <f t="shared" ca="1" si="25"/>
        <v>#REF!</v>
      </c>
      <c r="D257" s="26"/>
      <c r="E257" s="27"/>
      <c r="F257" s="27" t="e">
        <f t="shared" ca="1" si="26"/>
        <v>#REF!</v>
      </c>
      <c r="G257" s="25"/>
      <c r="H257" s="25"/>
      <c r="I257" s="25" t="e">
        <f t="shared" ca="1" si="28"/>
        <v>#REF!</v>
      </c>
      <c r="J257" s="28"/>
      <c r="K257" s="28"/>
      <c r="L257" s="28" t="e">
        <f t="shared" ca="1" si="27"/>
        <v>#REF!</v>
      </c>
      <c r="M257" s="30" t="e">
        <f t="shared" ca="1" si="29"/>
        <v>#REF!</v>
      </c>
      <c r="N257" s="50" t="e">
        <f t="shared" ca="1" si="30"/>
        <v>#REF!</v>
      </c>
      <c r="O257" s="32" t="e">
        <f t="shared" ca="1" si="31"/>
        <v>#REF!</v>
      </c>
      <c r="P257" s="35"/>
    </row>
    <row r="258" spans="1:16" x14ac:dyDescent="0.25">
      <c r="A258" s="21">
        <v>252</v>
      </c>
      <c r="B258" s="42" t="e">
        <f t="shared" ca="1" si="24"/>
        <v>#REF!</v>
      </c>
      <c r="C258" s="42" t="e">
        <f t="shared" ca="1" si="25"/>
        <v>#REF!</v>
      </c>
      <c r="D258" s="26"/>
      <c r="E258" s="27"/>
      <c r="F258" s="27" t="e">
        <f t="shared" ca="1" si="26"/>
        <v>#REF!</v>
      </c>
      <c r="G258" s="25"/>
      <c r="H258" s="25"/>
      <c r="I258" s="25" t="e">
        <f t="shared" ca="1" si="28"/>
        <v>#REF!</v>
      </c>
      <c r="J258" s="28"/>
      <c r="K258" s="28"/>
      <c r="L258" s="28" t="e">
        <f t="shared" ca="1" si="27"/>
        <v>#REF!</v>
      </c>
      <c r="M258" s="30" t="e">
        <f t="shared" ca="1" si="29"/>
        <v>#REF!</v>
      </c>
      <c r="N258" s="50" t="e">
        <f t="shared" ca="1" si="30"/>
        <v>#REF!</v>
      </c>
      <c r="O258" s="32" t="e">
        <f t="shared" ca="1" si="31"/>
        <v>#REF!</v>
      </c>
      <c r="P258" s="35"/>
    </row>
    <row r="259" spans="1:16" x14ac:dyDescent="0.25">
      <c r="A259" s="21">
        <v>253</v>
      </c>
      <c r="B259" s="42" t="e">
        <f t="shared" ca="1" si="24"/>
        <v>#REF!</v>
      </c>
      <c r="C259" s="42" t="e">
        <f t="shared" ca="1" si="25"/>
        <v>#REF!</v>
      </c>
      <c r="D259" s="26"/>
      <c r="E259" s="27"/>
      <c r="F259" s="27" t="e">
        <f t="shared" ca="1" si="26"/>
        <v>#REF!</v>
      </c>
      <c r="G259" s="25"/>
      <c r="H259" s="25"/>
      <c r="I259" s="25" t="e">
        <f t="shared" ca="1" si="28"/>
        <v>#REF!</v>
      </c>
      <c r="J259" s="28"/>
      <c r="K259" s="28"/>
      <c r="L259" s="28" t="e">
        <f t="shared" ca="1" si="27"/>
        <v>#REF!</v>
      </c>
      <c r="M259" s="30" t="e">
        <f t="shared" ca="1" si="29"/>
        <v>#REF!</v>
      </c>
      <c r="N259" s="50" t="e">
        <f t="shared" ca="1" si="30"/>
        <v>#REF!</v>
      </c>
      <c r="O259" s="32" t="e">
        <f t="shared" ca="1" si="31"/>
        <v>#REF!</v>
      </c>
      <c r="P259" s="35"/>
    </row>
    <row r="260" spans="1:16" x14ac:dyDescent="0.25">
      <c r="A260" s="21">
        <v>254</v>
      </c>
      <c r="B260" s="42" t="e">
        <f t="shared" ca="1" si="24"/>
        <v>#REF!</v>
      </c>
      <c r="C260" s="42" t="e">
        <f t="shared" ca="1" si="25"/>
        <v>#REF!</v>
      </c>
      <c r="D260" s="26"/>
      <c r="E260" s="27"/>
      <c r="F260" s="27" t="e">
        <f t="shared" ca="1" si="26"/>
        <v>#REF!</v>
      </c>
      <c r="G260" s="25"/>
      <c r="H260" s="25"/>
      <c r="I260" s="25" t="e">
        <f t="shared" ca="1" si="28"/>
        <v>#REF!</v>
      </c>
      <c r="J260" s="28"/>
      <c r="K260" s="28"/>
      <c r="L260" s="28" t="e">
        <f t="shared" ca="1" si="27"/>
        <v>#REF!</v>
      </c>
      <c r="M260" s="30" t="e">
        <f t="shared" ca="1" si="29"/>
        <v>#REF!</v>
      </c>
      <c r="N260" s="50" t="e">
        <f t="shared" ca="1" si="30"/>
        <v>#REF!</v>
      </c>
      <c r="O260" s="32" t="e">
        <f t="shared" ca="1" si="31"/>
        <v>#REF!</v>
      </c>
      <c r="P260" s="35"/>
    </row>
    <row r="261" spans="1:16" x14ac:dyDescent="0.25">
      <c r="A261" s="21">
        <v>255</v>
      </c>
      <c r="B261" s="42" t="e">
        <f t="shared" ca="1" si="24"/>
        <v>#REF!</v>
      </c>
      <c r="C261" s="42" t="e">
        <f t="shared" ca="1" si="25"/>
        <v>#REF!</v>
      </c>
      <c r="D261" s="26"/>
      <c r="E261" s="27"/>
      <c r="F261" s="27" t="e">
        <f t="shared" ca="1" si="26"/>
        <v>#REF!</v>
      </c>
      <c r="G261" s="25"/>
      <c r="H261" s="25"/>
      <c r="I261" s="25" t="e">
        <f t="shared" ca="1" si="28"/>
        <v>#REF!</v>
      </c>
      <c r="J261" s="28"/>
      <c r="K261" s="28"/>
      <c r="L261" s="28" t="e">
        <f t="shared" ca="1" si="27"/>
        <v>#REF!</v>
      </c>
      <c r="M261" s="30" t="e">
        <f t="shared" ca="1" si="29"/>
        <v>#REF!</v>
      </c>
      <c r="N261" s="50" t="e">
        <f t="shared" ca="1" si="30"/>
        <v>#REF!</v>
      </c>
      <c r="O261" s="32" t="e">
        <f t="shared" ca="1" si="31"/>
        <v>#REF!</v>
      </c>
      <c r="P261" s="35"/>
    </row>
    <row r="262" spans="1:16" x14ac:dyDescent="0.25">
      <c r="A262" s="21">
        <v>256</v>
      </c>
      <c r="B262" s="42" t="e">
        <f t="shared" ca="1" si="24"/>
        <v>#REF!</v>
      </c>
      <c r="C262" s="42" t="e">
        <f t="shared" ca="1" si="25"/>
        <v>#REF!</v>
      </c>
      <c r="D262" s="26"/>
      <c r="E262" s="27"/>
      <c r="F262" s="27" t="e">
        <f t="shared" ca="1" si="26"/>
        <v>#REF!</v>
      </c>
      <c r="G262" s="25"/>
      <c r="H262" s="25"/>
      <c r="I262" s="25" t="e">
        <f t="shared" ca="1" si="28"/>
        <v>#REF!</v>
      </c>
      <c r="J262" s="28"/>
      <c r="K262" s="28"/>
      <c r="L262" s="28" t="e">
        <f t="shared" ca="1" si="27"/>
        <v>#REF!</v>
      </c>
      <c r="M262" s="30" t="e">
        <f t="shared" ca="1" si="29"/>
        <v>#REF!</v>
      </c>
      <c r="N262" s="50" t="e">
        <f t="shared" ca="1" si="30"/>
        <v>#REF!</v>
      </c>
      <c r="O262" s="32" t="e">
        <f t="shared" ca="1" si="31"/>
        <v>#REF!</v>
      </c>
      <c r="P262" s="35"/>
    </row>
    <row r="263" spans="1:16" x14ac:dyDescent="0.25">
      <c r="A263" s="21">
        <v>257</v>
      </c>
      <c r="B263" s="42" t="e">
        <f t="shared" ca="1" si="24"/>
        <v>#REF!</v>
      </c>
      <c r="C263" s="42" t="e">
        <f t="shared" ca="1" si="25"/>
        <v>#REF!</v>
      </c>
      <c r="D263" s="26"/>
      <c r="E263" s="27"/>
      <c r="F263" s="27" t="e">
        <f t="shared" ca="1" si="26"/>
        <v>#REF!</v>
      </c>
      <c r="G263" s="25"/>
      <c r="H263" s="25"/>
      <c r="I263" s="25" t="e">
        <f t="shared" ca="1" si="28"/>
        <v>#REF!</v>
      </c>
      <c r="J263" s="28"/>
      <c r="K263" s="28"/>
      <c r="L263" s="28" t="e">
        <f t="shared" ca="1" si="27"/>
        <v>#REF!</v>
      </c>
      <c r="M263" s="30" t="e">
        <f t="shared" ca="1" si="29"/>
        <v>#REF!</v>
      </c>
      <c r="N263" s="50" t="e">
        <f t="shared" ca="1" si="30"/>
        <v>#REF!</v>
      </c>
      <c r="O263" s="32" t="e">
        <f t="shared" ca="1" si="31"/>
        <v>#REF!</v>
      </c>
      <c r="P263" s="35"/>
    </row>
    <row r="264" spans="1:16" x14ac:dyDescent="0.25">
      <c r="A264" s="21">
        <v>258</v>
      </c>
      <c r="B264" s="42" t="e">
        <f t="shared" ref="B264:B327" ca="1" si="32">INDIRECT(CONCATENATE($C$505,$D$505,"!$B",$A264 + 8))</f>
        <v>#REF!</v>
      </c>
      <c r="C264" s="42" t="e">
        <f t="shared" ref="C264:C327" ca="1" si="33">INDIRECT(CONCATENATE($C$505,$D$505,"!$C",$A264 + 8))</f>
        <v>#REF!</v>
      </c>
      <c r="D264" s="26"/>
      <c r="E264" s="27"/>
      <c r="F264" s="27" t="e">
        <f t="shared" ref="F264:F327" ca="1" si="34">INDIRECT(CONCATENATE($C$505,$D$505,"!$Z",$A264 + 8))</f>
        <v>#REF!</v>
      </c>
      <c r="G264" s="25"/>
      <c r="H264" s="25"/>
      <c r="I264" s="25" t="e">
        <f t="shared" ca="1" si="28"/>
        <v>#REF!</v>
      </c>
      <c r="J264" s="28"/>
      <c r="K264" s="28"/>
      <c r="L264" s="28" t="e">
        <f t="shared" ref="L264:L327" ca="1" si="35">INDIRECT(CONCATENATE($C$505,$D$505,"!$V",$A264 + 8))</f>
        <v>#REF!</v>
      </c>
      <c r="M264" s="30" t="e">
        <f t="shared" ca="1" si="29"/>
        <v>#REF!</v>
      </c>
      <c r="N264" s="50" t="e">
        <f t="shared" ca="1" si="30"/>
        <v>#REF!</v>
      </c>
      <c r="O264" s="32" t="e">
        <f t="shared" ca="1" si="31"/>
        <v>#REF!</v>
      </c>
      <c r="P264" s="35"/>
    </row>
    <row r="265" spans="1:16" x14ac:dyDescent="0.25">
      <c r="A265" s="21">
        <v>259</v>
      </c>
      <c r="B265" s="42" t="e">
        <f t="shared" ca="1" si="32"/>
        <v>#REF!</v>
      </c>
      <c r="C265" s="42" t="e">
        <f t="shared" ca="1" si="33"/>
        <v>#REF!</v>
      </c>
      <c r="D265" s="26"/>
      <c r="E265" s="27"/>
      <c r="F265" s="27" t="e">
        <f t="shared" ca="1" si="34"/>
        <v>#REF!</v>
      </c>
      <c r="G265" s="25"/>
      <c r="H265" s="25"/>
      <c r="I265" s="25" t="e">
        <f t="shared" ref="I265:I328" ca="1" si="36">INDIRECT(CONCATENATE($C$505,$D$505,"!$AD",$A265 + 8))</f>
        <v>#REF!</v>
      </c>
      <c r="J265" s="28"/>
      <c r="K265" s="28"/>
      <c r="L265" s="28" t="e">
        <f t="shared" ca="1" si="35"/>
        <v>#REF!</v>
      </c>
      <c r="M265" s="30" t="e">
        <f t="shared" ref="M265:M328" ca="1" si="37">IF(I265&lt;33,0,3)</f>
        <v>#REF!</v>
      </c>
      <c r="N265" s="50" t="e">
        <f t="shared" ref="N265:N328" ca="1" si="38">ROUNDDOWN(O265,0)</f>
        <v>#REF!</v>
      </c>
      <c r="O265" s="32" t="e">
        <f t="shared" ref="O265:O328" ca="1" si="39">I265*M265/100</f>
        <v>#REF!</v>
      </c>
      <c r="P265" s="35"/>
    </row>
    <row r="266" spans="1:16" x14ac:dyDescent="0.25">
      <c r="A266" s="21">
        <v>260</v>
      </c>
      <c r="B266" s="42" t="e">
        <f t="shared" ca="1" si="32"/>
        <v>#REF!</v>
      </c>
      <c r="C266" s="42" t="e">
        <f t="shared" ca="1" si="33"/>
        <v>#REF!</v>
      </c>
      <c r="D266" s="26"/>
      <c r="E266" s="27"/>
      <c r="F266" s="27" t="e">
        <f t="shared" ca="1" si="34"/>
        <v>#REF!</v>
      </c>
      <c r="G266" s="25"/>
      <c r="H266" s="25"/>
      <c r="I266" s="25" t="e">
        <f t="shared" ca="1" si="36"/>
        <v>#REF!</v>
      </c>
      <c r="J266" s="28"/>
      <c r="K266" s="28"/>
      <c r="L266" s="28" t="e">
        <f t="shared" ca="1" si="35"/>
        <v>#REF!</v>
      </c>
      <c r="M266" s="30" t="e">
        <f t="shared" ca="1" si="37"/>
        <v>#REF!</v>
      </c>
      <c r="N266" s="50" t="e">
        <f t="shared" ca="1" si="38"/>
        <v>#REF!</v>
      </c>
      <c r="O266" s="32" t="e">
        <f t="shared" ca="1" si="39"/>
        <v>#REF!</v>
      </c>
      <c r="P266" s="35"/>
    </row>
    <row r="267" spans="1:16" x14ac:dyDescent="0.25">
      <c r="A267" s="21">
        <v>261</v>
      </c>
      <c r="B267" s="42" t="e">
        <f t="shared" ca="1" si="32"/>
        <v>#REF!</v>
      </c>
      <c r="C267" s="42" t="e">
        <f t="shared" ca="1" si="33"/>
        <v>#REF!</v>
      </c>
      <c r="D267" s="26"/>
      <c r="E267" s="27"/>
      <c r="F267" s="27" t="e">
        <f t="shared" ca="1" si="34"/>
        <v>#REF!</v>
      </c>
      <c r="G267" s="25"/>
      <c r="H267" s="25"/>
      <c r="I267" s="25" t="e">
        <f t="shared" ca="1" si="36"/>
        <v>#REF!</v>
      </c>
      <c r="J267" s="28"/>
      <c r="K267" s="28"/>
      <c r="L267" s="28" t="e">
        <f t="shared" ca="1" si="35"/>
        <v>#REF!</v>
      </c>
      <c r="M267" s="30" t="e">
        <f t="shared" ca="1" si="37"/>
        <v>#REF!</v>
      </c>
      <c r="N267" s="50" t="e">
        <f t="shared" ca="1" si="38"/>
        <v>#REF!</v>
      </c>
      <c r="O267" s="32" t="e">
        <f t="shared" ca="1" si="39"/>
        <v>#REF!</v>
      </c>
      <c r="P267" s="35"/>
    </row>
    <row r="268" spans="1:16" x14ac:dyDescent="0.25">
      <c r="A268" s="21">
        <v>262</v>
      </c>
      <c r="B268" s="42" t="e">
        <f t="shared" ca="1" si="32"/>
        <v>#REF!</v>
      </c>
      <c r="C268" s="42" t="e">
        <f t="shared" ca="1" si="33"/>
        <v>#REF!</v>
      </c>
      <c r="D268" s="26"/>
      <c r="E268" s="27"/>
      <c r="F268" s="27" t="e">
        <f t="shared" ca="1" si="34"/>
        <v>#REF!</v>
      </c>
      <c r="G268" s="25"/>
      <c r="H268" s="25"/>
      <c r="I268" s="25" t="e">
        <f t="shared" ca="1" si="36"/>
        <v>#REF!</v>
      </c>
      <c r="J268" s="28"/>
      <c r="K268" s="28"/>
      <c r="L268" s="28" t="e">
        <f t="shared" ca="1" si="35"/>
        <v>#REF!</v>
      </c>
      <c r="M268" s="30" t="e">
        <f t="shared" ca="1" si="37"/>
        <v>#REF!</v>
      </c>
      <c r="N268" s="50" t="e">
        <f t="shared" ca="1" si="38"/>
        <v>#REF!</v>
      </c>
      <c r="O268" s="32" t="e">
        <f t="shared" ca="1" si="39"/>
        <v>#REF!</v>
      </c>
      <c r="P268" s="35"/>
    </row>
    <row r="269" spans="1:16" x14ac:dyDescent="0.25">
      <c r="A269" s="21">
        <v>263</v>
      </c>
      <c r="B269" s="42" t="e">
        <f t="shared" ca="1" si="32"/>
        <v>#REF!</v>
      </c>
      <c r="C269" s="42" t="e">
        <f t="shared" ca="1" si="33"/>
        <v>#REF!</v>
      </c>
      <c r="D269" s="26"/>
      <c r="E269" s="27"/>
      <c r="F269" s="27" t="e">
        <f t="shared" ca="1" si="34"/>
        <v>#REF!</v>
      </c>
      <c r="G269" s="25"/>
      <c r="H269" s="25"/>
      <c r="I269" s="25" t="e">
        <f t="shared" ca="1" si="36"/>
        <v>#REF!</v>
      </c>
      <c r="J269" s="28"/>
      <c r="K269" s="28"/>
      <c r="L269" s="28" t="e">
        <f t="shared" ca="1" si="35"/>
        <v>#REF!</v>
      </c>
      <c r="M269" s="30" t="e">
        <f t="shared" ca="1" si="37"/>
        <v>#REF!</v>
      </c>
      <c r="N269" s="50" t="e">
        <f t="shared" ca="1" si="38"/>
        <v>#REF!</v>
      </c>
      <c r="O269" s="32" t="e">
        <f t="shared" ca="1" si="39"/>
        <v>#REF!</v>
      </c>
      <c r="P269" s="35"/>
    </row>
    <row r="270" spans="1:16" x14ac:dyDescent="0.25">
      <c r="A270" s="21">
        <v>264</v>
      </c>
      <c r="B270" s="42" t="e">
        <f t="shared" ca="1" si="32"/>
        <v>#REF!</v>
      </c>
      <c r="C270" s="42" t="e">
        <f t="shared" ca="1" si="33"/>
        <v>#REF!</v>
      </c>
      <c r="D270" s="26"/>
      <c r="E270" s="27"/>
      <c r="F270" s="27" t="e">
        <f t="shared" ca="1" si="34"/>
        <v>#REF!</v>
      </c>
      <c r="G270" s="25"/>
      <c r="H270" s="25"/>
      <c r="I270" s="25" t="e">
        <f t="shared" ca="1" si="36"/>
        <v>#REF!</v>
      </c>
      <c r="J270" s="28"/>
      <c r="K270" s="28"/>
      <c r="L270" s="28" t="e">
        <f t="shared" ca="1" si="35"/>
        <v>#REF!</v>
      </c>
      <c r="M270" s="30" t="e">
        <f t="shared" ca="1" si="37"/>
        <v>#REF!</v>
      </c>
      <c r="N270" s="50" t="e">
        <f t="shared" ca="1" si="38"/>
        <v>#REF!</v>
      </c>
      <c r="O270" s="32" t="e">
        <f t="shared" ca="1" si="39"/>
        <v>#REF!</v>
      </c>
      <c r="P270" s="35"/>
    </row>
    <row r="271" spans="1:16" x14ac:dyDescent="0.25">
      <c r="A271" s="21">
        <v>265</v>
      </c>
      <c r="B271" s="42" t="e">
        <f t="shared" ca="1" si="32"/>
        <v>#REF!</v>
      </c>
      <c r="C271" s="42" t="e">
        <f t="shared" ca="1" si="33"/>
        <v>#REF!</v>
      </c>
      <c r="D271" s="26"/>
      <c r="E271" s="27"/>
      <c r="F271" s="27" t="e">
        <f t="shared" ca="1" si="34"/>
        <v>#REF!</v>
      </c>
      <c r="G271" s="25"/>
      <c r="H271" s="25"/>
      <c r="I271" s="25" t="e">
        <f t="shared" ca="1" si="36"/>
        <v>#REF!</v>
      </c>
      <c r="J271" s="28"/>
      <c r="K271" s="28"/>
      <c r="L271" s="28" t="e">
        <f t="shared" ca="1" si="35"/>
        <v>#REF!</v>
      </c>
      <c r="M271" s="30" t="e">
        <f t="shared" ca="1" si="37"/>
        <v>#REF!</v>
      </c>
      <c r="N271" s="50" t="e">
        <f t="shared" ca="1" si="38"/>
        <v>#REF!</v>
      </c>
      <c r="O271" s="32" t="e">
        <f t="shared" ca="1" si="39"/>
        <v>#REF!</v>
      </c>
      <c r="P271" s="35"/>
    </row>
    <row r="272" spans="1:16" x14ac:dyDescent="0.25">
      <c r="A272" s="21">
        <v>266</v>
      </c>
      <c r="B272" s="42" t="e">
        <f t="shared" ca="1" si="32"/>
        <v>#REF!</v>
      </c>
      <c r="C272" s="42" t="e">
        <f t="shared" ca="1" si="33"/>
        <v>#REF!</v>
      </c>
      <c r="D272" s="26"/>
      <c r="E272" s="27"/>
      <c r="F272" s="27" t="e">
        <f t="shared" ca="1" si="34"/>
        <v>#REF!</v>
      </c>
      <c r="G272" s="25"/>
      <c r="H272" s="25"/>
      <c r="I272" s="25" t="e">
        <f t="shared" ca="1" si="36"/>
        <v>#REF!</v>
      </c>
      <c r="J272" s="28"/>
      <c r="K272" s="28"/>
      <c r="L272" s="28" t="e">
        <f t="shared" ca="1" si="35"/>
        <v>#REF!</v>
      </c>
      <c r="M272" s="30" t="e">
        <f t="shared" ca="1" si="37"/>
        <v>#REF!</v>
      </c>
      <c r="N272" s="50" t="e">
        <f t="shared" ca="1" si="38"/>
        <v>#REF!</v>
      </c>
      <c r="O272" s="32" t="e">
        <f t="shared" ca="1" si="39"/>
        <v>#REF!</v>
      </c>
      <c r="P272" s="35"/>
    </row>
    <row r="273" spans="1:16" x14ac:dyDescent="0.25">
      <c r="A273" s="21">
        <v>267</v>
      </c>
      <c r="B273" s="42" t="e">
        <f t="shared" ca="1" si="32"/>
        <v>#REF!</v>
      </c>
      <c r="C273" s="42" t="e">
        <f t="shared" ca="1" si="33"/>
        <v>#REF!</v>
      </c>
      <c r="D273" s="26"/>
      <c r="E273" s="27"/>
      <c r="F273" s="27" t="e">
        <f t="shared" ca="1" si="34"/>
        <v>#REF!</v>
      </c>
      <c r="G273" s="25"/>
      <c r="H273" s="25"/>
      <c r="I273" s="25" t="e">
        <f t="shared" ca="1" si="36"/>
        <v>#REF!</v>
      </c>
      <c r="J273" s="28"/>
      <c r="K273" s="28"/>
      <c r="L273" s="28" t="e">
        <f t="shared" ca="1" si="35"/>
        <v>#REF!</v>
      </c>
      <c r="M273" s="30" t="e">
        <f t="shared" ca="1" si="37"/>
        <v>#REF!</v>
      </c>
      <c r="N273" s="50" t="e">
        <f t="shared" ca="1" si="38"/>
        <v>#REF!</v>
      </c>
      <c r="O273" s="32" t="e">
        <f t="shared" ca="1" si="39"/>
        <v>#REF!</v>
      </c>
      <c r="P273" s="35"/>
    </row>
    <row r="274" spans="1:16" x14ac:dyDescent="0.25">
      <c r="A274" s="21">
        <v>268</v>
      </c>
      <c r="B274" s="42" t="e">
        <f t="shared" ca="1" si="32"/>
        <v>#REF!</v>
      </c>
      <c r="C274" s="42" t="e">
        <f t="shared" ca="1" si="33"/>
        <v>#REF!</v>
      </c>
      <c r="D274" s="26"/>
      <c r="E274" s="27"/>
      <c r="F274" s="27" t="e">
        <f t="shared" ca="1" si="34"/>
        <v>#REF!</v>
      </c>
      <c r="G274" s="25"/>
      <c r="H274" s="25"/>
      <c r="I274" s="25" t="e">
        <f t="shared" ca="1" si="36"/>
        <v>#REF!</v>
      </c>
      <c r="J274" s="28"/>
      <c r="K274" s="28"/>
      <c r="L274" s="28" t="e">
        <f t="shared" ca="1" si="35"/>
        <v>#REF!</v>
      </c>
      <c r="M274" s="30" t="e">
        <f t="shared" ca="1" si="37"/>
        <v>#REF!</v>
      </c>
      <c r="N274" s="50" t="e">
        <f t="shared" ca="1" si="38"/>
        <v>#REF!</v>
      </c>
      <c r="O274" s="32" t="e">
        <f t="shared" ca="1" si="39"/>
        <v>#REF!</v>
      </c>
      <c r="P274" s="35"/>
    </row>
    <row r="275" spans="1:16" x14ac:dyDescent="0.25">
      <c r="A275" s="21">
        <v>269</v>
      </c>
      <c r="B275" s="42" t="e">
        <f t="shared" ca="1" si="32"/>
        <v>#REF!</v>
      </c>
      <c r="C275" s="42" t="e">
        <f t="shared" ca="1" si="33"/>
        <v>#REF!</v>
      </c>
      <c r="D275" s="26"/>
      <c r="E275" s="27"/>
      <c r="F275" s="27" t="e">
        <f t="shared" ca="1" si="34"/>
        <v>#REF!</v>
      </c>
      <c r="G275" s="25"/>
      <c r="H275" s="25"/>
      <c r="I275" s="25" t="e">
        <f t="shared" ca="1" si="36"/>
        <v>#REF!</v>
      </c>
      <c r="J275" s="28"/>
      <c r="K275" s="28"/>
      <c r="L275" s="28" t="e">
        <f t="shared" ca="1" si="35"/>
        <v>#REF!</v>
      </c>
      <c r="M275" s="30" t="e">
        <f t="shared" ca="1" si="37"/>
        <v>#REF!</v>
      </c>
      <c r="N275" s="50" t="e">
        <f t="shared" ca="1" si="38"/>
        <v>#REF!</v>
      </c>
      <c r="O275" s="32" t="e">
        <f t="shared" ca="1" si="39"/>
        <v>#REF!</v>
      </c>
      <c r="P275" s="35"/>
    </row>
    <row r="276" spans="1:16" x14ac:dyDescent="0.25">
      <c r="A276" s="21">
        <v>270</v>
      </c>
      <c r="B276" s="42" t="e">
        <f t="shared" ca="1" si="32"/>
        <v>#REF!</v>
      </c>
      <c r="C276" s="42" t="e">
        <f t="shared" ca="1" si="33"/>
        <v>#REF!</v>
      </c>
      <c r="D276" s="26"/>
      <c r="E276" s="27"/>
      <c r="F276" s="27" t="e">
        <f t="shared" ca="1" si="34"/>
        <v>#REF!</v>
      </c>
      <c r="G276" s="25"/>
      <c r="H276" s="25"/>
      <c r="I276" s="25" t="e">
        <f t="shared" ca="1" si="36"/>
        <v>#REF!</v>
      </c>
      <c r="J276" s="28"/>
      <c r="K276" s="28"/>
      <c r="L276" s="28" t="e">
        <f t="shared" ca="1" si="35"/>
        <v>#REF!</v>
      </c>
      <c r="M276" s="30" t="e">
        <f t="shared" ca="1" si="37"/>
        <v>#REF!</v>
      </c>
      <c r="N276" s="50" t="e">
        <f t="shared" ca="1" si="38"/>
        <v>#REF!</v>
      </c>
      <c r="O276" s="32" t="e">
        <f t="shared" ca="1" si="39"/>
        <v>#REF!</v>
      </c>
      <c r="P276" s="35"/>
    </row>
    <row r="277" spans="1:16" x14ac:dyDescent="0.25">
      <c r="A277" s="21">
        <v>271</v>
      </c>
      <c r="B277" s="42" t="e">
        <f t="shared" ca="1" si="32"/>
        <v>#REF!</v>
      </c>
      <c r="C277" s="42" t="e">
        <f t="shared" ca="1" si="33"/>
        <v>#REF!</v>
      </c>
      <c r="D277" s="26"/>
      <c r="E277" s="27"/>
      <c r="F277" s="27" t="e">
        <f t="shared" ca="1" si="34"/>
        <v>#REF!</v>
      </c>
      <c r="G277" s="25"/>
      <c r="H277" s="25"/>
      <c r="I277" s="25" t="e">
        <f t="shared" ca="1" si="36"/>
        <v>#REF!</v>
      </c>
      <c r="J277" s="28"/>
      <c r="K277" s="28"/>
      <c r="L277" s="28" t="e">
        <f t="shared" ca="1" si="35"/>
        <v>#REF!</v>
      </c>
      <c r="M277" s="30" t="e">
        <f t="shared" ca="1" si="37"/>
        <v>#REF!</v>
      </c>
      <c r="N277" s="50" t="e">
        <f t="shared" ca="1" si="38"/>
        <v>#REF!</v>
      </c>
      <c r="O277" s="32" t="e">
        <f t="shared" ca="1" si="39"/>
        <v>#REF!</v>
      </c>
      <c r="P277" s="35"/>
    </row>
    <row r="278" spans="1:16" x14ac:dyDescent="0.25">
      <c r="A278" s="21">
        <v>272</v>
      </c>
      <c r="B278" s="42" t="e">
        <f t="shared" ca="1" si="32"/>
        <v>#REF!</v>
      </c>
      <c r="C278" s="42" t="e">
        <f t="shared" ca="1" si="33"/>
        <v>#REF!</v>
      </c>
      <c r="D278" s="26"/>
      <c r="E278" s="27"/>
      <c r="F278" s="27" t="e">
        <f t="shared" ca="1" si="34"/>
        <v>#REF!</v>
      </c>
      <c r="G278" s="25"/>
      <c r="H278" s="25"/>
      <c r="I278" s="25" t="e">
        <f t="shared" ca="1" si="36"/>
        <v>#REF!</v>
      </c>
      <c r="J278" s="28"/>
      <c r="K278" s="28"/>
      <c r="L278" s="28" t="e">
        <f t="shared" ca="1" si="35"/>
        <v>#REF!</v>
      </c>
      <c r="M278" s="30" t="e">
        <f t="shared" ca="1" si="37"/>
        <v>#REF!</v>
      </c>
      <c r="N278" s="50" t="e">
        <f t="shared" ca="1" si="38"/>
        <v>#REF!</v>
      </c>
      <c r="O278" s="32" t="e">
        <f t="shared" ca="1" si="39"/>
        <v>#REF!</v>
      </c>
      <c r="P278" s="35"/>
    </row>
    <row r="279" spans="1:16" x14ac:dyDescent="0.25">
      <c r="A279" s="21">
        <v>273</v>
      </c>
      <c r="B279" s="42" t="e">
        <f t="shared" ca="1" si="32"/>
        <v>#REF!</v>
      </c>
      <c r="C279" s="42" t="e">
        <f t="shared" ca="1" si="33"/>
        <v>#REF!</v>
      </c>
      <c r="D279" s="26"/>
      <c r="E279" s="27"/>
      <c r="F279" s="27" t="e">
        <f t="shared" ca="1" si="34"/>
        <v>#REF!</v>
      </c>
      <c r="G279" s="25"/>
      <c r="H279" s="25"/>
      <c r="I279" s="25" t="e">
        <f t="shared" ca="1" si="36"/>
        <v>#REF!</v>
      </c>
      <c r="J279" s="28"/>
      <c r="K279" s="28"/>
      <c r="L279" s="28" t="e">
        <f t="shared" ca="1" si="35"/>
        <v>#REF!</v>
      </c>
      <c r="M279" s="30" t="e">
        <f t="shared" ca="1" si="37"/>
        <v>#REF!</v>
      </c>
      <c r="N279" s="50" t="e">
        <f t="shared" ca="1" si="38"/>
        <v>#REF!</v>
      </c>
      <c r="O279" s="32" t="e">
        <f t="shared" ca="1" si="39"/>
        <v>#REF!</v>
      </c>
      <c r="P279" s="35"/>
    </row>
    <row r="280" spans="1:16" x14ac:dyDescent="0.25">
      <c r="A280" s="21">
        <v>274</v>
      </c>
      <c r="B280" s="42" t="e">
        <f t="shared" ca="1" si="32"/>
        <v>#REF!</v>
      </c>
      <c r="C280" s="42" t="e">
        <f t="shared" ca="1" si="33"/>
        <v>#REF!</v>
      </c>
      <c r="D280" s="26"/>
      <c r="E280" s="27"/>
      <c r="F280" s="27" t="e">
        <f t="shared" ca="1" si="34"/>
        <v>#REF!</v>
      </c>
      <c r="G280" s="25"/>
      <c r="H280" s="25"/>
      <c r="I280" s="25" t="e">
        <f t="shared" ca="1" si="36"/>
        <v>#REF!</v>
      </c>
      <c r="J280" s="28"/>
      <c r="K280" s="28"/>
      <c r="L280" s="28" t="e">
        <f t="shared" ca="1" si="35"/>
        <v>#REF!</v>
      </c>
      <c r="M280" s="30" t="e">
        <f t="shared" ca="1" si="37"/>
        <v>#REF!</v>
      </c>
      <c r="N280" s="50" t="e">
        <f t="shared" ca="1" si="38"/>
        <v>#REF!</v>
      </c>
      <c r="O280" s="32" t="e">
        <f t="shared" ca="1" si="39"/>
        <v>#REF!</v>
      </c>
      <c r="P280" s="35"/>
    </row>
    <row r="281" spans="1:16" x14ac:dyDescent="0.25">
      <c r="A281" s="21">
        <v>275</v>
      </c>
      <c r="B281" s="42" t="e">
        <f t="shared" ca="1" si="32"/>
        <v>#REF!</v>
      </c>
      <c r="C281" s="42" t="e">
        <f t="shared" ca="1" si="33"/>
        <v>#REF!</v>
      </c>
      <c r="D281" s="26"/>
      <c r="E281" s="27"/>
      <c r="F281" s="27" t="e">
        <f t="shared" ca="1" si="34"/>
        <v>#REF!</v>
      </c>
      <c r="G281" s="25"/>
      <c r="H281" s="25"/>
      <c r="I281" s="25" t="e">
        <f t="shared" ca="1" si="36"/>
        <v>#REF!</v>
      </c>
      <c r="J281" s="28"/>
      <c r="K281" s="28"/>
      <c r="L281" s="28" t="e">
        <f t="shared" ca="1" si="35"/>
        <v>#REF!</v>
      </c>
      <c r="M281" s="30" t="e">
        <f t="shared" ca="1" si="37"/>
        <v>#REF!</v>
      </c>
      <c r="N281" s="50" t="e">
        <f t="shared" ca="1" si="38"/>
        <v>#REF!</v>
      </c>
      <c r="O281" s="32" t="e">
        <f t="shared" ca="1" si="39"/>
        <v>#REF!</v>
      </c>
      <c r="P281" s="35"/>
    </row>
    <row r="282" spans="1:16" x14ac:dyDescent="0.25">
      <c r="A282" s="21">
        <v>276</v>
      </c>
      <c r="B282" s="42" t="e">
        <f t="shared" ca="1" si="32"/>
        <v>#REF!</v>
      </c>
      <c r="C282" s="42" t="e">
        <f t="shared" ca="1" si="33"/>
        <v>#REF!</v>
      </c>
      <c r="D282" s="26"/>
      <c r="E282" s="27"/>
      <c r="F282" s="27" t="e">
        <f t="shared" ca="1" si="34"/>
        <v>#REF!</v>
      </c>
      <c r="G282" s="25"/>
      <c r="H282" s="25"/>
      <c r="I282" s="25" t="e">
        <f t="shared" ca="1" si="36"/>
        <v>#REF!</v>
      </c>
      <c r="J282" s="28"/>
      <c r="K282" s="28"/>
      <c r="L282" s="28" t="e">
        <f t="shared" ca="1" si="35"/>
        <v>#REF!</v>
      </c>
      <c r="M282" s="30" t="e">
        <f t="shared" ca="1" si="37"/>
        <v>#REF!</v>
      </c>
      <c r="N282" s="50" t="e">
        <f t="shared" ca="1" si="38"/>
        <v>#REF!</v>
      </c>
      <c r="O282" s="32" t="e">
        <f t="shared" ca="1" si="39"/>
        <v>#REF!</v>
      </c>
      <c r="P282" s="35"/>
    </row>
    <row r="283" spans="1:16" x14ac:dyDescent="0.25">
      <c r="A283" s="21">
        <v>277</v>
      </c>
      <c r="B283" s="42" t="e">
        <f t="shared" ca="1" si="32"/>
        <v>#REF!</v>
      </c>
      <c r="C283" s="42" t="e">
        <f t="shared" ca="1" si="33"/>
        <v>#REF!</v>
      </c>
      <c r="D283" s="26"/>
      <c r="E283" s="27"/>
      <c r="F283" s="27" t="e">
        <f t="shared" ca="1" si="34"/>
        <v>#REF!</v>
      </c>
      <c r="G283" s="25"/>
      <c r="H283" s="25"/>
      <c r="I283" s="25" t="e">
        <f t="shared" ca="1" si="36"/>
        <v>#REF!</v>
      </c>
      <c r="J283" s="28"/>
      <c r="K283" s="28"/>
      <c r="L283" s="28" t="e">
        <f t="shared" ca="1" si="35"/>
        <v>#REF!</v>
      </c>
      <c r="M283" s="30" t="e">
        <f t="shared" ca="1" si="37"/>
        <v>#REF!</v>
      </c>
      <c r="N283" s="50" t="e">
        <f t="shared" ca="1" si="38"/>
        <v>#REF!</v>
      </c>
      <c r="O283" s="32" t="e">
        <f t="shared" ca="1" si="39"/>
        <v>#REF!</v>
      </c>
      <c r="P283" s="35"/>
    </row>
    <row r="284" spans="1:16" x14ac:dyDescent="0.25">
      <c r="A284" s="21">
        <v>278</v>
      </c>
      <c r="B284" s="42" t="e">
        <f t="shared" ca="1" si="32"/>
        <v>#REF!</v>
      </c>
      <c r="C284" s="42" t="e">
        <f t="shared" ca="1" si="33"/>
        <v>#REF!</v>
      </c>
      <c r="D284" s="26"/>
      <c r="E284" s="27"/>
      <c r="F284" s="27" t="e">
        <f t="shared" ca="1" si="34"/>
        <v>#REF!</v>
      </c>
      <c r="G284" s="25"/>
      <c r="H284" s="25"/>
      <c r="I284" s="25" t="e">
        <f t="shared" ca="1" si="36"/>
        <v>#REF!</v>
      </c>
      <c r="J284" s="28"/>
      <c r="K284" s="28"/>
      <c r="L284" s="28" t="e">
        <f t="shared" ca="1" si="35"/>
        <v>#REF!</v>
      </c>
      <c r="M284" s="30" t="e">
        <f t="shared" ca="1" si="37"/>
        <v>#REF!</v>
      </c>
      <c r="N284" s="50" t="e">
        <f t="shared" ca="1" si="38"/>
        <v>#REF!</v>
      </c>
      <c r="O284" s="32" t="e">
        <f t="shared" ca="1" si="39"/>
        <v>#REF!</v>
      </c>
      <c r="P284" s="35"/>
    </row>
    <row r="285" spans="1:16" x14ac:dyDescent="0.25">
      <c r="A285" s="21">
        <v>279</v>
      </c>
      <c r="B285" s="42" t="e">
        <f t="shared" ca="1" si="32"/>
        <v>#REF!</v>
      </c>
      <c r="C285" s="42" t="e">
        <f t="shared" ca="1" si="33"/>
        <v>#REF!</v>
      </c>
      <c r="D285" s="26"/>
      <c r="E285" s="27"/>
      <c r="F285" s="27" t="e">
        <f t="shared" ca="1" si="34"/>
        <v>#REF!</v>
      </c>
      <c r="G285" s="25"/>
      <c r="H285" s="25"/>
      <c r="I285" s="25" t="e">
        <f t="shared" ca="1" si="36"/>
        <v>#REF!</v>
      </c>
      <c r="J285" s="28"/>
      <c r="K285" s="28"/>
      <c r="L285" s="28" t="e">
        <f t="shared" ca="1" si="35"/>
        <v>#REF!</v>
      </c>
      <c r="M285" s="30" t="e">
        <f t="shared" ca="1" si="37"/>
        <v>#REF!</v>
      </c>
      <c r="N285" s="50" t="e">
        <f t="shared" ca="1" si="38"/>
        <v>#REF!</v>
      </c>
      <c r="O285" s="32" t="e">
        <f t="shared" ca="1" si="39"/>
        <v>#REF!</v>
      </c>
      <c r="P285" s="35"/>
    </row>
    <row r="286" spans="1:16" x14ac:dyDescent="0.25">
      <c r="A286" s="21">
        <v>280</v>
      </c>
      <c r="B286" s="42" t="e">
        <f t="shared" ca="1" si="32"/>
        <v>#REF!</v>
      </c>
      <c r="C286" s="42" t="e">
        <f t="shared" ca="1" si="33"/>
        <v>#REF!</v>
      </c>
      <c r="D286" s="26"/>
      <c r="E286" s="27"/>
      <c r="F286" s="27" t="e">
        <f t="shared" ca="1" si="34"/>
        <v>#REF!</v>
      </c>
      <c r="G286" s="25"/>
      <c r="H286" s="25"/>
      <c r="I286" s="25" t="e">
        <f t="shared" ca="1" si="36"/>
        <v>#REF!</v>
      </c>
      <c r="J286" s="28"/>
      <c r="K286" s="28"/>
      <c r="L286" s="28" t="e">
        <f t="shared" ca="1" si="35"/>
        <v>#REF!</v>
      </c>
      <c r="M286" s="30" t="e">
        <f t="shared" ca="1" si="37"/>
        <v>#REF!</v>
      </c>
      <c r="N286" s="50" t="e">
        <f t="shared" ca="1" si="38"/>
        <v>#REF!</v>
      </c>
      <c r="O286" s="32" t="e">
        <f t="shared" ca="1" si="39"/>
        <v>#REF!</v>
      </c>
      <c r="P286" s="35"/>
    </row>
    <row r="287" spans="1:16" x14ac:dyDescent="0.25">
      <c r="A287" s="21">
        <v>281</v>
      </c>
      <c r="B287" s="42" t="e">
        <f t="shared" ca="1" si="32"/>
        <v>#REF!</v>
      </c>
      <c r="C287" s="42" t="e">
        <f t="shared" ca="1" si="33"/>
        <v>#REF!</v>
      </c>
      <c r="D287" s="26"/>
      <c r="E287" s="27"/>
      <c r="F287" s="27" t="e">
        <f t="shared" ca="1" si="34"/>
        <v>#REF!</v>
      </c>
      <c r="G287" s="25"/>
      <c r="H287" s="25"/>
      <c r="I287" s="25" t="e">
        <f t="shared" ca="1" si="36"/>
        <v>#REF!</v>
      </c>
      <c r="J287" s="28"/>
      <c r="K287" s="28"/>
      <c r="L287" s="28" t="e">
        <f t="shared" ca="1" si="35"/>
        <v>#REF!</v>
      </c>
      <c r="M287" s="30" t="e">
        <f t="shared" ca="1" si="37"/>
        <v>#REF!</v>
      </c>
      <c r="N287" s="50" t="e">
        <f t="shared" ca="1" si="38"/>
        <v>#REF!</v>
      </c>
      <c r="O287" s="32" t="e">
        <f t="shared" ca="1" si="39"/>
        <v>#REF!</v>
      </c>
      <c r="P287" s="35"/>
    </row>
    <row r="288" spans="1:16" x14ac:dyDescent="0.25">
      <c r="A288" s="21">
        <v>282</v>
      </c>
      <c r="B288" s="42" t="e">
        <f t="shared" ca="1" si="32"/>
        <v>#REF!</v>
      </c>
      <c r="C288" s="42" t="e">
        <f t="shared" ca="1" si="33"/>
        <v>#REF!</v>
      </c>
      <c r="D288" s="26"/>
      <c r="E288" s="27"/>
      <c r="F288" s="27" t="e">
        <f t="shared" ca="1" si="34"/>
        <v>#REF!</v>
      </c>
      <c r="G288" s="25"/>
      <c r="H288" s="25"/>
      <c r="I288" s="25" t="e">
        <f t="shared" ca="1" si="36"/>
        <v>#REF!</v>
      </c>
      <c r="J288" s="28"/>
      <c r="K288" s="28"/>
      <c r="L288" s="28" t="e">
        <f t="shared" ca="1" si="35"/>
        <v>#REF!</v>
      </c>
      <c r="M288" s="30" t="e">
        <f t="shared" ca="1" si="37"/>
        <v>#REF!</v>
      </c>
      <c r="N288" s="50" t="e">
        <f t="shared" ca="1" si="38"/>
        <v>#REF!</v>
      </c>
      <c r="O288" s="32" t="e">
        <f t="shared" ca="1" si="39"/>
        <v>#REF!</v>
      </c>
      <c r="P288" s="35"/>
    </row>
    <row r="289" spans="1:16" x14ac:dyDescent="0.25">
      <c r="A289" s="21">
        <v>283</v>
      </c>
      <c r="B289" s="42" t="e">
        <f t="shared" ca="1" si="32"/>
        <v>#REF!</v>
      </c>
      <c r="C289" s="42" t="e">
        <f t="shared" ca="1" si="33"/>
        <v>#REF!</v>
      </c>
      <c r="D289" s="26"/>
      <c r="E289" s="27"/>
      <c r="F289" s="27" t="e">
        <f t="shared" ca="1" si="34"/>
        <v>#REF!</v>
      </c>
      <c r="G289" s="25"/>
      <c r="H289" s="25"/>
      <c r="I289" s="25" t="e">
        <f t="shared" ca="1" si="36"/>
        <v>#REF!</v>
      </c>
      <c r="J289" s="28"/>
      <c r="K289" s="28"/>
      <c r="L289" s="28" t="e">
        <f t="shared" ca="1" si="35"/>
        <v>#REF!</v>
      </c>
      <c r="M289" s="30" t="e">
        <f t="shared" ca="1" si="37"/>
        <v>#REF!</v>
      </c>
      <c r="N289" s="50" t="e">
        <f t="shared" ca="1" si="38"/>
        <v>#REF!</v>
      </c>
      <c r="O289" s="32" t="e">
        <f t="shared" ca="1" si="39"/>
        <v>#REF!</v>
      </c>
      <c r="P289" s="35"/>
    </row>
    <row r="290" spans="1:16" x14ac:dyDescent="0.25">
      <c r="A290" s="21">
        <v>284</v>
      </c>
      <c r="B290" s="42" t="e">
        <f t="shared" ca="1" si="32"/>
        <v>#REF!</v>
      </c>
      <c r="C290" s="42" t="e">
        <f t="shared" ca="1" si="33"/>
        <v>#REF!</v>
      </c>
      <c r="D290" s="26"/>
      <c r="E290" s="27"/>
      <c r="F290" s="27" t="e">
        <f t="shared" ca="1" si="34"/>
        <v>#REF!</v>
      </c>
      <c r="G290" s="25"/>
      <c r="H290" s="25"/>
      <c r="I290" s="25" t="e">
        <f t="shared" ca="1" si="36"/>
        <v>#REF!</v>
      </c>
      <c r="J290" s="28"/>
      <c r="K290" s="28"/>
      <c r="L290" s="28" t="e">
        <f t="shared" ca="1" si="35"/>
        <v>#REF!</v>
      </c>
      <c r="M290" s="30" t="e">
        <f t="shared" ca="1" si="37"/>
        <v>#REF!</v>
      </c>
      <c r="N290" s="50" t="e">
        <f t="shared" ca="1" si="38"/>
        <v>#REF!</v>
      </c>
      <c r="O290" s="32" t="e">
        <f t="shared" ca="1" si="39"/>
        <v>#REF!</v>
      </c>
      <c r="P290" s="35"/>
    </row>
    <row r="291" spans="1:16" x14ac:dyDescent="0.25">
      <c r="A291" s="21">
        <v>285</v>
      </c>
      <c r="B291" s="42" t="e">
        <f t="shared" ca="1" si="32"/>
        <v>#REF!</v>
      </c>
      <c r="C291" s="42" t="e">
        <f t="shared" ca="1" si="33"/>
        <v>#REF!</v>
      </c>
      <c r="D291" s="26"/>
      <c r="E291" s="27"/>
      <c r="F291" s="27" t="e">
        <f t="shared" ca="1" si="34"/>
        <v>#REF!</v>
      </c>
      <c r="G291" s="25"/>
      <c r="H291" s="25"/>
      <c r="I291" s="25" t="e">
        <f t="shared" ca="1" si="36"/>
        <v>#REF!</v>
      </c>
      <c r="J291" s="28"/>
      <c r="K291" s="28"/>
      <c r="L291" s="28" t="e">
        <f t="shared" ca="1" si="35"/>
        <v>#REF!</v>
      </c>
      <c r="M291" s="30" t="e">
        <f t="shared" ca="1" si="37"/>
        <v>#REF!</v>
      </c>
      <c r="N291" s="50" t="e">
        <f t="shared" ca="1" si="38"/>
        <v>#REF!</v>
      </c>
      <c r="O291" s="32" t="e">
        <f t="shared" ca="1" si="39"/>
        <v>#REF!</v>
      </c>
      <c r="P291" s="35"/>
    </row>
    <row r="292" spans="1:16" x14ac:dyDescent="0.25">
      <c r="A292" s="21">
        <v>286</v>
      </c>
      <c r="B292" s="42" t="e">
        <f t="shared" ca="1" si="32"/>
        <v>#REF!</v>
      </c>
      <c r="C292" s="42" t="e">
        <f t="shared" ca="1" si="33"/>
        <v>#REF!</v>
      </c>
      <c r="D292" s="26"/>
      <c r="E292" s="27"/>
      <c r="F292" s="27" t="e">
        <f t="shared" ca="1" si="34"/>
        <v>#REF!</v>
      </c>
      <c r="G292" s="25"/>
      <c r="H292" s="25"/>
      <c r="I292" s="25" t="e">
        <f t="shared" ca="1" si="36"/>
        <v>#REF!</v>
      </c>
      <c r="J292" s="28"/>
      <c r="K292" s="28"/>
      <c r="L292" s="28" t="e">
        <f t="shared" ca="1" si="35"/>
        <v>#REF!</v>
      </c>
      <c r="M292" s="30" t="e">
        <f t="shared" ca="1" si="37"/>
        <v>#REF!</v>
      </c>
      <c r="N292" s="50" t="e">
        <f t="shared" ca="1" si="38"/>
        <v>#REF!</v>
      </c>
      <c r="O292" s="32" t="e">
        <f t="shared" ca="1" si="39"/>
        <v>#REF!</v>
      </c>
      <c r="P292" s="35"/>
    </row>
    <row r="293" spans="1:16" x14ac:dyDescent="0.25">
      <c r="A293" s="21">
        <v>287</v>
      </c>
      <c r="B293" s="42" t="e">
        <f t="shared" ca="1" si="32"/>
        <v>#REF!</v>
      </c>
      <c r="C293" s="42" t="e">
        <f t="shared" ca="1" si="33"/>
        <v>#REF!</v>
      </c>
      <c r="D293" s="26"/>
      <c r="E293" s="27"/>
      <c r="F293" s="27" t="e">
        <f t="shared" ca="1" si="34"/>
        <v>#REF!</v>
      </c>
      <c r="G293" s="25"/>
      <c r="H293" s="25"/>
      <c r="I293" s="25" t="e">
        <f t="shared" ca="1" si="36"/>
        <v>#REF!</v>
      </c>
      <c r="J293" s="28"/>
      <c r="K293" s="28"/>
      <c r="L293" s="28" t="e">
        <f t="shared" ca="1" si="35"/>
        <v>#REF!</v>
      </c>
      <c r="M293" s="30" t="e">
        <f t="shared" ca="1" si="37"/>
        <v>#REF!</v>
      </c>
      <c r="N293" s="50" t="e">
        <f t="shared" ca="1" si="38"/>
        <v>#REF!</v>
      </c>
      <c r="O293" s="32" t="e">
        <f t="shared" ca="1" si="39"/>
        <v>#REF!</v>
      </c>
      <c r="P293" s="35"/>
    </row>
    <row r="294" spans="1:16" x14ac:dyDescent="0.25">
      <c r="A294" s="21">
        <v>288</v>
      </c>
      <c r="B294" s="42" t="e">
        <f t="shared" ca="1" si="32"/>
        <v>#REF!</v>
      </c>
      <c r="C294" s="42" t="e">
        <f t="shared" ca="1" si="33"/>
        <v>#REF!</v>
      </c>
      <c r="D294" s="26"/>
      <c r="E294" s="27"/>
      <c r="F294" s="27" t="e">
        <f t="shared" ca="1" si="34"/>
        <v>#REF!</v>
      </c>
      <c r="G294" s="25"/>
      <c r="H294" s="25"/>
      <c r="I294" s="25" t="e">
        <f t="shared" ca="1" si="36"/>
        <v>#REF!</v>
      </c>
      <c r="J294" s="28"/>
      <c r="K294" s="28"/>
      <c r="L294" s="28" t="e">
        <f t="shared" ca="1" si="35"/>
        <v>#REF!</v>
      </c>
      <c r="M294" s="30" t="e">
        <f t="shared" ca="1" si="37"/>
        <v>#REF!</v>
      </c>
      <c r="N294" s="50" t="e">
        <f t="shared" ca="1" si="38"/>
        <v>#REF!</v>
      </c>
      <c r="O294" s="32" t="e">
        <f t="shared" ca="1" si="39"/>
        <v>#REF!</v>
      </c>
      <c r="P294" s="35"/>
    </row>
    <row r="295" spans="1:16" x14ac:dyDescent="0.25">
      <c r="A295" s="21">
        <v>289</v>
      </c>
      <c r="B295" s="42" t="e">
        <f t="shared" ca="1" si="32"/>
        <v>#REF!</v>
      </c>
      <c r="C295" s="42" t="e">
        <f t="shared" ca="1" si="33"/>
        <v>#REF!</v>
      </c>
      <c r="D295" s="26"/>
      <c r="E295" s="27"/>
      <c r="F295" s="27" t="e">
        <f t="shared" ca="1" si="34"/>
        <v>#REF!</v>
      </c>
      <c r="G295" s="25"/>
      <c r="H295" s="25"/>
      <c r="I295" s="25" t="e">
        <f t="shared" ca="1" si="36"/>
        <v>#REF!</v>
      </c>
      <c r="J295" s="28"/>
      <c r="K295" s="28"/>
      <c r="L295" s="28" t="e">
        <f t="shared" ca="1" si="35"/>
        <v>#REF!</v>
      </c>
      <c r="M295" s="30" t="e">
        <f t="shared" ca="1" si="37"/>
        <v>#REF!</v>
      </c>
      <c r="N295" s="50" t="e">
        <f t="shared" ca="1" si="38"/>
        <v>#REF!</v>
      </c>
      <c r="O295" s="32" t="e">
        <f t="shared" ca="1" si="39"/>
        <v>#REF!</v>
      </c>
      <c r="P295" s="35"/>
    </row>
    <row r="296" spans="1:16" x14ac:dyDescent="0.25">
      <c r="A296" s="21">
        <v>290</v>
      </c>
      <c r="B296" s="42" t="e">
        <f t="shared" ca="1" si="32"/>
        <v>#REF!</v>
      </c>
      <c r="C296" s="42" t="e">
        <f t="shared" ca="1" si="33"/>
        <v>#REF!</v>
      </c>
      <c r="D296" s="26"/>
      <c r="E296" s="27"/>
      <c r="F296" s="27" t="e">
        <f t="shared" ca="1" si="34"/>
        <v>#REF!</v>
      </c>
      <c r="G296" s="25"/>
      <c r="H296" s="25"/>
      <c r="I296" s="25" t="e">
        <f t="shared" ca="1" si="36"/>
        <v>#REF!</v>
      </c>
      <c r="J296" s="28"/>
      <c r="K296" s="28"/>
      <c r="L296" s="28" t="e">
        <f t="shared" ca="1" si="35"/>
        <v>#REF!</v>
      </c>
      <c r="M296" s="30" t="e">
        <f t="shared" ca="1" si="37"/>
        <v>#REF!</v>
      </c>
      <c r="N296" s="50" t="e">
        <f t="shared" ca="1" si="38"/>
        <v>#REF!</v>
      </c>
      <c r="O296" s="32" t="e">
        <f t="shared" ca="1" si="39"/>
        <v>#REF!</v>
      </c>
      <c r="P296" s="35"/>
    </row>
    <row r="297" spans="1:16" x14ac:dyDescent="0.25">
      <c r="A297" s="21">
        <v>291</v>
      </c>
      <c r="B297" s="42" t="e">
        <f t="shared" ca="1" si="32"/>
        <v>#REF!</v>
      </c>
      <c r="C297" s="42" t="e">
        <f t="shared" ca="1" si="33"/>
        <v>#REF!</v>
      </c>
      <c r="D297" s="26"/>
      <c r="E297" s="27"/>
      <c r="F297" s="27" t="e">
        <f t="shared" ca="1" si="34"/>
        <v>#REF!</v>
      </c>
      <c r="G297" s="25"/>
      <c r="H297" s="25"/>
      <c r="I297" s="25" t="e">
        <f t="shared" ca="1" si="36"/>
        <v>#REF!</v>
      </c>
      <c r="J297" s="28"/>
      <c r="K297" s="28"/>
      <c r="L297" s="28" t="e">
        <f t="shared" ca="1" si="35"/>
        <v>#REF!</v>
      </c>
      <c r="M297" s="30" t="e">
        <f t="shared" ca="1" si="37"/>
        <v>#REF!</v>
      </c>
      <c r="N297" s="50" t="e">
        <f t="shared" ca="1" si="38"/>
        <v>#REF!</v>
      </c>
      <c r="O297" s="32" t="e">
        <f t="shared" ca="1" si="39"/>
        <v>#REF!</v>
      </c>
      <c r="P297" s="35"/>
    </row>
    <row r="298" spans="1:16" x14ac:dyDescent="0.25">
      <c r="A298" s="21">
        <v>292</v>
      </c>
      <c r="B298" s="42" t="e">
        <f t="shared" ca="1" si="32"/>
        <v>#REF!</v>
      </c>
      <c r="C298" s="42" t="e">
        <f t="shared" ca="1" si="33"/>
        <v>#REF!</v>
      </c>
      <c r="D298" s="26"/>
      <c r="E298" s="27"/>
      <c r="F298" s="27" t="e">
        <f t="shared" ca="1" si="34"/>
        <v>#REF!</v>
      </c>
      <c r="G298" s="25"/>
      <c r="H298" s="25"/>
      <c r="I298" s="25" t="e">
        <f t="shared" ca="1" si="36"/>
        <v>#REF!</v>
      </c>
      <c r="J298" s="28"/>
      <c r="K298" s="28"/>
      <c r="L298" s="28" t="e">
        <f t="shared" ca="1" si="35"/>
        <v>#REF!</v>
      </c>
      <c r="M298" s="30" t="e">
        <f t="shared" ca="1" si="37"/>
        <v>#REF!</v>
      </c>
      <c r="N298" s="50" t="e">
        <f t="shared" ca="1" si="38"/>
        <v>#REF!</v>
      </c>
      <c r="O298" s="32" t="e">
        <f t="shared" ca="1" si="39"/>
        <v>#REF!</v>
      </c>
      <c r="P298" s="35"/>
    </row>
    <row r="299" spans="1:16" x14ac:dyDescent="0.25">
      <c r="A299" s="21">
        <v>293</v>
      </c>
      <c r="B299" s="42" t="e">
        <f t="shared" ca="1" si="32"/>
        <v>#REF!</v>
      </c>
      <c r="C299" s="42" t="e">
        <f t="shared" ca="1" si="33"/>
        <v>#REF!</v>
      </c>
      <c r="D299" s="26"/>
      <c r="E299" s="27"/>
      <c r="F299" s="27" t="e">
        <f t="shared" ca="1" si="34"/>
        <v>#REF!</v>
      </c>
      <c r="G299" s="25"/>
      <c r="H299" s="25"/>
      <c r="I299" s="25" t="e">
        <f t="shared" ca="1" si="36"/>
        <v>#REF!</v>
      </c>
      <c r="J299" s="28"/>
      <c r="K299" s="28"/>
      <c r="L299" s="28" t="e">
        <f t="shared" ca="1" si="35"/>
        <v>#REF!</v>
      </c>
      <c r="M299" s="30" t="e">
        <f t="shared" ca="1" si="37"/>
        <v>#REF!</v>
      </c>
      <c r="N299" s="50" t="e">
        <f t="shared" ca="1" si="38"/>
        <v>#REF!</v>
      </c>
      <c r="O299" s="32" t="e">
        <f t="shared" ca="1" si="39"/>
        <v>#REF!</v>
      </c>
      <c r="P299" s="35"/>
    </row>
    <row r="300" spans="1:16" x14ac:dyDescent="0.25">
      <c r="A300" s="21">
        <v>294</v>
      </c>
      <c r="B300" s="42" t="e">
        <f t="shared" ca="1" si="32"/>
        <v>#REF!</v>
      </c>
      <c r="C300" s="42" t="e">
        <f t="shared" ca="1" si="33"/>
        <v>#REF!</v>
      </c>
      <c r="D300" s="26"/>
      <c r="E300" s="27"/>
      <c r="F300" s="27" t="e">
        <f t="shared" ca="1" si="34"/>
        <v>#REF!</v>
      </c>
      <c r="G300" s="25"/>
      <c r="H300" s="25"/>
      <c r="I300" s="25" t="e">
        <f t="shared" ca="1" si="36"/>
        <v>#REF!</v>
      </c>
      <c r="J300" s="28"/>
      <c r="K300" s="28"/>
      <c r="L300" s="28" t="e">
        <f t="shared" ca="1" si="35"/>
        <v>#REF!</v>
      </c>
      <c r="M300" s="30" t="e">
        <f t="shared" ca="1" si="37"/>
        <v>#REF!</v>
      </c>
      <c r="N300" s="50" t="e">
        <f t="shared" ca="1" si="38"/>
        <v>#REF!</v>
      </c>
      <c r="O300" s="32" t="e">
        <f t="shared" ca="1" si="39"/>
        <v>#REF!</v>
      </c>
      <c r="P300" s="35"/>
    </row>
    <row r="301" spans="1:16" x14ac:dyDescent="0.25">
      <c r="A301" s="21">
        <v>295</v>
      </c>
      <c r="B301" s="42" t="e">
        <f t="shared" ca="1" si="32"/>
        <v>#REF!</v>
      </c>
      <c r="C301" s="42" t="e">
        <f t="shared" ca="1" si="33"/>
        <v>#REF!</v>
      </c>
      <c r="D301" s="26"/>
      <c r="E301" s="27"/>
      <c r="F301" s="27" t="e">
        <f t="shared" ca="1" si="34"/>
        <v>#REF!</v>
      </c>
      <c r="G301" s="25"/>
      <c r="H301" s="25"/>
      <c r="I301" s="25" t="e">
        <f t="shared" ca="1" si="36"/>
        <v>#REF!</v>
      </c>
      <c r="J301" s="28"/>
      <c r="K301" s="28"/>
      <c r="L301" s="28" t="e">
        <f t="shared" ca="1" si="35"/>
        <v>#REF!</v>
      </c>
      <c r="M301" s="30" t="e">
        <f t="shared" ca="1" si="37"/>
        <v>#REF!</v>
      </c>
      <c r="N301" s="50" t="e">
        <f t="shared" ca="1" si="38"/>
        <v>#REF!</v>
      </c>
      <c r="O301" s="32" t="e">
        <f t="shared" ca="1" si="39"/>
        <v>#REF!</v>
      </c>
      <c r="P301" s="35"/>
    </row>
    <row r="302" spans="1:16" x14ac:dyDescent="0.25">
      <c r="A302" s="21">
        <v>296</v>
      </c>
      <c r="B302" s="42" t="e">
        <f t="shared" ca="1" si="32"/>
        <v>#REF!</v>
      </c>
      <c r="C302" s="42" t="e">
        <f t="shared" ca="1" si="33"/>
        <v>#REF!</v>
      </c>
      <c r="D302" s="26"/>
      <c r="E302" s="27"/>
      <c r="F302" s="27" t="e">
        <f t="shared" ca="1" si="34"/>
        <v>#REF!</v>
      </c>
      <c r="G302" s="25"/>
      <c r="H302" s="25"/>
      <c r="I302" s="25" t="e">
        <f t="shared" ca="1" si="36"/>
        <v>#REF!</v>
      </c>
      <c r="J302" s="28"/>
      <c r="K302" s="28"/>
      <c r="L302" s="28" t="e">
        <f t="shared" ca="1" si="35"/>
        <v>#REF!</v>
      </c>
      <c r="M302" s="30" t="e">
        <f t="shared" ca="1" si="37"/>
        <v>#REF!</v>
      </c>
      <c r="N302" s="50" t="e">
        <f t="shared" ca="1" si="38"/>
        <v>#REF!</v>
      </c>
      <c r="O302" s="32" t="e">
        <f t="shared" ca="1" si="39"/>
        <v>#REF!</v>
      </c>
      <c r="P302" s="35"/>
    </row>
    <row r="303" spans="1:16" x14ac:dyDescent="0.25">
      <c r="A303" s="21">
        <v>297</v>
      </c>
      <c r="B303" s="42" t="e">
        <f t="shared" ca="1" si="32"/>
        <v>#REF!</v>
      </c>
      <c r="C303" s="42" t="e">
        <f t="shared" ca="1" si="33"/>
        <v>#REF!</v>
      </c>
      <c r="D303" s="26"/>
      <c r="E303" s="27"/>
      <c r="F303" s="27" t="e">
        <f t="shared" ca="1" si="34"/>
        <v>#REF!</v>
      </c>
      <c r="G303" s="25"/>
      <c r="H303" s="25"/>
      <c r="I303" s="25" t="e">
        <f t="shared" ca="1" si="36"/>
        <v>#REF!</v>
      </c>
      <c r="J303" s="28"/>
      <c r="K303" s="28"/>
      <c r="L303" s="28" t="e">
        <f t="shared" ca="1" si="35"/>
        <v>#REF!</v>
      </c>
      <c r="M303" s="30" t="e">
        <f t="shared" ca="1" si="37"/>
        <v>#REF!</v>
      </c>
      <c r="N303" s="50" t="e">
        <f t="shared" ca="1" si="38"/>
        <v>#REF!</v>
      </c>
      <c r="O303" s="32" t="e">
        <f t="shared" ca="1" si="39"/>
        <v>#REF!</v>
      </c>
      <c r="P303" s="35"/>
    </row>
    <row r="304" spans="1:16" x14ac:dyDescent="0.25">
      <c r="A304" s="21">
        <v>298</v>
      </c>
      <c r="B304" s="42" t="e">
        <f t="shared" ca="1" si="32"/>
        <v>#REF!</v>
      </c>
      <c r="C304" s="42" t="e">
        <f t="shared" ca="1" si="33"/>
        <v>#REF!</v>
      </c>
      <c r="D304" s="26"/>
      <c r="E304" s="27"/>
      <c r="F304" s="27" t="e">
        <f t="shared" ca="1" si="34"/>
        <v>#REF!</v>
      </c>
      <c r="G304" s="25"/>
      <c r="H304" s="25"/>
      <c r="I304" s="25" t="e">
        <f t="shared" ca="1" si="36"/>
        <v>#REF!</v>
      </c>
      <c r="J304" s="28"/>
      <c r="K304" s="28"/>
      <c r="L304" s="28" t="e">
        <f t="shared" ca="1" si="35"/>
        <v>#REF!</v>
      </c>
      <c r="M304" s="30" t="e">
        <f t="shared" ca="1" si="37"/>
        <v>#REF!</v>
      </c>
      <c r="N304" s="50" t="e">
        <f t="shared" ca="1" si="38"/>
        <v>#REF!</v>
      </c>
      <c r="O304" s="32" t="e">
        <f t="shared" ca="1" si="39"/>
        <v>#REF!</v>
      </c>
      <c r="P304" s="35"/>
    </row>
    <row r="305" spans="1:16" x14ac:dyDescent="0.25">
      <c r="A305" s="21">
        <v>299</v>
      </c>
      <c r="B305" s="42" t="e">
        <f t="shared" ca="1" si="32"/>
        <v>#REF!</v>
      </c>
      <c r="C305" s="42" t="e">
        <f t="shared" ca="1" si="33"/>
        <v>#REF!</v>
      </c>
      <c r="D305" s="26"/>
      <c r="E305" s="27"/>
      <c r="F305" s="27" t="e">
        <f t="shared" ca="1" si="34"/>
        <v>#REF!</v>
      </c>
      <c r="G305" s="25"/>
      <c r="H305" s="25"/>
      <c r="I305" s="25" t="e">
        <f t="shared" ca="1" si="36"/>
        <v>#REF!</v>
      </c>
      <c r="J305" s="28"/>
      <c r="K305" s="28"/>
      <c r="L305" s="28" t="e">
        <f t="shared" ca="1" si="35"/>
        <v>#REF!</v>
      </c>
      <c r="M305" s="30" t="e">
        <f t="shared" ca="1" si="37"/>
        <v>#REF!</v>
      </c>
      <c r="N305" s="50" t="e">
        <f t="shared" ca="1" si="38"/>
        <v>#REF!</v>
      </c>
      <c r="O305" s="32" t="e">
        <f t="shared" ca="1" si="39"/>
        <v>#REF!</v>
      </c>
      <c r="P305" s="35"/>
    </row>
    <row r="306" spans="1:16" x14ac:dyDescent="0.25">
      <c r="A306" s="21">
        <v>300</v>
      </c>
      <c r="B306" s="42" t="e">
        <f t="shared" ca="1" si="32"/>
        <v>#REF!</v>
      </c>
      <c r="C306" s="42" t="e">
        <f t="shared" ca="1" si="33"/>
        <v>#REF!</v>
      </c>
      <c r="D306" s="26"/>
      <c r="E306" s="27"/>
      <c r="F306" s="27" t="e">
        <f t="shared" ca="1" si="34"/>
        <v>#REF!</v>
      </c>
      <c r="G306" s="25"/>
      <c r="H306" s="25"/>
      <c r="I306" s="25" t="e">
        <f t="shared" ca="1" si="36"/>
        <v>#REF!</v>
      </c>
      <c r="J306" s="28"/>
      <c r="K306" s="28"/>
      <c r="L306" s="28" t="e">
        <f t="shared" ca="1" si="35"/>
        <v>#REF!</v>
      </c>
      <c r="M306" s="30" t="e">
        <f t="shared" ca="1" si="37"/>
        <v>#REF!</v>
      </c>
      <c r="N306" s="50" t="e">
        <f t="shared" ca="1" si="38"/>
        <v>#REF!</v>
      </c>
      <c r="O306" s="32" t="e">
        <f t="shared" ca="1" si="39"/>
        <v>#REF!</v>
      </c>
      <c r="P306" s="35"/>
    </row>
    <row r="307" spans="1:16" x14ac:dyDescent="0.25">
      <c r="A307" s="21">
        <v>301</v>
      </c>
      <c r="B307" s="42" t="e">
        <f t="shared" ca="1" si="32"/>
        <v>#REF!</v>
      </c>
      <c r="C307" s="42" t="e">
        <f t="shared" ca="1" si="33"/>
        <v>#REF!</v>
      </c>
      <c r="D307" s="26"/>
      <c r="E307" s="27"/>
      <c r="F307" s="27" t="e">
        <f t="shared" ca="1" si="34"/>
        <v>#REF!</v>
      </c>
      <c r="G307" s="25"/>
      <c r="H307" s="25"/>
      <c r="I307" s="25" t="e">
        <f t="shared" ca="1" si="36"/>
        <v>#REF!</v>
      </c>
      <c r="J307" s="28"/>
      <c r="K307" s="28"/>
      <c r="L307" s="28" t="e">
        <f t="shared" ca="1" si="35"/>
        <v>#REF!</v>
      </c>
      <c r="M307" s="30" t="e">
        <f t="shared" ca="1" si="37"/>
        <v>#REF!</v>
      </c>
      <c r="N307" s="50" t="e">
        <f t="shared" ca="1" si="38"/>
        <v>#REF!</v>
      </c>
      <c r="O307" s="32" t="e">
        <f t="shared" ca="1" si="39"/>
        <v>#REF!</v>
      </c>
      <c r="P307" s="35"/>
    </row>
    <row r="308" spans="1:16" x14ac:dyDescent="0.25">
      <c r="A308" s="21">
        <v>302</v>
      </c>
      <c r="B308" s="42" t="e">
        <f t="shared" ca="1" si="32"/>
        <v>#REF!</v>
      </c>
      <c r="C308" s="42" t="e">
        <f t="shared" ca="1" si="33"/>
        <v>#REF!</v>
      </c>
      <c r="D308" s="26"/>
      <c r="E308" s="27"/>
      <c r="F308" s="27" t="e">
        <f t="shared" ca="1" si="34"/>
        <v>#REF!</v>
      </c>
      <c r="G308" s="25"/>
      <c r="H308" s="25"/>
      <c r="I308" s="25" t="e">
        <f t="shared" ca="1" si="36"/>
        <v>#REF!</v>
      </c>
      <c r="J308" s="28"/>
      <c r="K308" s="28"/>
      <c r="L308" s="28" t="e">
        <f t="shared" ca="1" si="35"/>
        <v>#REF!</v>
      </c>
      <c r="M308" s="30" t="e">
        <f t="shared" ca="1" si="37"/>
        <v>#REF!</v>
      </c>
      <c r="N308" s="50" t="e">
        <f t="shared" ca="1" si="38"/>
        <v>#REF!</v>
      </c>
      <c r="O308" s="32" t="e">
        <f t="shared" ca="1" si="39"/>
        <v>#REF!</v>
      </c>
      <c r="P308" s="35"/>
    </row>
    <row r="309" spans="1:16" x14ac:dyDescent="0.25">
      <c r="A309" s="21">
        <v>303</v>
      </c>
      <c r="B309" s="42" t="e">
        <f t="shared" ca="1" si="32"/>
        <v>#REF!</v>
      </c>
      <c r="C309" s="42" t="e">
        <f t="shared" ca="1" si="33"/>
        <v>#REF!</v>
      </c>
      <c r="D309" s="26"/>
      <c r="E309" s="27"/>
      <c r="F309" s="27" t="e">
        <f t="shared" ca="1" si="34"/>
        <v>#REF!</v>
      </c>
      <c r="G309" s="25"/>
      <c r="H309" s="25"/>
      <c r="I309" s="25" t="e">
        <f t="shared" ca="1" si="36"/>
        <v>#REF!</v>
      </c>
      <c r="J309" s="28"/>
      <c r="K309" s="28"/>
      <c r="L309" s="28" t="e">
        <f t="shared" ca="1" si="35"/>
        <v>#REF!</v>
      </c>
      <c r="M309" s="30" t="e">
        <f t="shared" ca="1" si="37"/>
        <v>#REF!</v>
      </c>
      <c r="N309" s="50" t="e">
        <f t="shared" ca="1" si="38"/>
        <v>#REF!</v>
      </c>
      <c r="O309" s="32" t="e">
        <f t="shared" ca="1" si="39"/>
        <v>#REF!</v>
      </c>
      <c r="P309" s="35"/>
    </row>
    <row r="310" spans="1:16" x14ac:dyDescent="0.25">
      <c r="A310" s="21">
        <v>304</v>
      </c>
      <c r="B310" s="42" t="e">
        <f t="shared" ca="1" si="32"/>
        <v>#REF!</v>
      </c>
      <c r="C310" s="42" t="e">
        <f t="shared" ca="1" si="33"/>
        <v>#REF!</v>
      </c>
      <c r="D310" s="26"/>
      <c r="E310" s="27"/>
      <c r="F310" s="27" t="e">
        <f t="shared" ca="1" si="34"/>
        <v>#REF!</v>
      </c>
      <c r="G310" s="25"/>
      <c r="H310" s="25"/>
      <c r="I310" s="25" t="e">
        <f t="shared" ca="1" si="36"/>
        <v>#REF!</v>
      </c>
      <c r="J310" s="28"/>
      <c r="K310" s="28"/>
      <c r="L310" s="28" t="e">
        <f t="shared" ca="1" si="35"/>
        <v>#REF!</v>
      </c>
      <c r="M310" s="30" t="e">
        <f t="shared" ca="1" si="37"/>
        <v>#REF!</v>
      </c>
      <c r="N310" s="50" t="e">
        <f t="shared" ca="1" si="38"/>
        <v>#REF!</v>
      </c>
      <c r="O310" s="32" t="e">
        <f t="shared" ca="1" si="39"/>
        <v>#REF!</v>
      </c>
      <c r="P310" s="35"/>
    </row>
    <row r="311" spans="1:16" x14ac:dyDescent="0.25">
      <c r="A311" s="21">
        <v>305</v>
      </c>
      <c r="B311" s="42" t="e">
        <f t="shared" ca="1" si="32"/>
        <v>#REF!</v>
      </c>
      <c r="C311" s="42" t="e">
        <f t="shared" ca="1" si="33"/>
        <v>#REF!</v>
      </c>
      <c r="D311" s="26"/>
      <c r="E311" s="27"/>
      <c r="F311" s="27" t="e">
        <f t="shared" ca="1" si="34"/>
        <v>#REF!</v>
      </c>
      <c r="G311" s="25"/>
      <c r="H311" s="25"/>
      <c r="I311" s="25" t="e">
        <f t="shared" ca="1" si="36"/>
        <v>#REF!</v>
      </c>
      <c r="J311" s="28"/>
      <c r="K311" s="28"/>
      <c r="L311" s="28" t="e">
        <f t="shared" ca="1" si="35"/>
        <v>#REF!</v>
      </c>
      <c r="M311" s="30" t="e">
        <f t="shared" ca="1" si="37"/>
        <v>#REF!</v>
      </c>
      <c r="N311" s="50" t="e">
        <f t="shared" ca="1" si="38"/>
        <v>#REF!</v>
      </c>
      <c r="O311" s="32" t="e">
        <f t="shared" ca="1" si="39"/>
        <v>#REF!</v>
      </c>
      <c r="P311" s="35"/>
    </row>
    <row r="312" spans="1:16" x14ac:dyDescent="0.25">
      <c r="A312" s="21">
        <v>306</v>
      </c>
      <c r="B312" s="42" t="e">
        <f t="shared" ca="1" si="32"/>
        <v>#REF!</v>
      </c>
      <c r="C312" s="42" t="e">
        <f t="shared" ca="1" si="33"/>
        <v>#REF!</v>
      </c>
      <c r="D312" s="26"/>
      <c r="E312" s="27"/>
      <c r="F312" s="27" t="e">
        <f t="shared" ca="1" si="34"/>
        <v>#REF!</v>
      </c>
      <c r="G312" s="25"/>
      <c r="H312" s="25"/>
      <c r="I312" s="25" t="e">
        <f t="shared" ca="1" si="36"/>
        <v>#REF!</v>
      </c>
      <c r="J312" s="28"/>
      <c r="K312" s="28"/>
      <c r="L312" s="28" t="e">
        <f t="shared" ca="1" si="35"/>
        <v>#REF!</v>
      </c>
      <c r="M312" s="30" t="e">
        <f t="shared" ca="1" si="37"/>
        <v>#REF!</v>
      </c>
      <c r="N312" s="50" t="e">
        <f t="shared" ca="1" si="38"/>
        <v>#REF!</v>
      </c>
      <c r="O312" s="32" t="e">
        <f t="shared" ca="1" si="39"/>
        <v>#REF!</v>
      </c>
      <c r="P312" s="35"/>
    </row>
    <row r="313" spans="1:16" x14ac:dyDescent="0.25">
      <c r="A313" s="21">
        <v>307</v>
      </c>
      <c r="B313" s="42" t="e">
        <f t="shared" ca="1" si="32"/>
        <v>#REF!</v>
      </c>
      <c r="C313" s="42" t="e">
        <f t="shared" ca="1" si="33"/>
        <v>#REF!</v>
      </c>
      <c r="D313" s="26"/>
      <c r="E313" s="27"/>
      <c r="F313" s="27" t="e">
        <f t="shared" ca="1" si="34"/>
        <v>#REF!</v>
      </c>
      <c r="G313" s="25"/>
      <c r="H313" s="25"/>
      <c r="I313" s="25" t="e">
        <f t="shared" ca="1" si="36"/>
        <v>#REF!</v>
      </c>
      <c r="J313" s="28"/>
      <c r="K313" s="28"/>
      <c r="L313" s="28" t="e">
        <f t="shared" ca="1" si="35"/>
        <v>#REF!</v>
      </c>
      <c r="M313" s="30" t="e">
        <f t="shared" ca="1" si="37"/>
        <v>#REF!</v>
      </c>
      <c r="N313" s="50" t="e">
        <f t="shared" ca="1" si="38"/>
        <v>#REF!</v>
      </c>
      <c r="O313" s="32" t="e">
        <f t="shared" ca="1" si="39"/>
        <v>#REF!</v>
      </c>
      <c r="P313" s="35"/>
    </row>
    <row r="314" spans="1:16" x14ac:dyDescent="0.25">
      <c r="A314" s="21">
        <v>308</v>
      </c>
      <c r="B314" s="42" t="e">
        <f t="shared" ca="1" si="32"/>
        <v>#REF!</v>
      </c>
      <c r="C314" s="42" t="e">
        <f t="shared" ca="1" si="33"/>
        <v>#REF!</v>
      </c>
      <c r="D314" s="26"/>
      <c r="E314" s="27"/>
      <c r="F314" s="27" t="e">
        <f t="shared" ca="1" si="34"/>
        <v>#REF!</v>
      </c>
      <c r="G314" s="25"/>
      <c r="H314" s="25"/>
      <c r="I314" s="25" t="e">
        <f t="shared" ca="1" si="36"/>
        <v>#REF!</v>
      </c>
      <c r="J314" s="28"/>
      <c r="K314" s="28"/>
      <c r="L314" s="28" t="e">
        <f t="shared" ca="1" si="35"/>
        <v>#REF!</v>
      </c>
      <c r="M314" s="30" t="e">
        <f t="shared" ca="1" si="37"/>
        <v>#REF!</v>
      </c>
      <c r="N314" s="50" t="e">
        <f t="shared" ca="1" si="38"/>
        <v>#REF!</v>
      </c>
      <c r="O314" s="32" t="e">
        <f t="shared" ca="1" si="39"/>
        <v>#REF!</v>
      </c>
      <c r="P314" s="35"/>
    </row>
    <row r="315" spans="1:16" x14ac:dyDescent="0.25">
      <c r="A315" s="21">
        <v>309</v>
      </c>
      <c r="B315" s="42" t="e">
        <f t="shared" ca="1" si="32"/>
        <v>#REF!</v>
      </c>
      <c r="C315" s="42" t="e">
        <f t="shared" ca="1" si="33"/>
        <v>#REF!</v>
      </c>
      <c r="D315" s="26"/>
      <c r="E315" s="27"/>
      <c r="F315" s="27" t="e">
        <f t="shared" ca="1" si="34"/>
        <v>#REF!</v>
      </c>
      <c r="G315" s="25"/>
      <c r="H315" s="25"/>
      <c r="I315" s="25" t="e">
        <f t="shared" ca="1" si="36"/>
        <v>#REF!</v>
      </c>
      <c r="J315" s="28"/>
      <c r="K315" s="28"/>
      <c r="L315" s="28" t="e">
        <f t="shared" ca="1" si="35"/>
        <v>#REF!</v>
      </c>
      <c r="M315" s="30" t="e">
        <f t="shared" ca="1" si="37"/>
        <v>#REF!</v>
      </c>
      <c r="N315" s="50" t="e">
        <f t="shared" ca="1" si="38"/>
        <v>#REF!</v>
      </c>
      <c r="O315" s="32" t="e">
        <f t="shared" ca="1" si="39"/>
        <v>#REF!</v>
      </c>
      <c r="P315" s="35"/>
    </row>
    <row r="316" spans="1:16" x14ac:dyDescent="0.25">
      <c r="A316" s="21">
        <v>310</v>
      </c>
      <c r="B316" s="42" t="e">
        <f t="shared" ca="1" si="32"/>
        <v>#REF!</v>
      </c>
      <c r="C316" s="42" t="e">
        <f t="shared" ca="1" si="33"/>
        <v>#REF!</v>
      </c>
      <c r="D316" s="26"/>
      <c r="E316" s="27"/>
      <c r="F316" s="27" t="e">
        <f t="shared" ca="1" si="34"/>
        <v>#REF!</v>
      </c>
      <c r="G316" s="25"/>
      <c r="H316" s="25"/>
      <c r="I316" s="25" t="e">
        <f t="shared" ca="1" si="36"/>
        <v>#REF!</v>
      </c>
      <c r="J316" s="28"/>
      <c r="K316" s="28"/>
      <c r="L316" s="28" t="e">
        <f t="shared" ca="1" si="35"/>
        <v>#REF!</v>
      </c>
      <c r="M316" s="30" t="e">
        <f t="shared" ca="1" si="37"/>
        <v>#REF!</v>
      </c>
      <c r="N316" s="50" t="e">
        <f t="shared" ca="1" si="38"/>
        <v>#REF!</v>
      </c>
      <c r="O316" s="32" t="e">
        <f t="shared" ca="1" si="39"/>
        <v>#REF!</v>
      </c>
      <c r="P316" s="35"/>
    </row>
    <row r="317" spans="1:16" x14ac:dyDescent="0.25">
      <c r="A317" s="21">
        <v>311</v>
      </c>
      <c r="B317" s="42" t="e">
        <f t="shared" ca="1" si="32"/>
        <v>#REF!</v>
      </c>
      <c r="C317" s="42" t="e">
        <f t="shared" ca="1" si="33"/>
        <v>#REF!</v>
      </c>
      <c r="D317" s="26"/>
      <c r="E317" s="27"/>
      <c r="F317" s="27" t="e">
        <f t="shared" ca="1" si="34"/>
        <v>#REF!</v>
      </c>
      <c r="G317" s="25"/>
      <c r="H317" s="25"/>
      <c r="I317" s="25" t="e">
        <f t="shared" ca="1" si="36"/>
        <v>#REF!</v>
      </c>
      <c r="J317" s="28"/>
      <c r="K317" s="28"/>
      <c r="L317" s="28" t="e">
        <f t="shared" ca="1" si="35"/>
        <v>#REF!</v>
      </c>
      <c r="M317" s="30" t="e">
        <f t="shared" ca="1" si="37"/>
        <v>#REF!</v>
      </c>
      <c r="N317" s="50" t="e">
        <f t="shared" ca="1" si="38"/>
        <v>#REF!</v>
      </c>
      <c r="O317" s="32" t="e">
        <f t="shared" ca="1" si="39"/>
        <v>#REF!</v>
      </c>
      <c r="P317" s="35"/>
    </row>
    <row r="318" spans="1:16" x14ac:dyDescent="0.25">
      <c r="A318" s="21">
        <v>312</v>
      </c>
      <c r="B318" s="42" t="e">
        <f t="shared" ca="1" si="32"/>
        <v>#REF!</v>
      </c>
      <c r="C318" s="42" t="e">
        <f t="shared" ca="1" si="33"/>
        <v>#REF!</v>
      </c>
      <c r="D318" s="26"/>
      <c r="E318" s="27"/>
      <c r="F318" s="27" t="e">
        <f t="shared" ca="1" si="34"/>
        <v>#REF!</v>
      </c>
      <c r="G318" s="25"/>
      <c r="H318" s="25"/>
      <c r="I318" s="25" t="e">
        <f t="shared" ca="1" si="36"/>
        <v>#REF!</v>
      </c>
      <c r="J318" s="28"/>
      <c r="K318" s="28"/>
      <c r="L318" s="28" t="e">
        <f t="shared" ca="1" si="35"/>
        <v>#REF!</v>
      </c>
      <c r="M318" s="30" t="e">
        <f t="shared" ca="1" si="37"/>
        <v>#REF!</v>
      </c>
      <c r="N318" s="50" t="e">
        <f t="shared" ca="1" si="38"/>
        <v>#REF!</v>
      </c>
      <c r="O318" s="32" t="e">
        <f t="shared" ca="1" si="39"/>
        <v>#REF!</v>
      </c>
      <c r="P318" s="35"/>
    </row>
    <row r="319" spans="1:16" x14ac:dyDescent="0.25">
      <c r="A319" s="21">
        <v>313</v>
      </c>
      <c r="B319" s="42" t="e">
        <f t="shared" ca="1" si="32"/>
        <v>#REF!</v>
      </c>
      <c r="C319" s="42" t="e">
        <f t="shared" ca="1" si="33"/>
        <v>#REF!</v>
      </c>
      <c r="D319" s="26"/>
      <c r="E319" s="27"/>
      <c r="F319" s="27" t="e">
        <f t="shared" ca="1" si="34"/>
        <v>#REF!</v>
      </c>
      <c r="G319" s="25"/>
      <c r="H319" s="25"/>
      <c r="I319" s="25" t="e">
        <f t="shared" ca="1" si="36"/>
        <v>#REF!</v>
      </c>
      <c r="J319" s="28"/>
      <c r="K319" s="28"/>
      <c r="L319" s="28" t="e">
        <f t="shared" ca="1" si="35"/>
        <v>#REF!</v>
      </c>
      <c r="M319" s="30" t="e">
        <f t="shared" ca="1" si="37"/>
        <v>#REF!</v>
      </c>
      <c r="N319" s="50" t="e">
        <f t="shared" ca="1" si="38"/>
        <v>#REF!</v>
      </c>
      <c r="O319" s="32" t="e">
        <f t="shared" ca="1" si="39"/>
        <v>#REF!</v>
      </c>
      <c r="P319" s="35"/>
    </row>
    <row r="320" spans="1:16" x14ac:dyDescent="0.25">
      <c r="A320" s="21">
        <v>314</v>
      </c>
      <c r="B320" s="42" t="e">
        <f t="shared" ca="1" si="32"/>
        <v>#REF!</v>
      </c>
      <c r="C320" s="42" t="e">
        <f t="shared" ca="1" si="33"/>
        <v>#REF!</v>
      </c>
      <c r="D320" s="26"/>
      <c r="E320" s="27"/>
      <c r="F320" s="27" t="e">
        <f t="shared" ca="1" si="34"/>
        <v>#REF!</v>
      </c>
      <c r="G320" s="25"/>
      <c r="H320" s="25"/>
      <c r="I320" s="25" t="e">
        <f t="shared" ca="1" si="36"/>
        <v>#REF!</v>
      </c>
      <c r="J320" s="28"/>
      <c r="K320" s="28"/>
      <c r="L320" s="28" t="e">
        <f t="shared" ca="1" si="35"/>
        <v>#REF!</v>
      </c>
      <c r="M320" s="30" t="e">
        <f t="shared" ca="1" si="37"/>
        <v>#REF!</v>
      </c>
      <c r="N320" s="50" t="e">
        <f t="shared" ca="1" si="38"/>
        <v>#REF!</v>
      </c>
      <c r="O320" s="32" t="e">
        <f t="shared" ca="1" si="39"/>
        <v>#REF!</v>
      </c>
      <c r="P320" s="35"/>
    </row>
    <row r="321" spans="1:16" x14ac:dyDescent="0.25">
      <c r="A321" s="21">
        <v>315</v>
      </c>
      <c r="B321" s="42" t="e">
        <f t="shared" ca="1" si="32"/>
        <v>#REF!</v>
      </c>
      <c r="C321" s="42" t="e">
        <f t="shared" ca="1" si="33"/>
        <v>#REF!</v>
      </c>
      <c r="D321" s="26"/>
      <c r="E321" s="27"/>
      <c r="F321" s="27" t="e">
        <f t="shared" ca="1" si="34"/>
        <v>#REF!</v>
      </c>
      <c r="G321" s="25"/>
      <c r="H321" s="25"/>
      <c r="I321" s="25" t="e">
        <f t="shared" ca="1" si="36"/>
        <v>#REF!</v>
      </c>
      <c r="J321" s="28"/>
      <c r="K321" s="28"/>
      <c r="L321" s="28" t="e">
        <f t="shared" ca="1" si="35"/>
        <v>#REF!</v>
      </c>
      <c r="M321" s="30" t="e">
        <f t="shared" ca="1" si="37"/>
        <v>#REF!</v>
      </c>
      <c r="N321" s="50" t="e">
        <f t="shared" ca="1" si="38"/>
        <v>#REF!</v>
      </c>
      <c r="O321" s="32" t="e">
        <f t="shared" ca="1" si="39"/>
        <v>#REF!</v>
      </c>
      <c r="P321" s="35"/>
    </row>
    <row r="322" spans="1:16" x14ac:dyDescent="0.25">
      <c r="A322" s="21">
        <v>316</v>
      </c>
      <c r="B322" s="42" t="e">
        <f t="shared" ca="1" si="32"/>
        <v>#REF!</v>
      </c>
      <c r="C322" s="42" t="e">
        <f t="shared" ca="1" si="33"/>
        <v>#REF!</v>
      </c>
      <c r="D322" s="26"/>
      <c r="E322" s="27"/>
      <c r="F322" s="27" t="e">
        <f t="shared" ca="1" si="34"/>
        <v>#REF!</v>
      </c>
      <c r="G322" s="25"/>
      <c r="H322" s="25"/>
      <c r="I322" s="25" t="e">
        <f t="shared" ca="1" si="36"/>
        <v>#REF!</v>
      </c>
      <c r="J322" s="28"/>
      <c r="K322" s="28"/>
      <c r="L322" s="28" t="e">
        <f t="shared" ca="1" si="35"/>
        <v>#REF!</v>
      </c>
      <c r="M322" s="30" t="e">
        <f t="shared" ca="1" si="37"/>
        <v>#REF!</v>
      </c>
      <c r="N322" s="50" t="e">
        <f t="shared" ca="1" si="38"/>
        <v>#REF!</v>
      </c>
      <c r="O322" s="32" t="e">
        <f t="shared" ca="1" si="39"/>
        <v>#REF!</v>
      </c>
      <c r="P322" s="35"/>
    </row>
    <row r="323" spans="1:16" x14ac:dyDescent="0.25">
      <c r="A323" s="21">
        <v>317</v>
      </c>
      <c r="B323" s="42" t="e">
        <f t="shared" ca="1" si="32"/>
        <v>#REF!</v>
      </c>
      <c r="C323" s="42" t="e">
        <f t="shared" ca="1" si="33"/>
        <v>#REF!</v>
      </c>
      <c r="D323" s="26"/>
      <c r="E323" s="27"/>
      <c r="F323" s="27" t="e">
        <f t="shared" ca="1" si="34"/>
        <v>#REF!</v>
      </c>
      <c r="G323" s="25"/>
      <c r="H323" s="25"/>
      <c r="I323" s="25" t="e">
        <f t="shared" ca="1" si="36"/>
        <v>#REF!</v>
      </c>
      <c r="J323" s="28"/>
      <c r="K323" s="28"/>
      <c r="L323" s="28" t="e">
        <f t="shared" ca="1" si="35"/>
        <v>#REF!</v>
      </c>
      <c r="M323" s="30" t="e">
        <f t="shared" ca="1" si="37"/>
        <v>#REF!</v>
      </c>
      <c r="N323" s="50" t="e">
        <f t="shared" ca="1" si="38"/>
        <v>#REF!</v>
      </c>
      <c r="O323" s="32" t="e">
        <f t="shared" ca="1" si="39"/>
        <v>#REF!</v>
      </c>
      <c r="P323" s="35"/>
    </row>
    <row r="324" spans="1:16" x14ac:dyDescent="0.25">
      <c r="A324" s="21">
        <v>318</v>
      </c>
      <c r="B324" s="42" t="e">
        <f t="shared" ca="1" si="32"/>
        <v>#REF!</v>
      </c>
      <c r="C324" s="42" t="e">
        <f t="shared" ca="1" si="33"/>
        <v>#REF!</v>
      </c>
      <c r="D324" s="26"/>
      <c r="E324" s="27"/>
      <c r="F324" s="27" t="e">
        <f t="shared" ca="1" si="34"/>
        <v>#REF!</v>
      </c>
      <c r="G324" s="25"/>
      <c r="H324" s="25"/>
      <c r="I324" s="25" t="e">
        <f t="shared" ca="1" si="36"/>
        <v>#REF!</v>
      </c>
      <c r="J324" s="28"/>
      <c r="K324" s="28"/>
      <c r="L324" s="28" t="e">
        <f t="shared" ca="1" si="35"/>
        <v>#REF!</v>
      </c>
      <c r="M324" s="30" t="e">
        <f t="shared" ca="1" si="37"/>
        <v>#REF!</v>
      </c>
      <c r="N324" s="50" t="e">
        <f t="shared" ca="1" si="38"/>
        <v>#REF!</v>
      </c>
      <c r="O324" s="32" t="e">
        <f t="shared" ca="1" si="39"/>
        <v>#REF!</v>
      </c>
      <c r="P324" s="35"/>
    </row>
    <row r="325" spans="1:16" x14ac:dyDescent="0.25">
      <c r="A325" s="21">
        <v>319</v>
      </c>
      <c r="B325" s="42" t="e">
        <f t="shared" ca="1" si="32"/>
        <v>#REF!</v>
      </c>
      <c r="C325" s="42" t="e">
        <f t="shared" ca="1" si="33"/>
        <v>#REF!</v>
      </c>
      <c r="D325" s="26"/>
      <c r="E325" s="27"/>
      <c r="F325" s="27" t="e">
        <f t="shared" ca="1" si="34"/>
        <v>#REF!</v>
      </c>
      <c r="G325" s="25"/>
      <c r="H325" s="25"/>
      <c r="I325" s="25" t="e">
        <f t="shared" ca="1" si="36"/>
        <v>#REF!</v>
      </c>
      <c r="J325" s="28"/>
      <c r="K325" s="28"/>
      <c r="L325" s="28" t="e">
        <f t="shared" ca="1" si="35"/>
        <v>#REF!</v>
      </c>
      <c r="M325" s="30" t="e">
        <f t="shared" ca="1" si="37"/>
        <v>#REF!</v>
      </c>
      <c r="N325" s="50" t="e">
        <f t="shared" ca="1" si="38"/>
        <v>#REF!</v>
      </c>
      <c r="O325" s="32" t="e">
        <f t="shared" ca="1" si="39"/>
        <v>#REF!</v>
      </c>
      <c r="P325" s="35"/>
    </row>
    <row r="326" spans="1:16" x14ac:dyDescent="0.25">
      <c r="A326" s="21">
        <v>320</v>
      </c>
      <c r="B326" s="42" t="e">
        <f t="shared" ca="1" si="32"/>
        <v>#REF!</v>
      </c>
      <c r="C326" s="42" t="e">
        <f t="shared" ca="1" si="33"/>
        <v>#REF!</v>
      </c>
      <c r="D326" s="26"/>
      <c r="E326" s="27"/>
      <c r="F326" s="27" t="e">
        <f t="shared" ca="1" si="34"/>
        <v>#REF!</v>
      </c>
      <c r="G326" s="25"/>
      <c r="H326" s="25"/>
      <c r="I326" s="25" t="e">
        <f t="shared" ca="1" si="36"/>
        <v>#REF!</v>
      </c>
      <c r="J326" s="28"/>
      <c r="K326" s="28"/>
      <c r="L326" s="28" t="e">
        <f t="shared" ca="1" si="35"/>
        <v>#REF!</v>
      </c>
      <c r="M326" s="30" t="e">
        <f t="shared" ca="1" si="37"/>
        <v>#REF!</v>
      </c>
      <c r="N326" s="50" t="e">
        <f t="shared" ca="1" si="38"/>
        <v>#REF!</v>
      </c>
      <c r="O326" s="32" t="e">
        <f t="shared" ca="1" si="39"/>
        <v>#REF!</v>
      </c>
      <c r="P326" s="35"/>
    </row>
    <row r="327" spans="1:16" x14ac:dyDescent="0.25">
      <c r="A327" s="21">
        <v>321</v>
      </c>
      <c r="B327" s="42" t="e">
        <f t="shared" ca="1" si="32"/>
        <v>#REF!</v>
      </c>
      <c r="C327" s="42" t="e">
        <f t="shared" ca="1" si="33"/>
        <v>#REF!</v>
      </c>
      <c r="D327" s="26"/>
      <c r="E327" s="27"/>
      <c r="F327" s="27" t="e">
        <f t="shared" ca="1" si="34"/>
        <v>#REF!</v>
      </c>
      <c r="G327" s="25"/>
      <c r="H327" s="25"/>
      <c r="I327" s="25" t="e">
        <f t="shared" ca="1" si="36"/>
        <v>#REF!</v>
      </c>
      <c r="J327" s="28"/>
      <c r="K327" s="28"/>
      <c r="L327" s="28" t="e">
        <f t="shared" ca="1" si="35"/>
        <v>#REF!</v>
      </c>
      <c r="M327" s="30" t="e">
        <f t="shared" ca="1" si="37"/>
        <v>#REF!</v>
      </c>
      <c r="N327" s="50" t="e">
        <f t="shared" ca="1" si="38"/>
        <v>#REF!</v>
      </c>
      <c r="O327" s="32" t="e">
        <f t="shared" ca="1" si="39"/>
        <v>#REF!</v>
      </c>
      <c r="P327" s="35"/>
    </row>
    <row r="328" spans="1:16" x14ac:dyDescent="0.25">
      <c r="A328" s="21">
        <v>322</v>
      </c>
      <c r="B328" s="42" t="e">
        <f t="shared" ref="B328:B391" ca="1" si="40">INDIRECT(CONCATENATE($C$505,$D$505,"!$B",$A328 + 8))</f>
        <v>#REF!</v>
      </c>
      <c r="C328" s="42" t="e">
        <f t="shared" ref="C328:C391" ca="1" si="41">INDIRECT(CONCATENATE($C$505,$D$505,"!$C",$A328 + 8))</f>
        <v>#REF!</v>
      </c>
      <c r="D328" s="26"/>
      <c r="E328" s="27"/>
      <c r="F328" s="27" t="e">
        <f t="shared" ref="F328:F391" ca="1" si="42">INDIRECT(CONCATENATE($C$505,$D$505,"!$Z",$A328 + 8))</f>
        <v>#REF!</v>
      </c>
      <c r="G328" s="25"/>
      <c r="H328" s="25"/>
      <c r="I328" s="25" t="e">
        <f t="shared" ca="1" si="36"/>
        <v>#REF!</v>
      </c>
      <c r="J328" s="28"/>
      <c r="K328" s="28"/>
      <c r="L328" s="28" t="e">
        <f t="shared" ref="L328:L391" ca="1" si="43">INDIRECT(CONCATENATE($C$505,$D$505,"!$V",$A328 + 8))</f>
        <v>#REF!</v>
      </c>
      <c r="M328" s="30" t="e">
        <f t="shared" ca="1" si="37"/>
        <v>#REF!</v>
      </c>
      <c r="N328" s="50" t="e">
        <f t="shared" ca="1" si="38"/>
        <v>#REF!</v>
      </c>
      <c r="O328" s="32" t="e">
        <f t="shared" ca="1" si="39"/>
        <v>#REF!</v>
      </c>
      <c r="P328" s="35"/>
    </row>
    <row r="329" spans="1:16" x14ac:dyDescent="0.25">
      <c r="A329" s="21">
        <v>323</v>
      </c>
      <c r="B329" s="42" t="e">
        <f t="shared" ca="1" si="40"/>
        <v>#REF!</v>
      </c>
      <c r="C329" s="42" t="e">
        <f t="shared" ca="1" si="41"/>
        <v>#REF!</v>
      </c>
      <c r="D329" s="26"/>
      <c r="E329" s="27"/>
      <c r="F329" s="27" t="e">
        <f t="shared" ca="1" si="42"/>
        <v>#REF!</v>
      </c>
      <c r="G329" s="25"/>
      <c r="H329" s="25"/>
      <c r="I329" s="25" t="e">
        <f t="shared" ref="I329:I392" ca="1" si="44">INDIRECT(CONCATENATE($C$505,$D$505,"!$AD",$A329 + 8))</f>
        <v>#REF!</v>
      </c>
      <c r="J329" s="28"/>
      <c r="K329" s="28"/>
      <c r="L329" s="28" t="e">
        <f t="shared" ca="1" si="43"/>
        <v>#REF!</v>
      </c>
      <c r="M329" s="30" t="e">
        <f t="shared" ref="M329:M392" ca="1" si="45">IF(I329&lt;33,0,3)</f>
        <v>#REF!</v>
      </c>
      <c r="N329" s="50" t="e">
        <f t="shared" ref="N329:N392" ca="1" si="46">ROUNDDOWN(O329,0)</f>
        <v>#REF!</v>
      </c>
      <c r="O329" s="32" t="e">
        <f t="shared" ref="O329:O392" ca="1" si="47">I329*M329/100</f>
        <v>#REF!</v>
      </c>
      <c r="P329" s="35"/>
    </row>
    <row r="330" spans="1:16" x14ac:dyDescent="0.25">
      <c r="A330" s="21">
        <v>324</v>
      </c>
      <c r="B330" s="42" t="e">
        <f t="shared" ca="1" si="40"/>
        <v>#REF!</v>
      </c>
      <c r="C330" s="42" t="e">
        <f t="shared" ca="1" si="41"/>
        <v>#REF!</v>
      </c>
      <c r="D330" s="26"/>
      <c r="E330" s="27"/>
      <c r="F330" s="27" t="e">
        <f t="shared" ca="1" si="42"/>
        <v>#REF!</v>
      </c>
      <c r="G330" s="25"/>
      <c r="H330" s="25"/>
      <c r="I330" s="25" t="e">
        <f t="shared" ca="1" si="44"/>
        <v>#REF!</v>
      </c>
      <c r="J330" s="28"/>
      <c r="K330" s="28"/>
      <c r="L330" s="28" t="e">
        <f t="shared" ca="1" si="43"/>
        <v>#REF!</v>
      </c>
      <c r="M330" s="30" t="e">
        <f t="shared" ca="1" si="45"/>
        <v>#REF!</v>
      </c>
      <c r="N330" s="50" t="e">
        <f t="shared" ca="1" si="46"/>
        <v>#REF!</v>
      </c>
      <c r="O330" s="32" t="e">
        <f t="shared" ca="1" si="47"/>
        <v>#REF!</v>
      </c>
      <c r="P330" s="35"/>
    </row>
    <row r="331" spans="1:16" x14ac:dyDescent="0.25">
      <c r="A331" s="21">
        <v>325</v>
      </c>
      <c r="B331" s="42" t="e">
        <f t="shared" ca="1" si="40"/>
        <v>#REF!</v>
      </c>
      <c r="C331" s="42" t="e">
        <f t="shared" ca="1" si="41"/>
        <v>#REF!</v>
      </c>
      <c r="D331" s="26"/>
      <c r="E331" s="27"/>
      <c r="F331" s="27" t="e">
        <f t="shared" ca="1" si="42"/>
        <v>#REF!</v>
      </c>
      <c r="G331" s="25"/>
      <c r="H331" s="25"/>
      <c r="I331" s="25" t="e">
        <f t="shared" ca="1" si="44"/>
        <v>#REF!</v>
      </c>
      <c r="J331" s="28"/>
      <c r="K331" s="28"/>
      <c r="L331" s="28" t="e">
        <f t="shared" ca="1" si="43"/>
        <v>#REF!</v>
      </c>
      <c r="M331" s="30" t="e">
        <f t="shared" ca="1" si="45"/>
        <v>#REF!</v>
      </c>
      <c r="N331" s="50" t="e">
        <f t="shared" ca="1" si="46"/>
        <v>#REF!</v>
      </c>
      <c r="O331" s="32" t="e">
        <f t="shared" ca="1" si="47"/>
        <v>#REF!</v>
      </c>
      <c r="P331" s="35"/>
    </row>
    <row r="332" spans="1:16" x14ac:dyDescent="0.25">
      <c r="A332" s="21">
        <v>326</v>
      </c>
      <c r="B332" s="42" t="e">
        <f t="shared" ca="1" si="40"/>
        <v>#REF!</v>
      </c>
      <c r="C332" s="42" t="e">
        <f t="shared" ca="1" si="41"/>
        <v>#REF!</v>
      </c>
      <c r="D332" s="26"/>
      <c r="E332" s="27"/>
      <c r="F332" s="27" t="e">
        <f t="shared" ca="1" si="42"/>
        <v>#REF!</v>
      </c>
      <c r="G332" s="25"/>
      <c r="H332" s="25"/>
      <c r="I332" s="25" t="e">
        <f t="shared" ca="1" si="44"/>
        <v>#REF!</v>
      </c>
      <c r="J332" s="28"/>
      <c r="K332" s="28"/>
      <c r="L332" s="28" t="e">
        <f t="shared" ca="1" si="43"/>
        <v>#REF!</v>
      </c>
      <c r="M332" s="30" t="e">
        <f t="shared" ca="1" si="45"/>
        <v>#REF!</v>
      </c>
      <c r="N332" s="50" t="e">
        <f t="shared" ca="1" si="46"/>
        <v>#REF!</v>
      </c>
      <c r="O332" s="32" t="e">
        <f t="shared" ca="1" si="47"/>
        <v>#REF!</v>
      </c>
      <c r="P332" s="35"/>
    </row>
    <row r="333" spans="1:16" x14ac:dyDescent="0.25">
      <c r="A333" s="21">
        <v>327</v>
      </c>
      <c r="B333" s="42" t="e">
        <f t="shared" ca="1" si="40"/>
        <v>#REF!</v>
      </c>
      <c r="C333" s="42" t="e">
        <f t="shared" ca="1" si="41"/>
        <v>#REF!</v>
      </c>
      <c r="D333" s="26"/>
      <c r="E333" s="27"/>
      <c r="F333" s="27" t="e">
        <f t="shared" ca="1" si="42"/>
        <v>#REF!</v>
      </c>
      <c r="G333" s="25"/>
      <c r="H333" s="25"/>
      <c r="I333" s="25" t="e">
        <f t="shared" ca="1" si="44"/>
        <v>#REF!</v>
      </c>
      <c r="J333" s="28"/>
      <c r="K333" s="28"/>
      <c r="L333" s="28" t="e">
        <f t="shared" ca="1" si="43"/>
        <v>#REF!</v>
      </c>
      <c r="M333" s="30" t="e">
        <f t="shared" ca="1" si="45"/>
        <v>#REF!</v>
      </c>
      <c r="N333" s="50" t="e">
        <f t="shared" ca="1" si="46"/>
        <v>#REF!</v>
      </c>
      <c r="O333" s="32" t="e">
        <f t="shared" ca="1" si="47"/>
        <v>#REF!</v>
      </c>
      <c r="P333" s="35"/>
    </row>
    <row r="334" spans="1:16" x14ac:dyDescent="0.25">
      <c r="A334" s="21">
        <v>328</v>
      </c>
      <c r="B334" s="42" t="e">
        <f t="shared" ca="1" si="40"/>
        <v>#REF!</v>
      </c>
      <c r="C334" s="42" t="e">
        <f t="shared" ca="1" si="41"/>
        <v>#REF!</v>
      </c>
      <c r="D334" s="26"/>
      <c r="E334" s="27"/>
      <c r="F334" s="27" t="e">
        <f t="shared" ca="1" si="42"/>
        <v>#REF!</v>
      </c>
      <c r="G334" s="25"/>
      <c r="H334" s="25"/>
      <c r="I334" s="25" t="e">
        <f t="shared" ca="1" si="44"/>
        <v>#REF!</v>
      </c>
      <c r="J334" s="28"/>
      <c r="K334" s="28"/>
      <c r="L334" s="28" t="e">
        <f t="shared" ca="1" si="43"/>
        <v>#REF!</v>
      </c>
      <c r="M334" s="30" t="e">
        <f t="shared" ca="1" si="45"/>
        <v>#REF!</v>
      </c>
      <c r="N334" s="50" t="e">
        <f t="shared" ca="1" si="46"/>
        <v>#REF!</v>
      </c>
      <c r="O334" s="32" t="e">
        <f t="shared" ca="1" si="47"/>
        <v>#REF!</v>
      </c>
      <c r="P334" s="35"/>
    </row>
    <row r="335" spans="1:16" x14ac:dyDescent="0.25">
      <c r="A335" s="21">
        <v>329</v>
      </c>
      <c r="B335" s="42" t="e">
        <f t="shared" ca="1" si="40"/>
        <v>#REF!</v>
      </c>
      <c r="C335" s="42" t="e">
        <f t="shared" ca="1" si="41"/>
        <v>#REF!</v>
      </c>
      <c r="D335" s="26"/>
      <c r="E335" s="27"/>
      <c r="F335" s="27" t="e">
        <f t="shared" ca="1" si="42"/>
        <v>#REF!</v>
      </c>
      <c r="G335" s="25"/>
      <c r="H335" s="25"/>
      <c r="I335" s="25" t="e">
        <f t="shared" ca="1" si="44"/>
        <v>#REF!</v>
      </c>
      <c r="J335" s="28"/>
      <c r="K335" s="28"/>
      <c r="L335" s="28" t="e">
        <f t="shared" ca="1" si="43"/>
        <v>#REF!</v>
      </c>
      <c r="M335" s="30" t="e">
        <f t="shared" ca="1" si="45"/>
        <v>#REF!</v>
      </c>
      <c r="N335" s="50" t="e">
        <f t="shared" ca="1" si="46"/>
        <v>#REF!</v>
      </c>
      <c r="O335" s="32" t="e">
        <f t="shared" ca="1" si="47"/>
        <v>#REF!</v>
      </c>
      <c r="P335" s="35"/>
    </row>
    <row r="336" spans="1:16" x14ac:dyDescent="0.25">
      <c r="A336" s="21">
        <v>330</v>
      </c>
      <c r="B336" s="42" t="e">
        <f t="shared" ca="1" si="40"/>
        <v>#REF!</v>
      </c>
      <c r="C336" s="42" t="e">
        <f t="shared" ca="1" si="41"/>
        <v>#REF!</v>
      </c>
      <c r="D336" s="26"/>
      <c r="E336" s="27"/>
      <c r="F336" s="27" t="e">
        <f t="shared" ca="1" si="42"/>
        <v>#REF!</v>
      </c>
      <c r="G336" s="25"/>
      <c r="H336" s="25"/>
      <c r="I336" s="25" t="e">
        <f t="shared" ca="1" si="44"/>
        <v>#REF!</v>
      </c>
      <c r="J336" s="28"/>
      <c r="K336" s="28"/>
      <c r="L336" s="28" t="e">
        <f t="shared" ca="1" si="43"/>
        <v>#REF!</v>
      </c>
      <c r="M336" s="30" t="e">
        <f t="shared" ca="1" si="45"/>
        <v>#REF!</v>
      </c>
      <c r="N336" s="50" t="e">
        <f t="shared" ca="1" si="46"/>
        <v>#REF!</v>
      </c>
      <c r="O336" s="32" t="e">
        <f t="shared" ca="1" si="47"/>
        <v>#REF!</v>
      </c>
      <c r="P336" s="35"/>
    </row>
    <row r="337" spans="1:16" x14ac:dyDescent="0.25">
      <c r="A337" s="21">
        <v>331</v>
      </c>
      <c r="B337" s="42" t="e">
        <f t="shared" ca="1" si="40"/>
        <v>#REF!</v>
      </c>
      <c r="C337" s="42" t="e">
        <f t="shared" ca="1" si="41"/>
        <v>#REF!</v>
      </c>
      <c r="D337" s="26"/>
      <c r="E337" s="27"/>
      <c r="F337" s="27" t="e">
        <f t="shared" ca="1" si="42"/>
        <v>#REF!</v>
      </c>
      <c r="G337" s="25"/>
      <c r="H337" s="25"/>
      <c r="I337" s="25" t="e">
        <f t="shared" ca="1" si="44"/>
        <v>#REF!</v>
      </c>
      <c r="J337" s="28"/>
      <c r="K337" s="28"/>
      <c r="L337" s="28" t="e">
        <f t="shared" ca="1" si="43"/>
        <v>#REF!</v>
      </c>
      <c r="M337" s="30" t="e">
        <f t="shared" ca="1" si="45"/>
        <v>#REF!</v>
      </c>
      <c r="N337" s="50" t="e">
        <f t="shared" ca="1" si="46"/>
        <v>#REF!</v>
      </c>
      <c r="O337" s="32" t="e">
        <f t="shared" ca="1" si="47"/>
        <v>#REF!</v>
      </c>
      <c r="P337" s="35"/>
    </row>
    <row r="338" spans="1:16" x14ac:dyDescent="0.25">
      <c r="A338" s="21">
        <v>332</v>
      </c>
      <c r="B338" s="42" t="e">
        <f t="shared" ca="1" si="40"/>
        <v>#REF!</v>
      </c>
      <c r="C338" s="42" t="e">
        <f t="shared" ca="1" si="41"/>
        <v>#REF!</v>
      </c>
      <c r="D338" s="26"/>
      <c r="E338" s="27"/>
      <c r="F338" s="27" t="e">
        <f t="shared" ca="1" si="42"/>
        <v>#REF!</v>
      </c>
      <c r="G338" s="25"/>
      <c r="H338" s="25"/>
      <c r="I338" s="25" t="e">
        <f t="shared" ca="1" si="44"/>
        <v>#REF!</v>
      </c>
      <c r="J338" s="28"/>
      <c r="K338" s="28"/>
      <c r="L338" s="28" t="e">
        <f t="shared" ca="1" si="43"/>
        <v>#REF!</v>
      </c>
      <c r="M338" s="30" t="e">
        <f t="shared" ca="1" si="45"/>
        <v>#REF!</v>
      </c>
      <c r="N338" s="50" t="e">
        <f t="shared" ca="1" si="46"/>
        <v>#REF!</v>
      </c>
      <c r="O338" s="32" t="e">
        <f t="shared" ca="1" si="47"/>
        <v>#REF!</v>
      </c>
      <c r="P338" s="35"/>
    </row>
    <row r="339" spans="1:16" x14ac:dyDescent="0.25">
      <c r="A339" s="21">
        <v>333</v>
      </c>
      <c r="B339" s="42" t="e">
        <f t="shared" ca="1" si="40"/>
        <v>#REF!</v>
      </c>
      <c r="C339" s="42" t="e">
        <f t="shared" ca="1" si="41"/>
        <v>#REF!</v>
      </c>
      <c r="D339" s="26"/>
      <c r="E339" s="27"/>
      <c r="F339" s="27" t="e">
        <f t="shared" ca="1" si="42"/>
        <v>#REF!</v>
      </c>
      <c r="G339" s="25"/>
      <c r="H339" s="25"/>
      <c r="I339" s="25" t="e">
        <f t="shared" ca="1" si="44"/>
        <v>#REF!</v>
      </c>
      <c r="J339" s="28"/>
      <c r="K339" s="28"/>
      <c r="L339" s="28" t="e">
        <f t="shared" ca="1" si="43"/>
        <v>#REF!</v>
      </c>
      <c r="M339" s="30" t="e">
        <f t="shared" ca="1" si="45"/>
        <v>#REF!</v>
      </c>
      <c r="N339" s="50" t="e">
        <f t="shared" ca="1" si="46"/>
        <v>#REF!</v>
      </c>
      <c r="O339" s="32" t="e">
        <f t="shared" ca="1" si="47"/>
        <v>#REF!</v>
      </c>
      <c r="P339" s="35"/>
    </row>
    <row r="340" spans="1:16" x14ac:dyDescent="0.25">
      <c r="A340" s="21">
        <v>334</v>
      </c>
      <c r="B340" s="42" t="e">
        <f t="shared" ca="1" si="40"/>
        <v>#REF!</v>
      </c>
      <c r="C340" s="42" t="e">
        <f t="shared" ca="1" si="41"/>
        <v>#REF!</v>
      </c>
      <c r="D340" s="26"/>
      <c r="E340" s="27"/>
      <c r="F340" s="27" t="e">
        <f t="shared" ca="1" si="42"/>
        <v>#REF!</v>
      </c>
      <c r="G340" s="25"/>
      <c r="H340" s="25"/>
      <c r="I340" s="25" t="e">
        <f t="shared" ca="1" si="44"/>
        <v>#REF!</v>
      </c>
      <c r="J340" s="28"/>
      <c r="K340" s="28"/>
      <c r="L340" s="28" t="e">
        <f t="shared" ca="1" si="43"/>
        <v>#REF!</v>
      </c>
      <c r="M340" s="30" t="e">
        <f t="shared" ca="1" si="45"/>
        <v>#REF!</v>
      </c>
      <c r="N340" s="50" t="e">
        <f t="shared" ca="1" si="46"/>
        <v>#REF!</v>
      </c>
      <c r="O340" s="32" t="e">
        <f t="shared" ca="1" si="47"/>
        <v>#REF!</v>
      </c>
      <c r="P340" s="35"/>
    </row>
    <row r="341" spans="1:16" x14ac:dyDescent="0.25">
      <c r="A341" s="21">
        <v>335</v>
      </c>
      <c r="B341" s="42" t="e">
        <f t="shared" ca="1" si="40"/>
        <v>#REF!</v>
      </c>
      <c r="C341" s="42" t="e">
        <f t="shared" ca="1" si="41"/>
        <v>#REF!</v>
      </c>
      <c r="D341" s="26"/>
      <c r="E341" s="27"/>
      <c r="F341" s="27" t="e">
        <f t="shared" ca="1" si="42"/>
        <v>#REF!</v>
      </c>
      <c r="G341" s="25"/>
      <c r="H341" s="25"/>
      <c r="I341" s="25" t="e">
        <f t="shared" ca="1" si="44"/>
        <v>#REF!</v>
      </c>
      <c r="J341" s="28"/>
      <c r="K341" s="28"/>
      <c r="L341" s="28" t="e">
        <f t="shared" ca="1" si="43"/>
        <v>#REF!</v>
      </c>
      <c r="M341" s="30" t="e">
        <f t="shared" ca="1" si="45"/>
        <v>#REF!</v>
      </c>
      <c r="N341" s="50" t="e">
        <f t="shared" ca="1" si="46"/>
        <v>#REF!</v>
      </c>
      <c r="O341" s="32" t="e">
        <f t="shared" ca="1" si="47"/>
        <v>#REF!</v>
      </c>
      <c r="P341" s="35"/>
    </row>
    <row r="342" spans="1:16" x14ac:dyDescent="0.25">
      <c r="A342" s="21">
        <v>336</v>
      </c>
      <c r="B342" s="42" t="e">
        <f t="shared" ca="1" si="40"/>
        <v>#REF!</v>
      </c>
      <c r="C342" s="42" t="e">
        <f t="shared" ca="1" si="41"/>
        <v>#REF!</v>
      </c>
      <c r="D342" s="26"/>
      <c r="E342" s="27"/>
      <c r="F342" s="27" t="e">
        <f t="shared" ca="1" si="42"/>
        <v>#REF!</v>
      </c>
      <c r="G342" s="25"/>
      <c r="H342" s="25"/>
      <c r="I342" s="25" t="e">
        <f t="shared" ca="1" si="44"/>
        <v>#REF!</v>
      </c>
      <c r="J342" s="28"/>
      <c r="K342" s="28"/>
      <c r="L342" s="28" t="e">
        <f t="shared" ca="1" si="43"/>
        <v>#REF!</v>
      </c>
      <c r="M342" s="30" t="e">
        <f t="shared" ca="1" si="45"/>
        <v>#REF!</v>
      </c>
      <c r="N342" s="50" t="e">
        <f t="shared" ca="1" si="46"/>
        <v>#REF!</v>
      </c>
      <c r="O342" s="32" t="e">
        <f t="shared" ca="1" si="47"/>
        <v>#REF!</v>
      </c>
      <c r="P342" s="35"/>
    </row>
    <row r="343" spans="1:16" x14ac:dyDescent="0.25">
      <c r="A343" s="21">
        <v>337</v>
      </c>
      <c r="B343" s="42" t="e">
        <f t="shared" ca="1" si="40"/>
        <v>#REF!</v>
      </c>
      <c r="C343" s="42" t="e">
        <f t="shared" ca="1" si="41"/>
        <v>#REF!</v>
      </c>
      <c r="D343" s="26"/>
      <c r="E343" s="27"/>
      <c r="F343" s="27" t="e">
        <f t="shared" ca="1" si="42"/>
        <v>#REF!</v>
      </c>
      <c r="G343" s="25"/>
      <c r="H343" s="25"/>
      <c r="I343" s="25" t="e">
        <f t="shared" ca="1" si="44"/>
        <v>#REF!</v>
      </c>
      <c r="J343" s="28"/>
      <c r="K343" s="28"/>
      <c r="L343" s="28" t="e">
        <f t="shared" ca="1" si="43"/>
        <v>#REF!</v>
      </c>
      <c r="M343" s="30" t="e">
        <f t="shared" ca="1" si="45"/>
        <v>#REF!</v>
      </c>
      <c r="N343" s="50" t="e">
        <f t="shared" ca="1" si="46"/>
        <v>#REF!</v>
      </c>
      <c r="O343" s="32" t="e">
        <f t="shared" ca="1" si="47"/>
        <v>#REF!</v>
      </c>
      <c r="P343" s="35"/>
    </row>
    <row r="344" spans="1:16" x14ac:dyDescent="0.25">
      <c r="A344" s="21">
        <v>338</v>
      </c>
      <c r="B344" s="42" t="e">
        <f t="shared" ca="1" si="40"/>
        <v>#REF!</v>
      </c>
      <c r="C344" s="42" t="e">
        <f t="shared" ca="1" si="41"/>
        <v>#REF!</v>
      </c>
      <c r="D344" s="26"/>
      <c r="E344" s="27"/>
      <c r="F344" s="27" t="e">
        <f t="shared" ca="1" si="42"/>
        <v>#REF!</v>
      </c>
      <c r="G344" s="25"/>
      <c r="H344" s="25"/>
      <c r="I344" s="25" t="e">
        <f t="shared" ca="1" si="44"/>
        <v>#REF!</v>
      </c>
      <c r="J344" s="28"/>
      <c r="K344" s="28"/>
      <c r="L344" s="28" t="e">
        <f t="shared" ca="1" si="43"/>
        <v>#REF!</v>
      </c>
      <c r="M344" s="30" t="e">
        <f t="shared" ca="1" si="45"/>
        <v>#REF!</v>
      </c>
      <c r="N344" s="50" t="e">
        <f t="shared" ca="1" si="46"/>
        <v>#REF!</v>
      </c>
      <c r="O344" s="32" t="e">
        <f t="shared" ca="1" si="47"/>
        <v>#REF!</v>
      </c>
      <c r="P344" s="35"/>
    </row>
    <row r="345" spans="1:16" x14ac:dyDescent="0.25">
      <c r="A345" s="21">
        <v>339</v>
      </c>
      <c r="B345" s="42" t="e">
        <f t="shared" ca="1" si="40"/>
        <v>#REF!</v>
      </c>
      <c r="C345" s="42" t="e">
        <f t="shared" ca="1" si="41"/>
        <v>#REF!</v>
      </c>
      <c r="D345" s="26"/>
      <c r="E345" s="27"/>
      <c r="F345" s="27" t="e">
        <f t="shared" ca="1" si="42"/>
        <v>#REF!</v>
      </c>
      <c r="G345" s="25"/>
      <c r="H345" s="25"/>
      <c r="I345" s="25" t="e">
        <f t="shared" ca="1" si="44"/>
        <v>#REF!</v>
      </c>
      <c r="J345" s="28"/>
      <c r="K345" s="28"/>
      <c r="L345" s="28" t="e">
        <f t="shared" ca="1" si="43"/>
        <v>#REF!</v>
      </c>
      <c r="M345" s="30" t="e">
        <f t="shared" ca="1" si="45"/>
        <v>#REF!</v>
      </c>
      <c r="N345" s="50" t="e">
        <f t="shared" ca="1" si="46"/>
        <v>#REF!</v>
      </c>
      <c r="O345" s="32" t="e">
        <f t="shared" ca="1" si="47"/>
        <v>#REF!</v>
      </c>
      <c r="P345" s="35"/>
    </row>
    <row r="346" spans="1:16" x14ac:dyDescent="0.25">
      <c r="A346" s="21">
        <v>340</v>
      </c>
      <c r="B346" s="42" t="e">
        <f t="shared" ca="1" si="40"/>
        <v>#REF!</v>
      </c>
      <c r="C346" s="42" t="e">
        <f t="shared" ca="1" si="41"/>
        <v>#REF!</v>
      </c>
      <c r="D346" s="26"/>
      <c r="E346" s="27"/>
      <c r="F346" s="27" t="e">
        <f t="shared" ca="1" si="42"/>
        <v>#REF!</v>
      </c>
      <c r="G346" s="25"/>
      <c r="H346" s="25"/>
      <c r="I346" s="25" t="e">
        <f t="shared" ca="1" si="44"/>
        <v>#REF!</v>
      </c>
      <c r="J346" s="28"/>
      <c r="K346" s="28"/>
      <c r="L346" s="28" t="e">
        <f t="shared" ca="1" si="43"/>
        <v>#REF!</v>
      </c>
      <c r="M346" s="30" t="e">
        <f t="shared" ca="1" si="45"/>
        <v>#REF!</v>
      </c>
      <c r="N346" s="50" t="e">
        <f t="shared" ca="1" si="46"/>
        <v>#REF!</v>
      </c>
      <c r="O346" s="32" t="e">
        <f t="shared" ca="1" si="47"/>
        <v>#REF!</v>
      </c>
      <c r="P346" s="35"/>
    </row>
    <row r="347" spans="1:16" x14ac:dyDescent="0.25">
      <c r="A347" s="21">
        <v>341</v>
      </c>
      <c r="B347" s="42" t="e">
        <f t="shared" ca="1" si="40"/>
        <v>#REF!</v>
      </c>
      <c r="C347" s="42" t="e">
        <f t="shared" ca="1" si="41"/>
        <v>#REF!</v>
      </c>
      <c r="D347" s="26"/>
      <c r="E347" s="27"/>
      <c r="F347" s="27" t="e">
        <f t="shared" ca="1" si="42"/>
        <v>#REF!</v>
      </c>
      <c r="G347" s="25"/>
      <c r="H347" s="25"/>
      <c r="I347" s="25" t="e">
        <f t="shared" ca="1" si="44"/>
        <v>#REF!</v>
      </c>
      <c r="J347" s="28"/>
      <c r="K347" s="28"/>
      <c r="L347" s="28" t="e">
        <f t="shared" ca="1" si="43"/>
        <v>#REF!</v>
      </c>
      <c r="M347" s="30" t="e">
        <f t="shared" ca="1" si="45"/>
        <v>#REF!</v>
      </c>
      <c r="N347" s="50" t="e">
        <f t="shared" ca="1" si="46"/>
        <v>#REF!</v>
      </c>
      <c r="O347" s="32" t="e">
        <f t="shared" ca="1" si="47"/>
        <v>#REF!</v>
      </c>
      <c r="P347" s="35"/>
    </row>
    <row r="348" spans="1:16" x14ac:dyDescent="0.25">
      <c r="A348" s="21">
        <v>342</v>
      </c>
      <c r="B348" s="42" t="e">
        <f t="shared" ca="1" si="40"/>
        <v>#REF!</v>
      </c>
      <c r="C348" s="42" t="e">
        <f t="shared" ca="1" si="41"/>
        <v>#REF!</v>
      </c>
      <c r="D348" s="26"/>
      <c r="E348" s="27"/>
      <c r="F348" s="27" t="e">
        <f t="shared" ca="1" si="42"/>
        <v>#REF!</v>
      </c>
      <c r="G348" s="25"/>
      <c r="H348" s="25"/>
      <c r="I348" s="25" t="e">
        <f t="shared" ca="1" si="44"/>
        <v>#REF!</v>
      </c>
      <c r="J348" s="28"/>
      <c r="K348" s="28"/>
      <c r="L348" s="28" t="e">
        <f t="shared" ca="1" si="43"/>
        <v>#REF!</v>
      </c>
      <c r="M348" s="30" t="e">
        <f t="shared" ca="1" si="45"/>
        <v>#REF!</v>
      </c>
      <c r="N348" s="50" t="e">
        <f t="shared" ca="1" si="46"/>
        <v>#REF!</v>
      </c>
      <c r="O348" s="32" t="e">
        <f t="shared" ca="1" si="47"/>
        <v>#REF!</v>
      </c>
      <c r="P348" s="35"/>
    </row>
    <row r="349" spans="1:16" x14ac:dyDescent="0.25">
      <c r="A349" s="21">
        <v>343</v>
      </c>
      <c r="B349" s="42" t="e">
        <f t="shared" ca="1" si="40"/>
        <v>#REF!</v>
      </c>
      <c r="C349" s="42" t="e">
        <f t="shared" ca="1" si="41"/>
        <v>#REF!</v>
      </c>
      <c r="D349" s="26"/>
      <c r="E349" s="27"/>
      <c r="F349" s="27" t="e">
        <f t="shared" ca="1" si="42"/>
        <v>#REF!</v>
      </c>
      <c r="G349" s="25"/>
      <c r="H349" s="25"/>
      <c r="I349" s="25" t="e">
        <f t="shared" ca="1" si="44"/>
        <v>#REF!</v>
      </c>
      <c r="J349" s="28"/>
      <c r="K349" s="28"/>
      <c r="L349" s="28" t="e">
        <f t="shared" ca="1" si="43"/>
        <v>#REF!</v>
      </c>
      <c r="M349" s="30" t="e">
        <f t="shared" ca="1" si="45"/>
        <v>#REF!</v>
      </c>
      <c r="N349" s="50" t="e">
        <f t="shared" ca="1" si="46"/>
        <v>#REF!</v>
      </c>
      <c r="O349" s="32" t="e">
        <f t="shared" ca="1" si="47"/>
        <v>#REF!</v>
      </c>
      <c r="P349" s="35"/>
    </row>
    <row r="350" spans="1:16" x14ac:dyDescent="0.25">
      <c r="A350" s="21">
        <v>344</v>
      </c>
      <c r="B350" s="42" t="e">
        <f t="shared" ca="1" si="40"/>
        <v>#REF!</v>
      </c>
      <c r="C350" s="42" t="e">
        <f t="shared" ca="1" si="41"/>
        <v>#REF!</v>
      </c>
      <c r="D350" s="26"/>
      <c r="E350" s="27"/>
      <c r="F350" s="27" t="e">
        <f t="shared" ca="1" si="42"/>
        <v>#REF!</v>
      </c>
      <c r="G350" s="25"/>
      <c r="H350" s="25"/>
      <c r="I350" s="25" t="e">
        <f t="shared" ca="1" si="44"/>
        <v>#REF!</v>
      </c>
      <c r="J350" s="28"/>
      <c r="K350" s="28"/>
      <c r="L350" s="28" t="e">
        <f t="shared" ca="1" si="43"/>
        <v>#REF!</v>
      </c>
      <c r="M350" s="30" t="e">
        <f t="shared" ca="1" si="45"/>
        <v>#REF!</v>
      </c>
      <c r="N350" s="50" t="e">
        <f t="shared" ca="1" si="46"/>
        <v>#REF!</v>
      </c>
      <c r="O350" s="32" t="e">
        <f t="shared" ca="1" si="47"/>
        <v>#REF!</v>
      </c>
      <c r="P350" s="35"/>
    </row>
    <row r="351" spans="1:16" x14ac:dyDescent="0.25">
      <c r="A351" s="21">
        <v>345</v>
      </c>
      <c r="B351" s="42" t="e">
        <f t="shared" ca="1" si="40"/>
        <v>#REF!</v>
      </c>
      <c r="C351" s="42" t="e">
        <f t="shared" ca="1" si="41"/>
        <v>#REF!</v>
      </c>
      <c r="D351" s="26"/>
      <c r="E351" s="27"/>
      <c r="F351" s="27" t="e">
        <f t="shared" ca="1" si="42"/>
        <v>#REF!</v>
      </c>
      <c r="G351" s="25"/>
      <c r="H351" s="25"/>
      <c r="I351" s="25" t="e">
        <f t="shared" ca="1" si="44"/>
        <v>#REF!</v>
      </c>
      <c r="J351" s="28"/>
      <c r="K351" s="28"/>
      <c r="L351" s="28" t="e">
        <f t="shared" ca="1" si="43"/>
        <v>#REF!</v>
      </c>
      <c r="M351" s="30" t="e">
        <f t="shared" ca="1" si="45"/>
        <v>#REF!</v>
      </c>
      <c r="N351" s="50" t="e">
        <f t="shared" ca="1" si="46"/>
        <v>#REF!</v>
      </c>
      <c r="O351" s="32" t="e">
        <f t="shared" ca="1" si="47"/>
        <v>#REF!</v>
      </c>
      <c r="P351" s="35"/>
    </row>
    <row r="352" spans="1:16" x14ac:dyDescent="0.25">
      <c r="A352" s="21">
        <v>346</v>
      </c>
      <c r="B352" s="42" t="e">
        <f t="shared" ca="1" si="40"/>
        <v>#REF!</v>
      </c>
      <c r="C352" s="42" t="e">
        <f t="shared" ca="1" si="41"/>
        <v>#REF!</v>
      </c>
      <c r="D352" s="26"/>
      <c r="E352" s="27"/>
      <c r="F352" s="27" t="e">
        <f t="shared" ca="1" si="42"/>
        <v>#REF!</v>
      </c>
      <c r="G352" s="25"/>
      <c r="H352" s="25"/>
      <c r="I352" s="25" t="e">
        <f t="shared" ca="1" si="44"/>
        <v>#REF!</v>
      </c>
      <c r="J352" s="28"/>
      <c r="K352" s="28"/>
      <c r="L352" s="28" t="e">
        <f t="shared" ca="1" si="43"/>
        <v>#REF!</v>
      </c>
      <c r="M352" s="30" t="e">
        <f t="shared" ca="1" si="45"/>
        <v>#REF!</v>
      </c>
      <c r="N352" s="50" t="e">
        <f t="shared" ca="1" si="46"/>
        <v>#REF!</v>
      </c>
      <c r="O352" s="32" t="e">
        <f t="shared" ca="1" si="47"/>
        <v>#REF!</v>
      </c>
      <c r="P352" s="35"/>
    </row>
    <row r="353" spans="1:16" x14ac:dyDescent="0.25">
      <c r="A353" s="21">
        <v>347</v>
      </c>
      <c r="B353" s="42" t="e">
        <f t="shared" ca="1" si="40"/>
        <v>#REF!</v>
      </c>
      <c r="C353" s="42" t="e">
        <f t="shared" ca="1" si="41"/>
        <v>#REF!</v>
      </c>
      <c r="D353" s="26"/>
      <c r="E353" s="27"/>
      <c r="F353" s="27" t="e">
        <f t="shared" ca="1" si="42"/>
        <v>#REF!</v>
      </c>
      <c r="G353" s="25"/>
      <c r="H353" s="25"/>
      <c r="I353" s="25" t="e">
        <f t="shared" ca="1" si="44"/>
        <v>#REF!</v>
      </c>
      <c r="J353" s="28"/>
      <c r="K353" s="28"/>
      <c r="L353" s="28" t="e">
        <f t="shared" ca="1" si="43"/>
        <v>#REF!</v>
      </c>
      <c r="M353" s="30" t="e">
        <f t="shared" ca="1" si="45"/>
        <v>#REF!</v>
      </c>
      <c r="N353" s="50" t="e">
        <f t="shared" ca="1" si="46"/>
        <v>#REF!</v>
      </c>
      <c r="O353" s="32" t="e">
        <f t="shared" ca="1" si="47"/>
        <v>#REF!</v>
      </c>
      <c r="P353" s="35"/>
    </row>
    <row r="354" spans="1:16" x14ac:dyDescent="0.25">
      <c r="A354" s="21">
        <v>348</v>
      </c>
      <c r="B354" s="42" t="e">
        <f t="shared" ca="1" si="40"/>
        <v>#REF!</v>
      </c>
      <c r="C354" s="42" t="e">
        <f t="shared" ca="1" si="41"/>
        <v>#REF!</v>
      </c>
      <c r="D354" s="26"/>
      <c r="E354" s="27"/>
      <c r="F354" s="27" t="e">
        <f t="shared" ca="1" si="42"/>
        <v>#REF!</v>
      </c>
      <c r="G354" s="25"/>
      <c r="H354" s="25"/>
      <c r="I354" s="25" t="e">
        <f t="shared" ca="1" si="44"/>
        <v>#REF!</v>
      </c>
      <c r="J354" s="28"/>
      <c r="K354" s="28"/>
      <c r="L354" s="28" t="e">
        <f t="shared" ca="1" si="43"/>
        <v>#REF!</v>
      </c>
      <c r="M354" s="30" t="e">
        <f t="shared" ca="1" si="45"/>
        <v>#REF!</v>
      </c>
      <c r="N354" s="50" t="e">
        <f t="shared" ca="1" si="46"/>
        <v>#REF!</v>
      </c>
      <c r="O354" s="32" t="e">
        <f t="shared" ca="1" si="47"/>
        <v>#REF!</v>
      </c>
      <c r="P354" s="35"/>
    </row>
    <row r="355" spans="1:16" x14ac:dyDescent="0.25">
      <c r="A355" s="21">
        <v>349</v>
      </c>
      <c r="B355" s="42" t="e">
        <f t="shared" ca="1" si="40"/>
        <v>#REF!</v>
      </c>
      <c r="C355" s="42" t="e">
        <f t="shared" ca="1" si="41"/>
        <v>#REF!</v>
      </c>
      <c r="D355" s="26"/>
      <c r="E355" s="27"/>
      <c r="F355" s="27" t="e">
        <f t="shared" ca="1" si="42"/>
        <v>#REF!</v>
      </c>
      <c r="G355" s="25"/>
      <c r="H355" s="25"/>
      <c r="I355" s="25" t="e">
        <f t="shared" ca="1" si="44"/>
        <v>#REF!</v>
      </c>
      <c r="J355" s="28"/>
      <c r="K355" s="28"/>
      <c r="L355" s="28" t="e">
        <f t="shared" ca="1" si="43"/>
        <v>#REF!</v>
      </c>
      <c r="M355" s="30" t="e">
        <f t="shared" ca="1" si="45"/>
        <v>#REF!</v>
      </c>
      <c r="N355" s="50" t="e">
        <f t="shared" ca="1" si="46"/>
        <v>#REF!</v>
      </c>
      <c r="O355" s="32" t="e">
        <f t="shared" ca="1" si="47"/>
        <v>#REF!</v>
      </c>
      <c r="P355" s="35"/>
    </row>
    <row r="356" spans="1:16" x14ac:dyDescent="0.25">
      <c r="A356" s="21">
        <v>350</v>
      </c>
      <c r="B356" s="42" t="e">
        <f t="shared" ca="1" si="40"/>
        <v>#REF!</v>
      </c>
      <c r="C356" s="42" t="e">
        <f t="shared" ca="1" si="41"/>
        <v>#REF!</v>
      </c>
      <c r="D356" s="26"/>
      <c r="E356" s="27"/>
      <c r="F356" s="27" t="e">
        <f t="shared" ca="1" si="42"/>
        <v>#REF!</v>
      </c>
      <c r="G356" s="25"/>
      <c r="H356" s="25"/>
      <c r="I356" s="25" t="e">
        <f t="shared" ca="1" si="44"/>
        <v>#REF!</v>
      </c>
      <c r="J356" s="28"/>
      <c r="K356" s="28"/>
      <c r="L356" s="28" t="e">
        <f t="shared" ca="1" si="43"/>
        <v>#REF!</v>
      </c>
      <c r="M356" s="30" t="e">
        <f t="shared" ca="1" si="45"/>
        <v>#REF!</v>
      </c>
      <c r="N356" s="50" t="e">
        <f t="shared" ca="1" si="46"/>
        <v>#REF!</v>
      </c>
      <c r="O356" s="32" t="e">
        <f t="shared" ca="1" si="47"/>
        <v>#REF!</v>
      </c>
      <c r="P356" s="35"/>
    </row>
    <row r="357" spans="1:16" x14ac:dyDescent="0.25">
      <c r="A357" s="21">
        <v>351</v>
      </c>
      <c r="B357" s="42" t="e">
        <f t="shared" ca="1" si="40"/>
        <v>#REF!</v>
      </c>
      <c r="C357" s="42" t="e">
        <f t="shared" ca="1" si="41"/>
        <v>#REF!</v>
      </c>
      <c r="D357" s="26"/>
      <c r="E357" s="27"/>
      <c r="F357" s="27" t="e">
        <f t="shared" ca="1" si="42"/>
        <v>#REF!</v>
      </c>
      <c r="G357" s="25"/>
      <c r="H357" s="25"/>
      <c r="I357" s="25" t="e">
        <f t="shared" ca="1" si="44"/>
        <v>#REF!</v>
      </c>
      <c r="J357" s="28"/>
      <c r="K357" s="28"/>
      <c r="L357" s="28" t="e">
        <f t="shared" ca="1" si="43"/>
        <v>#REF!</v>
      </c>
      <c r="M357" s="30" t="e">
        <f t="shared" ca="1" si="45"/>
        <v>#REF!</v>
      </c>
      <c r="N357" s="50" t="e">
        <f t="shared" ca="1" si="46"/>
        <v>#REF!</v>
      </c>
      <c r="O357" s="32" t="e">
        <f t="shared" ca="1" si="47"/>
        <v>#REF!</v>
      </c>
      <c r="P357" s="35"/>
    </row>
    <row r="358" spans="1:16" x14ac:dyDescent="0.25">
      <c r="A358" s="21">
        <v>352</v>
      </c>
      <c r="B358" s="42" t="e">
        <f t="shared" ca="1" si="40"/>
        <v>#REF!</v>
      </c>
      <c r="C358" s="42" t="e">
        <f t="shared" ca="1" si="41"/>
        <v>#REF!</v>
      </c>
      <c r="D358" s="26"/>
      <c r="E358" s="27"/>
      <c r="F358" s="27" t="e">
        <f t="shared" ca="1" si="42"/>
        <v>#REF!</v>
      </c>
      <c r="G358" s="25"/>
      <c r="H358" s="25"/>
      <c r="I358" s="25" t="e">
        <f t="shared" ca="1" si="44"/>
        <v>#REF!</v>
      </c>
      <c r="J358" s="28"/>
      <c r="K358" s="28"/>
      <c r="L358" s="28" t="e">
        <f t="shared" ca="1" si="43"/>
        <v>#REF!</v>
      </c>
      <c r="M358" s="30" t="e">
        <f t="shared" ca="1" si="45"/>
        <v>#REF!</v>
      </c>
      <c r="N358" s="50" t="e">
        <f t="shared" ca="1" si="46"/>
        <v>#REF!</v>
      </c>
      <c r="O358" s="32" t="e">
        <f t="shared" ca="1" si="47"/>
        <v>#REF!</v>
      </c>
      <c r="P358" s="35"/>
    </row>
    <row r="359" spans="1:16" x14ac:dyDescent="0.25">
      <c r="A359" s="21">
        <v>353</v>
      </c>
      <c r="B359" s="42" t="e">
        <f t="shared" ca="1" si="40"/>
        <v>#REF!</v>
      </c>
      <c r="C359" s="42" t="e">
        <f t="shared" ca="1" si="41"/>
        <v>#REF!</v>
      </c>
      <c r="D359" s="26"/>
      <c r="E359" s="27"/>
      <c r="F359" s="27" t="e">
        <f t="shared" ca="1" si="42"/>
        <v>#REF!</v>
      </c>
      <c r="G359" s="25"/>
      <c r="H359" s="25"/>
      <c r="I359" s="25" t="e">
        <f t="shared" ca="1" si="44"/>
        <v>#REF!</v>
      </c>
      <c r="J359" s="28"/>
      <c r="K359" s="28"/>
      <c r="L359" s="28" t="e">
        <f t="shared" ca="1" si="43"/>
        <v>#REF!</v>
      </c>
      <c r="M359" s="30" t="e">
        <f t="shared" ca="1" si="45"/>
        <v>#REF!</v>
      </c>
      <c r="N359" s="50" t="e">
        <f t="shared" ca="1" si="46"/>
        <v>#REF!</v>
      </c>
      <c r="O359" s="32" t="e">
        <f t="shared" ca="1" si="47"/>
        <v>#REF!</v>
      </c>
      <c r="P359" s="35"/>
    </row>
    <row r="360" spans="1:16" x14ac:dyDescent="0.25">
      <c r="A360" s="21">
        <v>354</v>
      </c>
      <c r="B360" s="42" t="e">
        <f t="shared" ca="1" si="40"/>
        <v>#REF!</v>
      </c>
      <c r="C360" s="42" t="e">
        <f t="shared" ca="1" si="41"/>
        <v>#REF!</v>
      </c>
      <c r="D360" s="26"/>
      <c r="E360" s="27"/>
      <c r="F360" s="27" t="e">
        <f t="shared" ca="1" si="42"/>
        <v>#REF!</v>
      </c>
      <c r="G360" s="25"/>
      <c r="H360" s="25"/>
      <c r="I360" s="25" t="e">
        <f t="shared" ca="1" si="44"/>
        <v>#REF!</v>
      </c>
      <c r="J360" s="28"/>
      <c r="K360" s="28"/>
      <c r="L360" s="28" t="e">
        <f t="shared" ca="1" si="43"/>
        <v>#REF!</v>
      </c>
      <c r="M360" s="30" t="e">
        <f t="shared" ca="1" si="45"/>
        <v>#REF!</v>
      </c>
      <c r="N360" s="50" t="e">
        <f t="shared" ca="1" si="46"/>
        <v>#REF!</v>
      </c>
      <c r="O360" s="32" t="e">
        <f t="shared" ca="1" si="47"/>
        <v>#REF!</v>
      </c>
      <c r="P360" s="35"/>
    </row>
    <row r="361" spans="1:16" x14ac:dyDescent="0.25">
      <c r="A361" s="21">
        <v>355</v>
      </c>
      <c r="B361" s="42" t="e">
        <f t="shared" ca="1" si="40"/>
        <v>#REF!</v>
      </c>
      <c r="C361" s="42" t="e">
        <f t="shared" ca="1" si="41"/>
        <v>#REF!</v>
      </c>
      <c r="D361" s="26"/>
      <c r="E361" s="27"/>
      <c r="F361" s="27" t="e">
        <f t="shared" ca="1" si="42"/>
        <v>#REF!</v>
      </c>
      <c r="G361" s="25"/>
      <c r="H361" s="25"/>
      <c r="I361" s="25" t="e">
        <f t="shared" ca="1" si="44"/>
        <v>#REF!</v>
      </c>
      <c r="J361" s="28"/>
      <c r="K361" s="28"/>
      <c r="L361" s="28" t="e">
        <f t="shared" ca="1" si="43"/>
        <v>#REF!</v>
      </c>
      <c r="M361" s="30" t="e">
        <f t="shared" ca="1" si="45"/>
        <v>#REF!</v>
      </c>
      <c r="N361" s="50" t="e">
        <f t="shared" ca="1" si="46"/>
        <v>#REF!</v>
      </c>
      <c r="O361" s="32" t="e">
        <f t="shared" ca="1" si="47"/>
        <v>#REF!</v>
      </c>
      <c r="P361" s="35"/>
    </row>
    <row r="362" spans="1:16" x14ac:dyDescent="0.25">
      <c r="A362" s="21">
        <v>356</v>
      </c>
      <c r="B362" s="42" t="e">
        <f t="shared" ca="1" si="40"/>
        <v>#REF!</v>
      </c>
      <c r="C362" s="42" t="e">
        <f t="shared" ca="1" si="41"/>
        <v>#REF!</v>
      </c>
      <c r="D362" s="26"/>
      <c r="E362" s="27"/>
      <c r="F362" s="27" t="e">
        <f t="shared" ca="1" si="42"/>
        <v>#REF!</v>
      </c>
      <c r="G362" s="25"/>
      <c r="H362" s="25"/>
      <c r="I362" s="25" t="e">
        <f t="shared" ca="1" si="44"/>
        <v>#REF!</v>
      </c>
      <c r="J362" s="28"/>
      <c r="K362" s="28"/>
      <c r="L362" s="28" t="e">
        <f t="shared" ca="1" si="43"/>
        <v>#REF!</v>
      </c>
      <c r="M362" s="30" t="e">
        <f t="shared" ca="1" si="45"/>
        <v>#REF!</v>
      </c>
      <c r="N362" s="50" t="e">
        <f t="shared" ca="1" si="46"/>
        <v>#REF!</v>
      </c>
      <c r="O362" s="32" t="e">
        <f t="shared" ca="1" si="47"/>
        <v>#REF!</v>
      </c>
      <c r="P362" s="35"/>
    </row>
    <row r="363" spans="1:16" x14ac:dyDescent="0.25">
      <c r="A363" s="21">
        <v>357</v>
      </c>
      <c r="B363" s="42" t="e">
        <f t="shared" ca="1" si="40"/>
        <v>#REF!</v>
      </c>
      <c r="C363" s="42" t="e">
        <f t="shared" ca="1" si="41"/>
        <v>#REF!</v>
      </c>
      <c r="D363" s="26"/>
      <c r="E363" s="27"/>
      <c r="F363" s="27" t="e">
        <f t="shared" ca="1" si="42"/>
        <v>#REF!</v>
      </c>
      <c r="G363" s="25"/>
      <c r="H363" s="25"/>
      <c r="I363" s="25" t="e">
        <f t="shared" ca="1" si="44"/>
        <v>#REF!</v>
      </c>
      <c r="J363" s="28"/>
      <c r="K363" s="28"/>
      <c r="L363" s="28" t="e">
        <f t="shared" ca="1" si="43"/>
        <v>#REF!</v>
      </c>
      <c r="M363" s="30" t="e">
        <f t="shared" ca="1" si="45"/>
        <v>#REF!</v>
      </c>
      <c r="N363" s="50" t="e">
        <f t="shared" ca="1" si="46"/>
        <v>#REF!</v>
      </c>
      <c r="O363" s="32" t="e">
        <f t="shared" ca="1" si="47"/>
        <v>#REF!</v>
      </c>
      <c r="P363" s="35"/>
    </row>
    <row r="364" spans="1:16" x14ac:dyDescent="0.25">
      <c r="A364" s="21">
        <v>358</v>
      </c>
      <c r="B364" s="42" t="e">
        <f t="shared" ca="1" si="40"/>
        <v>#REF!</v>
      </c>
      <c r="C364" s="42" t="e">
        <f t="shared" ca="1" si="41"/>
        <v>#REF!</v>
      </c>
      <c r="D364" s="26"/>
      <c r="E364" s="27"/>
      <c r="F364" s="27" t="e">
        <f t="shared" ca="1" si="42"/>
        <v>#REF!</v>
      </c>
      <c r="G364" s="25"/>
      <c r="H364" s="25"/>
      <c r="I364" s="25" t="e">
        <f t="shared" ca="1" si="44"/>
        <v>#REF!</v>
      </c>
      <c r="J364" s="28"/>
      <c r="K364" s="28"/>
      <c r="L364" s="28" t="e">
        <f t="shared" ca="1" si="43"/>
        <v>#REF!</v>
      </c>
      <c r="M364" s="30" t="e">
        <f t="shared" ca="1" si="45"/>
        <v>#REF!</v>
      </c>
      <c r="N364" s="50" t="e">
        <f t="shared" ca="1" si="46"/>
        <v>#REF!</v>
      </c>
      <c r="O364" s="32" t="e">
        <f t="shared" ca="1" si="47"/>
        <v>#REF!</v>
      </c>
      <c r="P364" s="35"/>
    </row>
    <row r="365" spans="1:16" x14ac:dyDescent="0.25">
      <c r="A365" s="21">
        <v>359</v>
      </c>
      <c r="B365" s="42" t="e">
        <f t="shared" ca="1" si="40"/>
        <v>#REF!</v>
      </c>
      <c r="C365" s="42" t="e">
        <f t="shared" ca="1" si="41"/>
        <v>#REF!</v>
      </c>
      <c r="D365" s="26"/>
      <c r="E365" s="27"/>
      <c r="F365" s="27" t="e">
        <f t="shared" ca="1" si="42"/>
        <v>#REF!</v>
      </c>
      <c r="G365" s="25"/>
      <c r="H365" s="25"/>
      <c r="I365" s="25" t="e">
        <f t="shared" ca="1" si="44"/>
        <v>#REF!</v>
      </c>
      <c r="J365" s="28"/>
      <c r="K365" s="28"/>
      <c r="L365" s="28" t="e">
        <f t="shared" ca="1" si="43"/>
        <v>#REF!</v>
      </c>
      <c r="M365" s="30" t="e">
        <f t="shared" ca="1" si="45"/>
        <v>#REF!</v>
      </c>
      <c r="N365" s="50" t="e">
        <f t="shared" ca="1" si="46"/>
        <v>#REF!</v>
      </c>
      <c r="O365" s="32" t="e">
        <f t="shared" ca="1" si="47"/>
        <v>#REF!</v>
      </c>
      <c r="P365" s="35"/>
    </row>
    <row r="366" spans="1:16" x14ac:dyDescent="0.25">
      <c r="A366" s="21">
        <v>360</v>
      </c>
      <c r="B366" s="42" t="e">
        <f t="shared" ca="1" si="40"/>
        <v>#REF!</v>
      </c>
      <c r="C366" s="42" t="e">
        <f t="shared" ca="1" si="41"/>
        <v>#REF!</v>
      </c>
      <c r="D366" s="26"/>
      <c r="E366" s="27"/>
      <c r="F366" s="27" t="e">
        <f t="shared" ca="1" si="42"/>
        <v>#REF!</v>
      </c>
      <c r="G366" s="25"/>
      <c r="H366" s="25"/>
      <c r="I366" s="25" t="e">
        <f t="shared" ca="1" si="44"/>
        <v>#REF!</v>
      </c>
      <c r="J366" s="28"/>
      <c r="K366" s="28"/>
      <c r="L366" s="28" t="e">
        <f t="shared" ca="1" si="43"/>
        <v>#REF!</v>
      </c>
      <c r="M366" s="30" t="e">
        <f t="shared" ca="1" si="45"/>
        <v>#REF!</v>
      </c>
      <c r="N366" s="50" t="e">
        <f t="shared" ca="1" si="46"/>
        <v>#REF!</v>
      </c>
      <c r="O366" s="32" t="e">
        <f t="shared" ca="1" si="47"/>
        <v>#REF!</v>
      </c>
      <c r="P366" s="35"/>
    </row>
    <row r="367" spans="1:16" x14ac:dyDescent="0.25">
      <c r="A367" s="21">
        <v>361</v>
      </c>
      <c r="B367" s="42" t="e">
        <f t="shared" ca="1" si="40"/>
        <v>#REF!</v>
      </c>
      <c r="C367" s="42" t="e">
        <f t="shared" ca="1" si="41"/>
        <v>#REF!</v>
      </c>
      <c r="D367" s="26"/>
      <c r="E367" s="27"/>
      <c r="F367" s="27" t="e">
        <f t="shared" ca="1" si="42"/>
        <v>#REF!</v>
      </c>
      <c r="G367" s="25"/>
      <c r="H367" s="25"/>
      <c r="I367" s="25" t="e">
        <f t="shared" ca="1" si="44"/>
        <v>#REF!</v>
      </c>
      <c r="J367" s="28"/>
      <c r="K367" s="28"/>
      <c r="L367" s="28" t="e">
        <f t="shared" ca="1" si="43"/>
        <v>#REF!</v>
      </c>
      <c r="M367" s="30" t="e">
        <f t="shared" ca="1" si="45"/>
        <v>#REF!</v>
      </c>
      <c r="N367" s="50" t="e">
        <f t="shared" ca="1" si="46"/>
        <v>#REF!</v>
      </c>
      <c r="O367" s="32" t="e">
        <f t="shared" ca="1" si="47"/>
        <v>#REF!</v>
      </c>
      <c r="P367" s="35"/>
    </row>
    <row r="368" spans="1:16" x14ac:dyDescent="0.25">
      <c r="A368" s="21">
        <v>362</v>
      </c>
      <c r="B368" s="42" t="e">
        <f t="shared" ca="1" si="40"/>
        <v>#REF!</v>
      </c>
      <c r="C368" s="42" t="e">
        <f t="shared" ca="1" si="41"/>
        <v>#REF!</v>
      </c>
      <c r="D368" s="26"/>
      <c r="E368" s="27"/>
      <c r="F368" s="27" t="e">
        <f t="shared" ca="1" si="42"/>
        <v>#REF!</v>
      </c>
      <c r="G368" s="25"/>
      <c r="H368" s="25"/>
      <c r="I368" s="25" t="e">
        <f t="shared" ca="1" si="44"/>
        <v>#REF!</v>
      </c>
      <c r="J368" s="28"/>
      <c r="K368" s="28"/>
      <c r="L368" s="28" t="e">
        <f t="shared" ca="1" si="43"/>
        <v>#REF!</v>
      </c>
      <c r="M368" s="30" t="e">
        <f t="shared" ca="1" si="45"/>
        <v>#REF!</v>
      </c>
      <c r="N368" s="50" t="e">
        <f t="shared" ca="1" si="46"/>
        <v>#REF!</v>
      </c>
      <c r="O368" s="32" t="e">
        <f t="shared" ca="1" si="47"/>
        <v>#REF!</v>
      </c>
      <c r="P368" s="35"/>
    </row>
    <row r="369" spans="1:16" x14ac:dyDescent="0.25">
      <c r="A369" s="21">
        <v>363</v>
      </c>
      <c r="B369" s="42" t="e">
        <f t="shared" ca="1" si="40"/>
        <v>#REF!</v>
      </c>
      <c r="C369" s="42" t="e">
        <f t="shared" ca="1" si="41"/>
        <v>#REF!</v>
      </c>
      <c r="D369" s="26"/>
      <c r="E369" s="27"/>
      <c r="F369" s="27" t="e">
        <f t="shared" ca="1" si="42"/>
        <v>#REF!</v>
      </c>
      <c r="G369" s="25"/>
      <c r="H369" s="25"/>
      <c r="I369" s="25" t="e">
        <f t="shared" ca="1" si="44"/>
        <v>#REF!</v>
      </c>
      <c r="J369" s="28"/>
      <c r="K369" s="28"/>
      <c r="L369" s="28" t="e">
        <f t="shared" ca="1" si="43"/>
        <v>#REF!</v>
      </c>
      <c r="M369" s="30" t="e">
        <f t="shared" ca="1" si="45"/>
        <v>#REF!</v>
      </c>
      <c r="N369" s="50" t="e">
        <f t="shared" ca="1" si="46"/>
        <v>#REF!</v>
      </c>
      <c r="O369" s="32" t="e">
        <f t="shared" ca="1" si="47"/>
        <v>#REF!</v>
      </c>
      <c r="P369" s="35"/>
    </row>
    <row r="370" spans="1:16" x14ac:dyDescent="0.25">
      <c r="A370" s="21">
        <v>364</v>
      </c>
      <c r="B370" s="42" t="e">
        <f t="shared" ca="1" si="40"/>
        <v>#REF!</v>
      </c>
      <c r="C370" s="42" t="e">
        <f t="shared" ca="1" si="41"/>
        <v>#REF!</v>
      </c>
      <c r="D370" s="26"/>
      <c r="E370" s="27"/>
      <c r="F370" s="27" t="e">
        <f t="shared" ca="1" si="42"/>
        <v>#REF!</v>
      </c>
      <c r="G370" s="25"/>
      <c r="H370" s="25"/>
      <c r="I370" s="25" t="e">
        <f t="shared" ca="1" si="44"/>
        <v>#REF!</v>
      </c>
      <c r="J370" s="28"/>
      <c r="K370" s="28"/>
      <c r="L370" s="28" t="e">
        <f t="shared" ca="1" si="43"/>
        <v>#REF!</v>
      </c>
      <c r="M370" s="30" t="e">
        <f t="shared" ca="1" si="45"/>
        <v>#REF!</v>
      </c>
      <c r="N370" s="50" t="e">
        <f t="shared" ca="1" si="46"/>
        <v>#REF!</v>
      </c>
      <c r="O370" s="32" t="e">
        <f t="shared" ca="1" si="47"/>
        <v>#REF!</v>
      </c>
      <c r="P370" s="35"/>
    </row>
    <row r="371" spans="1:16" x14ac:dyDescent="0.25">
      <c r="A371" s="21">
        <v>365</v>
      </c>
      <c r="B371" s="42" t="e">
        <f t="shared" ca="1" si="40"/>
        <v>#REF!</v>
      </c>
      <c r="C371" s="42" t="e">
        <f t="shared" ca="1" si="41"/>
        <v>#REF!</v>
      </c>
      <c r="D371" s="26"/>
      <c r="E371" s="27"/>
      <c r="F371" s="27" t="e">
        <f t="shared" ca="1" si="42"/>
        <v>#REF!</v>
      </c>
      <c r="G371" s="25"/>
      <c r="H371" s="25"/>
      <c r="I371" s="25" t="e">
        <f t="shared" ca="1" si="44"/>
        <v>#REF!</v>
      </c>
      <c r="J371" s="28"/>
      <c r="K371" s="28"/>
      <c r="L371" s="28" t="e">
        <f t="shared" ca="1" si="43"/>
        <v>#REF!</v>
      </c>
      <c r="M371" s="30" t="e">
        <f t="shared" ca="1" si="45"/>
        <v>#REF!</v>
      </c>
      <c r="N371" s="50" t="e">
        <f t="shared" ca="1" si="46"/>
        <v>#REF!</v>
      </c>
      <c r="O371" s="32" t="e">
        <f t="shared" ca="1" si="47"/>
        <v>#REF!</v>
      </c>
      <c r="P371" s="35"/>
    </row>
    <row r="372" spans="1:16" x14ac:dyDescent="0.25">
      <c r="A372" s="21">
        <v>366</v>
      </c>
      <c r="B372" s="42" t="e">
        <f t="shared" ca="1" si="40"/>
        <v>#REF!</v>
      </c>
      <c r="C372" s="42" t="e">
        <f t="shared" ca="1" si="41"/>
        <v>#REF!</v>
      </c>
      <c r="D372" s="26"/>
      <c r="E372" s="27"/>
      <c r="F372" s="27" t="e">
        <f t="shared" ca="1" si="42"/>
        <v>#REF!</v>
      </c>
      <c r="G372" s="25"/>
      <c r="H372" s="25"/>
      <c r="I372" s="25" t="e">
        <f t="shared" ca="1" si="44"/>
        <v>#REF!</v>
      </c>
      <c r="J372" s="28"/>
      <c r="K372" s="28"/>
      <c r="L372" s="28" t="e">
        <f t="shared" ca="1" si="43"/>
        <v>#REF!</v>
      </c>
      <c r="M372" s="30" t="e">
        <f t="shared" ca="1" si="45"/>
        <v>#REF!</v>
      </c>
      <c r="N372" s="50" t="e">
        <f t="shared" ca="1" si="46"/>
        <v>#REF!</v>
      </c>
      <c r="O372" s="32" t="e">
        <f t="shared" ca="1" si="47"/>
        <v>#REF!</v>
      </c>
      <c r="P372" s="35"/>
    </row>
    <row r="373" spans="1:16" x14ac:dyDescent="0.25">
      <c r="A373" s="21">
        <v>367</v>
      </c>
      <c r="B373" s="42" t="e">
        <f t="shared" ca="1" si="40"/>
        <v>#REF!</v>
      </c>
      <c r="C373" s="42" t="e">
        <f t="shared" ca="1" si="41"/>
        <v>#REF!</v>
      </c>
      <c r="D373" s="26"/>
      <c r="E373" s="27"/>
      <c r="F373" s="27" t="e">
        <f t="shared" ca="1" si="42"/>
        <v>#REF!</v>
      </c>
      <c r="G373" s="25"/>
      <c r="H373" s="25"/>
      <c r="I373" s="25" t="e">
        <f t="shared" ca="1" si="44"/>
        <v>#REF!</v>
      </c>
      <c r="J373" s="28"/>
      <c r="K373" s="28"/>
      <c r="L373" s="28" t="e">
        <f t="shared" ca="1" si="43"/>
        <v>#REF!</v>
      </c>
      <c r="M373" s="30" t="e">
        <f t="shared" ca="1" si="45"/>
        <v>#REF!</v>
      </c>
      <c r="N373" s="50" t="e">
        <f t="shared" ca="1" si="46"/>
        <v>#REF!</v>
      </c>
      <c r="O373" s="32" t="e">
        <f t="shared" ca="1" si="47"/>
        <v>#REF!</v>
      </c>
      <c r="P373" s="35"/>
    </row>
    <row r="374" spans="1:16" x14ac:dyDescent="0.25">
      <c r="A374" s="21">
        <v>368</v>
      </c>
      <c r="B374" s="42" t="e">
        <f t="shared" ca="1" si="40"/>
        <v>#REF!</v>
      </c>
      <c r="C374" s="42" t="e">
        <f t="shared" ca="1" si="41"/>
        <v>#REF!</v>
      </c>
      <c r="D374" s="26"/>
      <c r="E374" s="27"/>
      <c r="F374" s="27" t="e">
        <f t="shared" ca="1" si="42"/>
        <v>#REF!</v>
      </c>
      <c r="G374" s="25"/>
      <c r="H374" s="25"/>
      <c r="I374" s="25" t="e">
        <f t="shared" ca="1" si="44"/>
        <v>#REF!</v>
      </c>
      <c r="J374" s="28"/>
      <c r="K374" s="28"/>
      <c r="L374" s="28" t="e">
        <f t="shared" ca="1" si="43"/>
        <v>#REF!</v>
      </c>
      <c r="M374" s="30" t="e">
        <f t="shared" ca="1" si="45"/>
        <v>#REF!</v>
      </c>
      <c r="N374" s="50" t="e">
        <f t="shared" ca="1" si="46"/>
        <v>#REF!</v>
      </c>
      <c r="O374" s="32" t="e">
        <f t="shared" ca="1" si="47"/>
        <v>#REF!</v>
      </c>
      <c r="P374" s="35"/>
    </row>
    <row r="375" spans="1:16" x14ac:dyDescent="0.25">
      <c r="A375" s="21">
        <v>369</v>
      </c>
      <c r="B375" s="42" t="e">
        <f t="shared" ca="1" si="40"/>
        <v>#REF!</v>
      </c>
      <c r="C375" s="42" t="e">
        <f t="shared" ca="1" si="41"/>
        <v>#REF!</v>
      </c>
      <c r="D375" s="26"/>
      <c r="E375" s="27"/>
      <c r="F375" s="27" t="e">
        <f t="shared" ca="1" si="42"/>
        <v>#REF!</v>
      </c>
      <c r="G375" s="25"/>
      <c r="H375" s="25"/>
      <c r="I375" s="25" t="e">
        <f t="shared" ca="1" si="44"/>
        <v>#REF!</v>
      </c>
      <c r="J375" s="28"/>
      <c r="K375" s="28"/>
      <c r="L375" s="28" t="e">
        <f t="shared" ca="1" si="43"/>
        <v>#REF!</v>
      </c>
      <c r="M375" s="30" t="e">
        <f t="shared" ca="1" si="45"/>
        <v>#REF!</v>
      </c>
      <c r="N375" s="50" t="e">
        <f t="shared" ca="1" si="46"/>
        <v>#REF!</v>
      </c>
      <c r="O375" s="32" t="e">
        <f t="shared" ca="1" si="47"/>
        <v>#REF!</v>
      </c>
      <c r="P375" s="35"/>
    </row>
    <row r="376" spans="1:16" x14ac:dyDescent="0.25">
      <c r="A376" s="21">
        <v>370</v>
      </c>
      <c r="B376" s="42" t="e">
        <f t="shared" ca="1" si="40"/>
        <v>#REF!</v>
      </c>
      <c r="C376" s="42" t="e">
        <f t="shared" ca="1" si="41"/>
        <v>#REF!</v>
      </c>
      <c r="D376" s="26"/>
      <c r="E376" s="27"/>
      <c r="F376" s="27" t="e">
        <f t="shared" ca="1" si="42"/>
        <v>#REF!</v>
      </c>
      <c r="G376" s="25"/>
      <c r="H376" s="25"/>
      <c r="I376" s="25" t="e">
        <f t="shared" ca="1" si="44"/>
        <v>#REF!</v>
      </c>
      <c r="J376" s="28"/>
      <c r="K376" s="28"/>
      <c r="L376" s="28" t="e">
        <f t="shared" ca="1" si="43"/>
        <v>#REF!</v>
      </c>
      <c r="M376" s="30" t="e">
        <f t="shared" ca="1" si="45"/>
        <v>#REF!</v>
      </c>
      <c r="N376" s="50" t="e">
        <f t="shared" ca="1" si="46"/>
        <v>#REF!</v>
      </c>
      <c r="O376" s="32" t="e">
        <f t="shared" ca="1" si="47"/>
        <v>#REF!</v>
      </c>
      <c r="P376" s="35"/>
    </row>
    <row r="377" spans="1:16" x14ac:dyDescent="0.25">
      <c r="A377" s="21">
        <v>371</v>
      </c>
      <c r="B377" s="42" t="e">
        <f t="shared" ca="1" si="40"/>
        <v>#REF!</v>
      </c>
      <c r="C377" s="42" t="e">
        <f t="shared" ca="1" si="41"/>
        <v>#REF!</v>
      </c>
      <c r="D377" s="26"/>
      <c r="E377" s="27"/>
      <c r="F377" s="27" t="e">
        <f t="shared" ca="1" si="42"/>
        <v>#REF!</v>
      </c>
      <c r="G377" s="25"/>
      <c r="H377" s="25"/>
      <c r="I377" s="25" t="e">
        <f t="shared" ca="1" si="44"/>
        <v>#REF!</v>
      </c>
      <c r="J377" s="28"/>
      <c r="K377" s="28"/>
      <c r="L377" s="28" t="e">
        <f t="shared" ca="1" si="43"/>
        <v>#REF!</v>
      </c>
      <c r="M377" s="30" t="e">
        <f t="shared" ca="1" si="45"/>
        <v>#REF!</v>
      </c>
      <c r="N377" s="50" t="e">
        <f t="shared" ca="1" si="46"/>
        <v>#REF!</v>
      </c>
      <c r="O377" s="32" t="e">
        <f t="shared" ca="1" si="47"/>
        <v>#REF!</v>
      </c>
      <c r="P377" s="35"/>
    </row>
    <row r="378" spans="1:16" x14ac:dyDescent="0.25">
      <c r="A378" s="21">
        <v>372</v>
      </c>
      <c r="B378" s="42" t="e">
        <f t="shared" ca="1" si="40"/>
        <v>#REF!</v>
      </c>
      <c r="C378" s="42" t="e">
        <f t="shared" ca="1" si="41"/>
        <v>#REF!</v>
      </c>
      <c r="D378" s="26"/>
      <c r="E378" s="27"/>
      <c r="F378" s="27" t="e">
        <f t="shared" ca="1" si="42"/>
        <v>#REF!</v>
      </c>
      <c r="G378" s="25"/>
      <c r="H378" s="25"/>
      <c r="I378" s="25" t="e">
        <f t="shared" ca="1" si="44"/>
        <v>#REF!</v>
      </c>
      <c r="J378" s="28"/>
      <c r="K378" s="28"/>
      <c r="L378" s="28" t="e">
        <f t="shared" ca="1" si="43"/>
        <v>#REF!</v>
      </c>
      <c r="M378" s="30" t="e">
        <f t="shared" ca="1" si="45"/>
        <v>#REF!</v>
      </c>
      <c r="N378" s="50" t="e">
        <f t="shared" ca="1" si="46"/>
        <v>#REF!</v>
      </c>
      <c r="O378" s="32" t="e">
        <f t="shared" ca="1" si="47"/>
        <v>#REF!</v>
      </c>
      <c r="P378" s="35"/>
    </row>
    <row r="379" spans="1:16" x14ac:dyDescent="0.25">
      <c r="A379" s="21">
        <v>373</v>
      </c>
      <c r="B379" s="42" t="e">
        <f t="shared" ca="1" si="40"/>
        <v>#REF!</v>
      </c>
      <c r="C379" s="42" t="e">
        <f t="shared" ca="1" si="41"/>
        <v>#REF!</v>
      </c>
      <c r="D379" s="26"/>
      <c r="E379" s="27"/>
      <c r="F379" s="27" t="e">
        <f t="shared" ca="1" si="42"/>
        <v>#REF!</v>
      </c>
      <c r="G379" s="25"/>
      <c r="H379" s="25"/>
      <c r="I379" s="25" t="e">
        <f t="shared" ca="1" si="44"/>
        <v>#REF!</v>
      </c>
      <c r="J379" s="28"/>
      <c r="K379" s="28"/>
      <c r="L379" s="28" t="e">
        <f t="shared" ca="1" si="43"/>
        <v>#REF!</v>
      </c>
      <c r="M379" s="30" t="e">
        <f t="shared" ca="1" si="45"/>
        <v>#REF!</v>
      </c>
      <c r="N379" s="50" t="e">
        <f t="shared" ca="1" si="46"/>
        <v>#REF!</v>
      </c>
      <c r="O379" s="32" t="e">
        <f t="shared" ca="1" si="47"/>
        <v>#REF!</v>
      </c>
      <c r="P379" s="35"/>
    </row>
    <row r="380" spans="1:16" x14ac:dyDescent="0.25">
      <c r="A380" s="21">
        <v>374</v>
      </c>
      <c r="B380" s="42" t="e">
        <f t="shared" ca="1" si="40"/>
        <v>#REF!</v>
      </c>
      <c r="C380" s="42" t="e">
        <f t="shared" ca="1" si="41"/>
        <v>#REF!</v>
      </c>
      <c r="D380" s="26"/>
      <c r="E380" s="27"/>
      <c r="F380" s="27" t="e">
        <f t="shared" ca="1" si="42"/>
        <v>#REF!</v>
      </c>
      <c r="G380" s="25"/>
      <c r="H380" s="25"/>
      <c r="I380" s="25" t="e">
        <f t="shared" ca="1" si="44"/>
        <v>#REF!</v>
      </c>
      <c r="J380" s="28"/>
      <c r="K380" s="28"/>
      <c r="L380" s="28" t="e">
        <f t="shared" ca="1" si="43"/>
        <v>#REF!</v>
      </c>
      <c r="M380" s="30" t="e">
        <f t="shared" ca="1" si="45"/>
        <v>#REF!</v>
      </c>
      <c r="N380" s="50" t="e">
        <f t="shared" ca="1" si="46"/>
        <v>#REF!</v>
      </c>
      <c r="O380" s="32" t="e">
        <f t="shared" ca="1" si="47"/>
        <v>#REF!</v>
      </c>
      <c r="P380" s="35"/>
    </row>
    <row r="381" spans="1:16" x14ac:dyDescent="0.25">
      <c r="A381" s="21">
        <v>375</v>
      </c>
      <c r="B381" s="42" t="e">
        <f t="shared" ca="1" si="40"/>
        <v>#REF!</v>
      </c>
      <c r="C381" s="42" t="e">
        <f t="shared" ca="1" si="41"/>
        <v>#REF!</v>
      </c>
      <c r="D381" s="26"/>
      <c r="E381" s="27"/>
      <c r="F381" s="27" t="e">
        <f t="shared" ca="1" si="42"/>
        <v>#REF!</v>
      </c>
      <c r="G381" s="25"/>
      <c r="H381" s="25"/>
      <c r="I381" s="25" t="e">
        <f t="shared" ca="1" si="44"/>
        <v>#REF!</v>
      </c>
      <c r="J381" s="28"/>
      <c r="K381" s="28"/>
      <c r="L381" s="28" t="e">
        <f t="shared" ca="1" si="43"/>
        <v>#REF!</v>
      </c>
      <c r="M381" s="30" t="e">
        <f t="shared" ca="1" si="45"/>
        <v>#REF!</v>
      </c>
      <c r="N381" s="50" t="e">
        <f t="shared" ca="1" si="46"/>
        <v>#REF!</v>
      </c>
      <c r="O381" s="32" t="e">
        <f t="shared" ca="1" si="47"/>
        <v>#REF!</v>
      </c>
      <c r="P381" s="35"/>
    </row>
    <row r="382" spans="1:16" x14ac:dyDescent="0.25">
      <c r="A382" s="21">
        <v>376</v>
      </c>
      <c r="B382" s="42" t="e">
        <f t="shared" ca="1" si="40"/>
        <v>#REF!</v>
      </c>
      <c r="C382" s="42" t="e">
        <f t="shared" ca="1" si="41"/>
        <v>#REF!</v>
      </c>
      <c r="D382" s="26"/>
      <c r="E382" s="27"/>
      <c r="F382" s="27" t="e">
        <f t="shared" ca="1" si="42"/>
        <v>#REF!</v>
      </c>
      <c r="G382" s="25"/>
      <c r="H382" s="25"/>
      <c r="I382" s="25" t="e">
        <f t="shared" ca="1" si="44"/>
        <v>#REF!</v>
      </c>
      <c r="J382" s="28"/>
      <c r="K382" s="28"/>
      <c r="L382" s="28" t="e">
        <f t="shared" ca="1" si="43"/>
        <v>#REF!</v>
      </c>
      <c r="M382" s="30" t="e">
        <f t="shared" ca="1" si="45"/>
        <v>#REF!</v>
      </c>
      <c r="N382" s="50" t="e">
        <f t="shared" ca="1" si="46"/>
        <v>#REF!</v>
      </c>
      <c r="O382" s="32" t="e">
        <f t="shared" ca="1" si="47"/>
        <v>#REF!</v>
      </c>
      <c r="P382" s="35"/>
    </row>
    <row r="383" spans="1:16" x14ac:dyDescent="0.25">
      <c r="A383" s="21">
        <v>377</v>
      </c>
      <c r="B383" s="42" t="e">
        <f t="shared" ca="1" si="40"/>
        <v>#REF!</v>
      </c>
      <c r="C383" s="42" t="e">
        <f t="shared" ca="1" si="41"/>
        <v>#REF!</v>
      </c>
      <c r="D383" s="26"/>
      <c r="E383" s="27"/>
      <c r="F383" s="27" t="e">
        <f t="shared" ca="1" si="42"/>
        <v>#REF!</v>
      </c>
      <c r="G383" s="25"/>
      <c r="H383" s="25"/>
      <c r="I383" s="25" t="e">
        <f t="shared" ca="1" si="44"/>
        <v>#REF!</v>
      </c>
      <c r="J383" s="28"/>
      <c r="K383" s="28"/>
      <c r="L383" s="28" t="e">
        <f t="shared" ca="1" si="43"/>
        <v>#REF!</v>
      </c>
      <c r="M383" s="30" t="e">
        <f t="shared" ca="1" si="45"/>
        <v>#REF!</v>
      </c>
      <c r="N383" s="50" t="e">
        <f t="shared" ca="1" si="46"/>
        <v>#REF!</v>
      </c>
      <c r="O383" s="32" t="e">
        <f t="shared" ca="1" si="47"/>
        <v>#REF!</v>
      </c>
      <c r="P383" s="35"/>
    </row>
    <row r="384" spans="1:16" x14ac:dyDescent="0.25">
      <c r="A384" s="21">
        <v>378</v>
      </c>
      <c r="B384" s="42" t="e">
        <f t="shared" ca="1" si="40"/>
        <v>#REF!</v>
      </c>
      <c r="C384" s="42" t="e">
        <f t="shared" ca="1" si="41"/>
        <v>#REF!</v>
      </c>
      <c r="D384" s="26"/>
      <c r="E384" s="27"/>
      <c r="F384" s="27" t="e">
        <f t="shared" ca="1" si="42"/>
        <v>#REF!</v>
      </c>
      <c r="G384" s="25"/>
      <c r="H384" s="25"/>
      <c r="I384" s="25" t="e">
        <f t="shared" ca="1" si="44"/>
        <v>#REF!</v>
      </c>
      <c r="J384" s="28"/>
      <c r="K384" s="28"/>
      <c r="L384" s="28" t="e">
        <f t="shared" ca="1" si="43"/>
        <v>#REF!</v>
      </c>
      <c r="M384" s="30" t="e">
        <f t="shared" ca="1" si="45"/>
        <v>#REF!</v>
      </c>
      <c r="N384" s="50" t="e">
        <f t="shared" ca="1" si="46"/>
        <v>#REF!</v>
      </c>
      <c r="O384" s="32" t="e">
        <f t="shared" ca="1" si="47"/>
        <v>#REF!</v>
      </c>
      <c r="P384" s="35"/>
    </row>
    <row r="385" spans="1:16" x14ac:dyDescent="0.25">
      <c r="A385" s="21">
        <v>379</v>
      </c>
      <c r="B385" s="42" t="e">
        <f t="shared" ca="1" si="40"/>
        <v>#REF!</v>
      </c>
      <c r="C385" s="42" t="e">
        <f t="shared" ca="1" si="41"/>
        <v>#REF!</v>
      </c>
      <c r="D385" s="26"/>
      <c r="E385" s="27"/>
      <c r="F385" s="27" t="e">
        <f t="shared" ca="1" si="42"/>
        <v>#REF!</v>
      </c>
      <c r="G385" s="25"/>
      <c r="H385" s="25"/>
      <c r="I385" s="25" t="e">
        <f t="shared" ca="1" si="44"/>
        <v>#REF!</v>
      </c>
      <c r="J385" s="28"/>
      <c r="K385" s="28"/>
      <c r="L385" s="28" t="e">
        <f t="shared" ca="1" si="43"/>
        <v>#REF!</v>
      </c>
      <c r="M385" s="30" t="e">
        <f t="shared" ca="1" si="45"/>
        <v>#REF!</v>
      </c>
      <c r="N385" s="50" t="e">
        <f t="shared" ca="1" si="46"/>
        <v>#REF!</v>
      </c>
      <c r="O385" s="32" t="e">
        <f t="shared" ca="1" si="47"/>
        <v>#REF!</v>
      </c>
      <c r="P385" s="35"/>
    </row>
    <row r="386" spans="1:16" x14ac:dyDescent="0.25">
      <c r="A386" s="21">
        <v>380</v>
      </c>
      <c r="B386" s="42" t="e">
        <f t="shared" ca="1" si="40"/>
        <v>#REF!</v>
      </c>
      <c r="C386" s="42" t="e">
        <f t="shared" ca="1" si="41"/>
        <v>#REF!</v>
      </c>
      <c r="D386" s="26"/>
      <c r="E386" s="27"/>
      <c r="F386" s="27" t="e">
        <f t="shared" ca="1" si="42"/>
        <v>#REF!</v>
      </c>
      <c r="G386" s="25"/>
      <c r="H386" s="25"/>
      <c r="I386" s="25" t="e">
        <f t="shared" ca="1" si="44"/>
        <v>#REF!</v>
      </c>
      <c r="J386" s="28"/>
      <c r="K386" s="28"/>
      <c r="L386" s="28" t="e">
        <f t="shared" ca="1" si="43"/>
        <v>#REF!</v>
      </c>
      <c r="M386" s="30" t="e">
        <f t="shared" ca="1" si="45"/>
        <v>#REF!</v>
      </c>
      <c r="N386" s="50" t="e">
        <f t="shared" ca="1" si="46"/>
        <v>#REF!</v>
      </c>
      <c r="O386" s="32" t="e">
        <f t="shared" ca="1" si="47"/>
        <v>#REF!</v>
      </c>
      <c r="P386" s="35"/>
    </row>
    <row r="387" spans="1:16" x14ac:dyDescent="0.25">
      <c r="A387" s="21">
        <v>381</v>
      </c>
      <c r="B387" s="42" t="e">
        <f t="shared" ca="1" si="40"/>
        <v>#REF!</v>
      </c>
      <c r="C387" s="42" t="e">
        <f t="shared" ca="1" si="41"/>
        <v>#REF!</v>
      </c>
      <c r="D387" s="26"/>
      <c r="E387" s="27"/>
      <c r="F387" s="27" t="e">
        <f t="shared" ca="1" si="42"/>
        <v>#REF!</v>
      </c>
      <c r="G387" s="25"/>
      <c r="H387" s="25"/>
      <c r="I387" s="25" t="e">
        <f t="shared" ca="1" si="44"/>
        <v>#REF!</v>
      </c>
      <c r="J387" s="28"/>
      <c r="K387" s="28"/>
      <c r="L387" s="28" t="e">
        <f t="shared" ca="1" si="43"/>
        <v>#REF!</v>
      </c>
      <c r="M387" s="30" t="e">
        <f t="shared" ca="1" si="45"/>
        <v>#REF!</v>
      </c>
      <c r="N387" s="50" t="e">
        <f t="shared" ca="1" si="46"/>
        <v>#REF!</v>
      </c>
      <c r="O387" s="32" t="e">
        <f t="shared" ca="1" si="47"/>
        <v>#REF!</v>
      </c>
      <c r="P387" s="35"/>
    </row>
    <row r="388" spans="1:16" x14ac:dyDescent="0.25">
      <c r="A388" s="21">
        <v>382</v>
      </c>
      <c r="B388" s="42" t="e">
        <f t="shared" ca="1" si="40"/>
        <v>#REF!</v>
      </c>
      <c r="C388" s="42" t="e">
        <f t="shared" ca="1" si="41"/>
        <v>#REF!</v>
      </c>
      <c r="D388" s="26"/>
      <c r="E388" s="27"/>
      <c r="F388" s="27" t="e">
        <f t="shared" ca="1" si="42"/>
        <v>#REF!</v>
      </c>
      <c r="G388" s="25"/>
      <c r="H388" s="25"/>
      <c r="I388" s="25" t="e">
        <f t="shared" ca="1" si="44"/>
        <v>#REF!</v>
      </c>
      <c r="J388" s="28"/>
      <c r="K388" s="28"/>
      <c r="L388" s="28" t="e">
        <f t="shared" ca="1" si="43"/>
        <v>#REF!</v>
      </c>
      <c r="M388" s="30" t="e">
        <f t="shared" ca="1" si="45"/>
        <v>#REF!</v>
      </c>
      <c r="N388" s="50" t="e">
        <f t="shared" ca="1" si="46"/>
        <v>#REF!</v>
      </c>
      <c r="O388" s="32" t="e">
        <f t="shared" ca="1" si="47"/>
        <v>#REF!</v>
      </c>
      <c r="P388" s="35"/>
    </row>
    <row r="389" spans="1:16" x14ac:dyDescent="0.25">
      <c r="A389" s="21">
        <v>383</v>
      </c>
      <c r="B389" s="42" t="e">
        <f t="shared" ca="1" si="40"/>
        <v>#REF!</v>
      </c>
      <c r="C389" s="42" t="e">
        <f t="shared" ca="1" si="41"/>
        <v>#REF!</v>
      </c>
      <c r="D389" s="26"/>
      <c r="E389" s="27"/>
      <c r="F389" s="27" t="e">
        <f t="shared" ca="1" si="42"/>
        <v>#REF!</v>
      </c>
      <c r="G389" s="25"/>
      <c r="H389" s="25"/>
      <c r="I389" s="25" t="e">
        <f t="shared" ca="1" si="44"/>
        <v>#REF!</v>
      </c>
      <c r="J389" s="28"/>
      <c r="K389" s="28"/>
      <c r="L389" s="28" t="e">
        <f t="shared" ca="1" si="43"/>
        <v>#REF!</v>
      </c>
      <c r="M389" s="30" t="e">
        <f t="shared" ca="1" si="45"/>
        <v>#REF!</v>
      </c>
      <c r="N389" s="50" t="e">
        <f t="shared" ca="1" si="46"/>
        <v>#REF!</v>
      </c>
      <c r="O389" s="32" t="e">
        <f t="shared" ca="1" si="47"/>
        <v>#REF!</v>
      </c>
      <c r="P389" s="35"/>
    </row>
    <row r="390" spans="1:16" x14ac:dyDescent="0.25">
      <c r="A390" s="21">
        <v>384</v>
      </c>
      <c r="B390" s="42" t="e">
        <f t="shared" ca="1" si="40"/>
        <v>#REF!</v>
      </c>
      <c r="C390" s="42" t="e">
        <f t="shared" ca="1" si="41"/>
        <v>#REF!</v>
      </c>
      <c r="D390" s="26"/>
      <c r="E390" s="27"/>
      <c r="F390" s="27" t="e">
        <f t="shared" ca="1" si="42"/>
        <v>#REF!</v>
      </c>
      <c r="G390" s="25"/>
      <c r="H390" s="25"/>
      <c r="I390" s="25" t="e">
        <f t="shared" ca="1" si="44"/>
        <v>#REF!</v>
      </c>
      <c r="J390" s="28"/>
      <c r="K390" s="28"/>
      <c r="L390" s="28" t="e">
        <f t="shared" ca="1" si="43"/>
        <v>#REF!</v>
      </c>
      <c r="M390" s="30" t="e">
        <f t="shared" ca="1" si="45"/>
        <v>#REF!</v>
      </c>
      <c r="N390" s="50" t="e">
        <f t="shared" ca="1" si="46"/>
        <v>#REF!</v>
      </c>
      <c r="O390" s="32" t="e">
        <f t="shared" ca="1" si="47"/>
        <v>#REF!</v>
      </c>
      <c r="P390" s="35"/>
    </row>
    <row r="391" spans="1:16" x14ac:dyDescent="0.25">
      <c r="A391" s="21">
        <v>385</v>
      </c>
      <c r="B391" s="42" t="e">
        <f t="shared" ca="1" si="40"/>
        <v>#REF!</v>
      </c>
      <c r="C391" s="42" t="e">
        <f t="shared" ca="1" si="41"/>
        <v>#REF!</v>
      </c>
      <c r="D391" s="26"/>
      <c r="E391" s="27"/>
      <c r="F391" s="27" t="e">
        <f t="shared" ca="1" si="42"/>
        <v>#REF!</v>
      </c>
      <c r="G391" s="25"/>
      <c r="H391" s="25"/>
      <c r="I391" s="25" t="e">
        <f t="shared" ca="1" si="44"/>
        <v>#REF!</v>
      </c>
      <c r="J391" s="28"/>
      <c r="K391" s="28"/>
      <c r="L391" s="28" t="e">
        <f t="shared" ca="1" si="43"/>
        <v>#REF!</v>
      </c>
      <c r="M391" s="30" t="e">
        <f t="shared" ca="1" si="45"/>
        <v>#REF!</v>
      </c>
      <c r="N391" s="50" t="e">
        <f t="shared" ca="1" si="46"/>
        <v>#REF!</v>
      </c>
      <c r="O391" s="32" t="e">
        <f t="shared" ca="1" si="47"/>
        <v>#REF!</v>
      </c>
      <c r="P391" s="35"/>
    </row>
    <row r="392" spans="1:16" x14ac:dyDescent="0.25">
      <c r="A392" s="21">
        <v>386</v>
      </c>
      <c r="B392" s="42" t="e">
        <f t="shared" ref="B392:B455" ca="1" si="48">INDIRECT(CONCATENATE($C$505,$D$505,"!$B",$A392 + 8))</f>
        <v>#REF!</v>
      </c>
      <c r="C392" s="42" t="e">
        <f t="shared" ref="C392:C455" ca="1" si="49">INDIRECT(CONCATENATE($C$505,$D$505,"!$C",$A392 + 8))</f>
        <v>#REF!</v>
      </c>
      <c r="D392" s="26"/>
      <c r="E392" s="27"/>
      <c r="F392" s="27" t="e">
        <f t="shared" ref="F392:F455" ca="1" si="50">INDIRECT(CONCATENATE($C$505,$D$505,"!$Z",$A392 + 8))</f>
        <v>#REF!</v>
      </c>
      <c r="G392" s="25"/>
      <c r="H392" s="25"/>
      <c r="I392" s="25" t="e">
        <f t="shared" ca="1" si="44"/>
        <v>#REF!</v>
      </c>
      <c r="J392" s="28"/>
      <c r="K392" s="28"/>
      <c r="L392" s="28" t="e">
        <f t="shared" ref="L392:L455" ca="1" si="51">INDIRECT(CONCATENATE($C$505,$D$505,"!$V",$A392 + 8))</f>
        <v>#REF!</v>
      </c>
      <c r="M392" s="30" t="e">
        <f t="shared" ca="1" si="45"/>
        <v>#REF!</v>
      </c>
      <c r="N392" s="50" t="e">
        <f t="shared" ca="1" si="46"/>
        <v>#REF!</v>
      </c>
      <c r="O392" s="32" t="e">
        <f t="shared" ca="1" si="47"/>
        <v>#REF!</v>
      </c>
      <c r="P392" s="35"/>
    </row>
    <row r="393" spans="1:16" x14ac:dyDescent="0.25">
      <c r="A393" s="21">
        <v>387</v>
      </c>
      <c r="B393" s="42" t="e">
        <f t="shared" ca="1" si="48"/>
        <v>#REF!</v>
      </c>
      <c r="C393" s="42" t="e">
        <f t="shared" ca="1" si="49"/>
        <v>#REF!</v>
      </c>
      <c r="D393" s="26"/>
      <c r="E393" s="27"/>
      <c r="F393" s="27" t="e">
        <f t="shared" ca="1" si="50"/>
        <v>#REF!</v>
      </c>
      <c r="G393" s="25"/>
      <c r="H393" s="25"/>
      <c r="I393" s="25" t="e">
        <f t="shared" ref="I393:I456" ca="1" si="52">INDIRECT(CONCATENATE($C$505,$D$505,"!$AD",$A393 + 8))</f>
        <v>#REF!</v>
      </c>
      <c r="J393" s="28"/>
      <c r="K393" s="28"/>
      <c r="L393" s="28" t="e">
        <f t="shared" ca="1" si="51"/>
        <v>#REF!</v>
      </c>
      <c r="M393" s="30" t="e">
        <f t="shared" ref="M393:M456" ca="1" si="53">IF(I393&lt;33,0,3)</f>
        <v>#REF!</v>
      </c>
      <c r="N393" s="50" t="e">
        <f t="shared" ref="N393:N456" ca="1" si="54">ROUNDDOWN(O393,0)</f>
        <v>#REF!</v>
      </c>
      <c r="O393" s="32" t="e">
        <f t="shared" ref="O393:O456" ca="1" si="55">I393*M393/100</f>
        <v>#REF!</v>
      </c>
      <c r="P393" s="35"/>
    </row>
    <row r="394" spans="1:16" x14ac:dyDescent="0.25">
      <c r="A394" s="21">
        <v>388</v>
      </c>
      <c r="B394" s="42" t="e">
        <f t="shared" ca="1" si="48"/>
        <v>#REF!</v>
      </c>
      <c r="C394" s="42" t="e">
        <f t="shared" ca="1" si="49"/>
        <v>#REF!</v>
      </c>
      <c r="D394" s="26"/>
      <c r="E394" s="27"/>
      <c r="F394" s="27" t="e">
        <f t="shared" ca="1" si="50"/>
        <v>#REF!</v>
      </c>
      <c r="G394" s="25"/>
      <c r="H394" s="25"/>
      <c r="I394" s="25" t="e">
        <f t="shared" ca="1" si="52"/>
        <v>#REF!</v>
      </c>
      <c r="J394" s="28"/>
      <c r="K394" s="28"/>
      <c r="L394" s="28" t="e">
        <f t="shared" ca="1" si="51"/>
        <v>#REF!</v>
      </c>
      <c r="M394" s="30" t="e">
        <f t="shared" ca="1" si="53"/>
        <v>#REF!</v>
      </c>
      <c r="N394" s="50" t="e">
        <f t="shared" ca="1" si="54"/>
        <v>#REF!</v>
      </c>
      <c r="O394" s="32" t="e">
        <f t="shared" ca="1" si="55"/>
        <v>#REF!</v>
      </c>
      <c r="P394" s="35"/>
    </row>
    <row r="395" spans="1:16" x14ac:dyDescent="0.25">
      <c r="A395" s="21">
        <v>389</v>
      </c>
      <c r="B395" s="42" t="e">
        <f t="shared" ca="1" si="48"/>
        <v>#REF!</v>
      </c>
      <c r="C395" s="42" t="e">
        <f t="shared" ca="1" si="49"/>
        <v>#REF!</v>
      </c>
      <c r="D395" s="26"/>
      <c r="E395" s="27"/>
      <c r="F395" s="27" t="e">
        <f t="shared" ca="1" si="50"/>
        <v>#REF!</v>
      </c>
      <c r="G395" s="25"/>
      <c r="H395" s="25"/>
      <c r="I395" s="25" t="e">
        <f t="shared" ca="1" si="52"/>
        <v>#REF!</v>
      </c>
      <c r="J395" s="28"/>
      <c r="K395" s="28"/>
      <c r="L395" s="28" t="e">
        <f t="shared" ca="1" si="51"/>
        <v>#REF!</v>
      </c>
      <c r="M395" s="30" t="e">
        <f t="shared" ca="1" si="53"/>
        <v>#REF!</v>
      </c>
      <c r="N395" s="50" t="e">
        <f t="shared" ca="1" si="54"/>
        <v>#REF!</v>
      </c>
      <c r="O395" s="32" t="e">
        <f t="shared" ca="1" si="55"/>
        <v>#REF!</v>
      </c>
      <c r="P395" s="35"/>
    </row>
    <row r="396" spans="1:16" x14ac:dyDescent="0.25">
      <c r="A396" s="21">
        <v>390</v>
      </c>
      <c r="B396" s="42" t="e">
        <f t="shared" ca="1" si="48"/>
        <v>#REF!</v>
      </c>
      <c r="C396" s="42" t="e">
        <f t="shared" ca="1" si="49"/>
        <v>#REF!</v>
      </c>
      <c r="D396" s="26"/>
      <c r="E396" s="27"/>
      <c r="F396" s="27" t="e">
        <f t="shared" ca="1" si="50"/>
        <v>#REF!</v>
      </c>
      <c r="G396" s="25"/>
      <c r="H396" s="25"/>
      <c r="I396" s="25" t="e">
        <f t="shared" ca="1" si="52"/>
        <v>#REF!</v>
      </c>
      <c r="J396" s="28"/>
      <c r="K396" s="28"/>
      <c r="L396" s="28" t="e">
        <f t="shared" ca="1" si="51"/>
        <v>#REF!</v>
      </c>
      <c r="M396" s="30" t="e">
        <f t="shared" ca="1" si="53"/>
        <v>#REF!</v>
      </c>
      <c r="N396" s="50" t="e">
        <f t="shared" ca="1" si="54"/>
        <v>#REF!</v>
      </c>
      <c r="O396" s="32" t="e">
        <f t="shared" ca="1" si="55"/>
        <v>#REF!</v>
      </c>
      <c r="P396" s="35"/>
    </row>
    <row r="397" spans="1:16" x14ac:dyDescent="0.25">
      <c r="A397" s="21">
        <v>391</v>
      </c>
      <c r="B397" s="42" t="e">
        <f t="shared" ca="1" si="48"/>
        <v>#REF!</v>
      </c>
      <c r="C397" s="42" t="e">
        <f t="shared" ca="1" si="49"/>
        <v>#REF!</v>
      </c>
      <c r="D397" s="26"/>
      <c r="E397" s="27"/>
      <c r="F397" s="27" t="e">
        <f t="shared" ca="1" si="50"/>
        <v>#REF!</v>
      </c>
      <c r="G397" s="25"/>
      <c r="H397" s="25"/>
      <c r="I397" s="25" t="e">
        <f t="shared" ca="1" si="52"/>
        <v>#REF!</v>
      </c>
      <c r="J397" s="28"/>
      <c r="K397" s="28"/>
      <c r="L397" s="28" t="e">
        <f t="shared" ca="1" si="51"/>
        <v>#REF!</v>
      </c>
      <c r="M397" s="30" t="e">
        <f t="shared" ca="1" si="53"/>
        <v>#REF!</v>
      </c>
      <c r="N397" s="50" t="e">
        <f t="shared" ca="1" si="54"/>
        <v>#REF!</v>
      </c>
      <c r="O397" s="32" t="e">
        <f t="shared" ca="1" si="55"/>
        <v>#REF!</v>
      </c>
      <c r="P397" s="35"/>
    </row>
    <row r="398" spans="1:16" x14ac:dyDescent="0.25">
      <c r="A398" s="21">
        <v>392</v>
      </c>
      <c r="B398" s="42" t="e">
        <f t="shared" ca="1" si="48"/>
        <v>#REF!</v>
      </c>
      <c r="C398" s="42" t="e">
        <f t="shared" ca="1" si="49"/>
        <v>#REF!</v>
      </c>
      <c r="D398" s="26"/>
      <c r="E398" s="27"/>
      <c r="F398" s="27" t="e">
        <f t="shared" ca="1" si="50"/>
        <v>#REF!</v>
      </c>
      <c r="G398" s="25"/>
      <c r="H398" s="25"/>
      <c r="I398" s="25" t="e">
        <f t="shared" ca="1" si="52"/>
        <v>#REF!</v>
      </c>
      <c r="J398" s="28"/>
      <c r="K398" s="28"/>
      <c r="L398" s="28" t="e">
        <f t="shared" ca="1" si="51"/>
        <v>#REF!</v>
      </c>
      <c r="M398" s="30" t="e">
        <f t="shared" ca="1" si="53"/>
        <v>#REF!</v>
      </c>
      <c r="N398" s="50" t="e">
        <f t="shared" ca="1" si="54"/>
        <v>#REF!</v>
      </c>
      <c r="O398" s="32" t="e">
        <f t="shared" ca="1" si="55"/>
        <v>#REF!</v>
      </c>
      <c r="P398" s="35"/>
    </row>
    <row r="399" spans="1:16" x14ac:dyDescent="0.25">
      <c r="A399" s="21">
        <v>393</v>
      </c>
      <c r="B399" s="42" t="e">
        <f t="shared" ca="1" si="48"/>
        <v>#REF!</v>
      </c>
      <c r="C399" s="42" t="e">
        <f t="shared" ca="1" si="49"/>
        <v>#REF!</v>
      </c>
      <c r="D399" s="26"/>
      <c r="E399" s="27"/>
      <c r="F399" s="27" t="e">
        <f t="shared" ca="1" si="50"/>
        <v>#REF!</v>
      </c>
      <c r="G399" s="25"/>
      <c r="H399" s="25"/>
      <c r="I399" s="25" t="e">
        <f t="shared" ca="1" si="52"/>
        <v>#REF!</v>
      </c>
      <c r="J399" s="28"/>
      <c r="K399" s="28"/>
      <c r="L399" s="28" t="e">
        <f t="shared" ca="1" si="51"/>
        <v>#REF!</v>
      </c>
      <c r="M399" s="30" t="e">
        <f t="shared" ca="1" si="53"/>
        <v>#REF!</v>
      </c>
      <c r="N399" s="50" t="e">
        <f t="shared" ca="1" si="54"/>
        <v>#REF!</v>
      </c>
      <c r="O399" s="32" t="e">
        <f t="shared" ca="1" si="55"/>
        <v>#REF!</v>
      </c>
      <c r="P399" s="35"/>
    </row>
    <row r="400" spans="1:16" x14ac:dyDescent="0.25">
      <c r="A400" s="21">
        <v>394</v>
      </c>
      <c r="B400" s="42" t="e">
        <f t="shared" ca="1" si="48"/>
        <v>#REF!</v>
      </c>
      <c r="C400" s="42" t="e">
        <f t="shared" ca="1" si="49"/>
        <v>#REF!</v>
      </c>
      <c r="D400" s="26"/>
      <c r="E400" s="27"/>
      <c r="F400" s="27" t="e">
        <f t="shared" ca="1" si="50"/>
        <v>#REF!</v>
      </c>
      <c r="G400" s="25"/>
      <c r="H400" s="25"/>
      <c r="I400" s="25" t="e">
        <f t="shared" ca="1" si="52"/>
        <v>#REF!</v>
      </c>
      <c r="J400" s="28"/>
      <c r="K400" s="28"/>
      <c r="L400" s="28" t="e">
        <f t="shared" ca="1" si="51"/>
        <v>#REF!</v>
      </c>
      <c r="M400" s="30" t="e">
        <f t="shared" ca="1" si="53"/>
        <v>#REF!</v>
      </c>
      <c r="N400" s="50" t="e">
        <f t="shared" ca="1" si="54"/>
        <v>#REF!</v>
      </c>
      <c r="O400" s="32" t="e">
        <f t="shared" ca="1" si="55"/>
        <v>#REF!</v>
      </c>
      <c r="P400" s="35"/>
    </row>
    <row r="401" spans="1:16" x14ac:dyDescent="0.25">
      <c r="A401" s="21">
        <v>395</v>
      </c>
      <c r="B401" s="42" t="e">
        <f t="shared" ca="1" si="48"/>
        <v>#REF!</v>
      </c>
      <c r="C401" s="42" t="e">
        <f t="shared" ca="1" si="49"/>
        <v>#REF!</v>
      </c>
      <c r="D401" s="26"/>
      <c r="E401" s="27"/>
      <c r="F401" s="27" t="e">
        <f t="shared" ca="1" si="50"/>
        <v>#REF!</v>
      </c>
      <c r="G401" s="25"/>
      <c r="H401" s="25"/>
      <c r="I401" s="25" t="e">
        <f t="shared" ca="1" si="52"/>
        <v>#REF!</v>
      </c>
      <c r="J401" s="28"/>
      <c r="K401" s="28"/>
      <c r="L401" s="28" t="e">
        <f t="shared" ca="1" si="51"/>
        <v>#REF!</v>
      </c>
      <c r="M401" s="30" t="e">
        <f t="shared" ca="1" si="53"/>
        <v>#REF!</v>
      </c>
      <c r="N401" s="50" t="e">
        <f t="shared" ca="1" si="54"/>
        <v>#REF!</v>
      </c>
      <c r="O401" s="32" t="e">
        <f t="shared" ca="1" si="55"/>
        <v>#REF!</v>
      </c>
      <c r="P401" s="35"/>
    </row>
    <row r="402" spans="1:16" x14ac:dyDescent="0.25">
      <c r="A402" s="21">
        <v>396</v>
      </c>
      <c r="B402" s="42" t="e">
        <f t="shared" ca="1" si="48"/>
        <v>#REF!</v>
      </c>
      <c r="C402" s="42" t="e">
        <f t="shared" ca="1" si="49"/>
        <v>#REF!</v>
      </c>
      <c r="D402" s="26"/>
      <c r="E402" s="27"/>
      <c r="F402" s="27" t="e">
        <f t="shared" ca="1" si="50"/>
        <v>#REF!</v>
      </c>
      <c r="G402" s="25"/>
      <c r="H402" s="25"/>
      <c r="I402" s="25" t="e">
        <f t="shared" ca="1" si="52"/>
        <v>#REF!</v>
      </c>
      <c r="J402" s="28"/>
      <c r="K402" s="28"/>
      <c r="L402" s="28" t="e">
        <f t="shared" ca="1" si="51"/>
        <v>#REF!</v>
      </c>
      <c r="M402" s="30" t="e">
        <f t="shared" ca="1" si="53"/>
        <v>#REF!</v>
      </c>
      <c r="N402" s="50" t="e">
        <f t="shared" ca="1" si="54"/>
        <v>#REF!</v>
      </c>
      <c r="O402" s="32" t="e">
        <f t="shared" ca="1" si="55"/>
        <v>#REF!</v>
      </c>
      <c r="P402" s="35"/>
    </row>
    <row r="403" spans="1:16" x14ac:dyDescent="0.25">
      <c r="A403" s="21">
        <v>397</v>
      </c>
      <c r="B403" s="42" t="e">
        <f t="shared" ca="1" si="48"/>
        <v>#REF!</v>
      </c>
      <c r="C403" s="42" t="e">
        <f t="shared" ca="1" si="49"/>
        <v>#REF!</v>
      </c>
      <c r="D403" s="26"/>
      <c r="E403" s="27"/>
      <c r="F403" s="27" t="e">
        <f t="shared" ca="1" si="50"/>
        <v>#REF!</v>
      </c>
      <c r="G403" s="25"/>
      <c r="H403" s="25"/>
      <c r="I403" s="25" t="e">
        <f t="shared" ca="1" si="52"/>
        <v>#REF!</v>
      </c>
      <c r="J403" s="28"/>
      <c r="K403" s="28"/>
      <c r="L403" s="28" t="e">
        <f t="shared" ca="1" si="51"/>
        <v>#REF!</v>
      </c>
      <c r="M403" s="30" t="e">
        <f t="shared" ca="1" si="53"/>
        <v>#REF!</v>
      </c>
      <c r="N403" s="50" t="e">
        <f t="shared" ca="1" si="54"/>
        <v>#REF!</v>
      </c>
      <c r="O403" s="32" t="e">
        <f t="shared" ca="1" si="55"/>
        <v>#REF!</v>
      </c>
      <c r="P403" s="35"/>
    </row>
    <row r="404" spans="1:16" x14ac:dyDescent="0.25">
      <c r="A404" s="21">
        <v>398</v>
      </c>
      <c r="B404" s="42" t="e">
        <f t="shared" ca="1" si="48"/>
        <v>#REF!</v>
      </c>
      <c r="C404" s="42" t="e">
        <f t="shared" ca="1" si="49"/>
        <v>#REF!</v>
      </c>
      <c r="D404" s="26"/>
      <c r="E404" s="27"/>
      <c r="F404" s="27" t="e">
        <f t="shared" ca="1" si="50"/>
        <v>#REF!</v>
      </c>
      <c r="G404" s="25"/>
      <c r="H404" s="25"/>
      <c r="I404" s="25" t="e">
        <f t="shared" ca="1" si="52"/>
        <v>#REF!</v>
      </c>
      <c r="J404" s="28"/>
      <c r="K404" s="28"/>
      <c r="L404" s="28" t="e">
        <f t="shared" ca="1" si="51"/>
        <v>#REF!</v>
      </c>
      <c r="M404" s="30" t="e">
        <f t="shared" ca="1" si="53"/>
        <v>#REF!</v>
      </c>
      <c r="N404" s="50" t="e">
        <f t="shared" ca="1" si="54"/>
        <v>#REF!</v>
      </c>
      <c r="O404" s="32" t="e">
        <f t="shared" ca="1" si="55"/>
        <v>#REF!</v>
      </c>
      <c r="P404" s="35"/>
    </row>
    <row r="405" spans="1:16" x14ac:dyDescent="0.25">
      <c r="A405" s="21">
        <v>399</v>
      </c>
      <c r="B405" s="42" t="e">
        <f t="shared" ca="1" si="48"/>
        <v>#REF!</v>
      </c>
      <c r="C405" s="42" t="e">
        <f t="shared" ca="1" si="49"/>
        <v>#REF!</v>
      </c>
      <c r="D405" s="26"/>
      <c r="E405" s="27"/>
      <c r="F405" s="27" t="e">
        <f t="shared" ca="1" si="50"/>
        <v>#REF!</v>
      </c>
      <c r="G405" s="25"/>
      <c r="H405" s="25"/>
      <c r="I405" s="25" t="e">
        <f t="shared" ca="1" si="52"/>
        <v>#REF!</v>
      </c>
      <c r="J405" s="28"/>
      <c r="K405" s="28"/>
      <c r="L405" s="28" t="e">
        <f t="shared" ca="1" si="51"/>
        <v>#REF!</v>
      </c>
      <c r="M405" s="30" t="e">
        <f t="shared" ca="1" si="53"/>
        <v>#REF!</v>
      </c>
      <c r="N405" s="50" t="e">
        <f t="shared" ca="1" si="54"/>
        <v>#REF!</v>
      </c>
      <c r="O405" s="32" t="e">
        <f t="shared" ca="1" si="55"/>
        <v>#REF!</v>
      </c>
      <c r="P405" s="35"/>
    </row>
    <row r="406" spans="1:16" x14ac:dyDescent="0.25">
      <c r="A406" s="21">
        <v>400</v>
      </c>
      <c r="B406" s="42" t="e">
        <f t="shared" ca="1" si="48"/>
        <v>#REF!</v>
      </c>
      <c r="C406" s="42" t="e">
        <f t="shared" ca="1" si="49"/>
        <v>#REF!</v>
      </c>
      <c r="D406" s="26"/>
      <c r="E406" s="27"/>
      <c r="F406" s="27" t="e">
        <f t="shared" ca="1" si="50"/>
        <v>#REF!</v>
      </c>
      <c r="G406" s="25"/>
      <c r="H406" s="25"/>
      <c r="I406" s="25" t="e">
        <f t="shared" ca="1" si="52"/>
        <v>#REF!</v>
      </c>
      <c r="J406" s="28"/>
      <c r="K406" s="28"/>
      <c r="L406" s="28" t="e">
        <f t="shared" ca="1" si="51"/>
        <v>#REF!</v>
      </c>
      <c r="M406" s="30" t="e">
        <f t="shared" ca="1" si="53"/>
        <v>#REF!</v>
      </c>
      <c r="N406" s="50" t="e">
        <f t="shared" ca="1" si="54"/>
        <v>#REF!</v>
      </c>
      <c r="O406" s="32" t="e">
        <f t="shared" ca="1" si="55"/>
        <v>#REF!</v>
      </c>
      <c r="P406" s="35"/>
    </row>
    <row r="407" spans="1:16" x14ac:dyDescent="0.25">
      <c r="A407" s="21">
        <v>401</v>
      </c>
      <c r="B407" s="42" t="e">
        <f t="shared" ca="1" si="48"/>
        <v>#REF!</v>
      </c>
      <c r="C407" s="42" t="e">
        <f t="shared" ca="1" si="49"/>
        <v>#REF!</v>
      </c>
      <c r="D407" s="26"/>
      <c r="E407" s="27"/>
      <c r="F407" s="27" t="e">
        <f t="shared" ca="1" si="50"/>
        <v>#REF!</v>
      </c>
      <c r="G407" s="25"/>
      <c r="H407" s="25"/>
      <c r="I407" s="25" t="e">
        <f t="shared" ca="1" si="52"/>
        <v>#REF!</v>
      </c>
      <c r="J407" s="28"/>
      <c r="K407" s="28"/>
      <c r="L407" s="28" t="e">
        <f t="shared" ca="1" si="51"/>
        <v>#REF!</v>
      </c>
      <c r="M407" s="30" t="e">
        <f t="shared" ca="1" si="53"/>
        <v>#REF!</v>
      </c>
      <c r="N407" s="50" t="e">
        <f t="shared" ca="1" si="54"/>
        <v>#REF!</v>
      </c>
      <c r="O407" s="32" t="e">
        <f t="shared" ca="1" si="55"/>
        <v>#REF!</v>
      </c>
      <c r="P407" s="35"/>
    </row>
    <row r="408" spans="1:16" x14ac:dyDescent="0.25">
      <c r="A408" s="21">
        <v>402</v>
      </c>
      <c r="B408" s="42" t="e">
        <f t="shared" ca="1" si="48"/>
        <v>#REF!</v>
      </c>
      <c r="C408" s="42" t="e">
        <f t="shared" ca="1" si="49"/>
        <v>#REF!</v>
      </c>
      <c r="D408" s="26"/>
      <c r="E408" s="27"/>
      <c r="F408" s="27" t="e">
        <f t="shared" ca="1" si="50"/>
        <v>#REF!</v>
      </c>
      <c r="G408" s="25"/>
      <c r="H408" s="25"/>
      <c r="I408" s="25" t="e">
        <f t="shared" ca="1" si="52"/>
        <v>#REF!</v>
      </c>
      <c r="J408" s="28"/>
      <c r="K408" s="28"/>
      <c r="L408" s="28" t="e">
        <f t="shared" ca="1" si="51"/>
        <v>#REF!</v>
      </c>
      <c r="M408" s="30" t="e">
        <f t="shared" ca="1" si="53"/>
        <v>#REF!</v>
      </c>
      <c r="N408" s="50" t="e">
        <f t="shared" ca="1" si="54"/>
        <v>#REF!</v>
      </c>
      <c r="O408" s="32" t="e">
        <f t="shared" ca="1" si="55"/>
        <v>#REF!</v>
      </c>
      <c r="P408" s="35"/>
    </row>
    <row r="409" spans="1:16" x14ac:dyDescent="0.25">
      <c r="A409" s="21">
        <v>403</v>
      </c>
      <c r="B409" s="42" t="e">
        <f t="shared" ca="1" si="48"/>
        <v>#REF!</v>
      </c>
      <c r="C409" s="42" t="e">
        <f t="shared" ca="1" si="49"/>
        <v>#REF!</v>
      </c>
      <c r="D409" s="26"/>
      <c r="E409" s="27"/>
      <c r="F409" s="27" t="e">
        <f t="shared" ca="1" si="50"/>
        <v>#REF!</v>
      </c>
      <c r="G409" s="25"/>
      <c r="H409" s="25"/>
      <c r="I409" s="25" t="e">
        <f t="shared" ca="1" si="52"/>
        <v>#REF!</v>
      </c>
      <c r="J409" s="28"/>
      <c r="K409" s="28"/>
      <c r="L409" s="28" t="e">
        <f t="shared" ca="1" si="51"/>
        <v>#REF!</v>
      </c>
      <c r="M409" s="30" t="e">
        <f t="shared" ca="1" si="53"/>
        <v>#REF!</v>
      </c>
      <c r="N409" s="50" t="e">
        <f t="shared" ca="1" si="54"/>
        <v>#REF!</v>
      </c>
      <c r="O409" s="32" t="e">
        <f t="shared" ca="1" si="55"/>
        <v>#REF!</v>
      </c>
      <c r="P409" s="35"/>
    </row>
    <row r="410" spans="1:16" x14ac:dyDescent="0.25">
      <c r="A410" s="21">
        <v>404</v>
      </c>
      <c r="B410" s="42" t="e">
        <f t="shared" ca="1" si="48"/>
        <v>#REF!</v>
      </c>
      <c r="C410" s="42" t="e">
        <f t="shared" ca="1" si="49"/>
        <v>#REF!</v>
      </c>
      <c r="D410" s="26"/>
      <c r="E410" s="27"/>
      <c r="F410" s="27" t="e">
        <f t="shared" ca="1" si="50"/>
        <v>#REF!</v>
      </c>
      <c r="G410" s="25"/>
      <c r="H410" s="25"/>
      <c r="I410" s="25" t="e">
        <f t="shared" ca="1" si="52"/>
        <v>#REF!</v>
      </c>
      <c r="J410" s="28"/>
      <c r="K410" s="28"/>
      <c r="L410" s="28" t="e">
        <f t="shared" ca="1" si="51"/>
        <v>#REF!</v>
      </c>
      <c r="M410" s="30" t="e">
        <f t="shared" ca="1" si="53"/>
        <v>#REF!</v>
      </c>
      <c r="N410" s="50" t="e">
        <f t="shared" ca="1" si="54"/>
        <v>#REF!</v>
      </c>
      <c r="O410" s="32" t="e">
        <f t="shared" ca="1" si="55"/>
        <v>#REF!</v>
      </c>
      <c r="P410" s="35"/>
    </row>
    <row r="411" spans="1:16" x14ac:dyDescent="0.25">
      <c r="A411" s="21">
        <v>405</v>
      </c>
      <c r="B411" s="42" t="e">
        <f t="shared" ca="1" si="48"/>
        <v>#REF!</v>
      </c>
      <c r="C411" s="42" t="e">
        <f t="shared" ca="1" si="49"/>
        <v>#REF!</v>
      </c>
      <c r="D411" s="26"/>
      <c r="E411" s="27"/>
      <c r="F411" s="27" t="e">
        <f t="shared" ca="1" si="50"/>
        <v>#REF!</v>
      </c>
      <c r="G411" s="25"/>
      <c r="H411" s="25"/>
      <c r="I411" s="25" t="e">
        <f t="shared" ca="1" si="52"/>
        <v>#REF!</v>
      </c>
      <c r="J411" s="28"/>
      <c r="K411" s="28"/>
      <c r="L411" s="28" t="e">
        <f t="shared" ca="1" si="51"/>
        <v>#REF!</v>
      </c>
      <c r="M411" s="30" t="e">
        <f t="shared" ca="1" si="53"/>
        <v>#REF!</v>
      </c>
      <c r="N411" s="50" t="e">
        <f t="shared" ca="1" si="54"/>
        <v>#REF!</v>
      </c>
      <c r="O411" s="32" t="e">
        <f t="shared" ca="1" si="55"/>
        <v>#REF!</v>
      </c>
      <c r="P411" s="35"/>
    </row>
    <row r="412" spans="1:16" x14ac:dyDescent="0.25">
      <c r="A412" s="21">
        <v>406</v>
      </c>
      <c r="B412" s="42" t="e">
        <f t="shared" ca="1" si="48"/>
        <v>#REF!</v>
      </c>
      <c r="C412" s="42" t="e">
        <f t="shared" ca="1" si="49"/>
        <v>#REF!</v>
      </c>
      <c r="D412" s="26"/>
      <c r="E412" s="27"/>
      <c r="F412" s="27" t="e">
        <f t="shared" ca="1" si="50"/>
        <v>#REF!</v>
      </c>
      <c r="G412" s="25"/>
      <c r="H412" s="25"/>
      <c r="I412" s="25" t="e">
        <f t="shared" ca="1" si="52"/>
        <v>#REF!</v>
      </c>
      <c r="J412" s="28"/>
      <c r="K412" s="28"/>
      <c r="L412" s="28" t="e">
        <f t="shared" ca="1" si="51"/>
        <v>#REF!</v>
      </c>
      <c r="M412" s="30" t="e">
        <f t="shared" ca="1" si="53"/>
        <v>#REF!</v>
      </c>
      <c r="N412" s="50" t="e">
        <f t="shared" ca="1" si="54"/>
        <v>#REF!</v>
      </c>
      <c r="O412" s="32" t="e">
        <f t="shared" ca="1" si="55"/>
        <v>#REF!</v>
      </c>
      <c r="P412" s="35"/>
    </row>
    <row r="413" spans="1:16" x14ac:dyDescent="0.25">
      <c r="A413" s="21">
        <v>407</v>
      </c>
      <c r="B413" s="42" t="e">
        <f t="shared" ca="1" si="48"/>
        <v>#REF!</v>
      </c>
      <c r="C413" s="42" t="e">
        <f t="shared" ca="1" si="49"/>
        <v>#REF!</v>
      </c>
      <c r="D413" s="26"/>
      <c r="E413" s="27"/>
      <c r="F413" s="27" t="e">
        <f t="shared" ca="1" si="50"/>
        <v>#REF!</v>
      </c>
      <c r="G413" s="25"/>
      <c r="H413" s="25"/>
      <c r="I413" s="25" t="e">
        <f t="shared" ca="1" si="52"/>
        <v>#REF!</v>
      </c>
      <c r="J413" s="28"/>
      <c r="K413" s="28"/>
      <c r="L413" s="28" t="e">
        <f t="shared" ca="1" si="51"/>
        <v>#REF!</v>
      </c>
      <c r="M413" s="30" t="e">
        <f t="shared" ca="1" si="53"/>
        <v>#REF!</v>
      </c>
      <c r="N413" s="50" t="e">
        <f t="shared" ca="1" si="54"/>
        <v>#REF!</v>
      </c>
      <c r="O413" s="32" t="e">
        <f t="shared" ca="1" si="55"/>
        <v>#REF!</v>
      </c>
      <c r="P413" s="35"/>
    </row>
    <row r="414" spans="1:16" x14ac:dyDescent="0.25">
      <c r="A414" s="21">
        <v>408</v>
      </c>
      <c r="B414" s="42" t="e">
        <f t="shared" ca="1" si="48"/>
        <v>#REF!</v>
      </c>
      <c r="C414" s="42" t="e">
        <f t="shared" ca="1" si="49"/>
        <v>#REF!</v>
      </c>
      <c r="D414" s="26"/>
      <c r="E414" s="27"/>
      <c r="F414" s="27" t="e">
        <f t="shared" ca="1" si="50"/>
        <v>#REF!</v>
      </c>
      <c r="G414" s="25"/>
      <c r="H414" s="25"/>
      <c r="I414" s="25" t="e">
        <f t="shared" ca="1" si="52"/>
        <v>#REF!</v>
      </c>
      <c r="J414" s="28"/>
      <c r="K414" s="28"/>
      <c r="L414" s="28" t="e">
        <f t="shared" ca="1" si="51"/>
        <v>#REF!</v>
      </c>
      <c r="M414" s="30" t="e">
        <f t="shared" ca="1" si="53"/>
        <v>#REF!</v>
      </c>
      <c r="N414" s="50" t="e">
        <f t="shared" ca="1" si="54"/>
        <v>#REF!</v>
      </c>
      <c r="O414" s="32" t="e">
        <f t="shared" ca="1" si="55"/>
        <v>#REF!</v>
      </c>
      <c r="P414" s="35"/>
    </row>
    <row r="415" spans="1:16" x14ac:dyDescent="0.25">
      <c r="A415" s="21">
        <v>409</v>
      </c>
      <c r="B415" s="42" t="e">
        <f t="shared" ca="1" si="48"/>
        <v>#REF!</v>
      </c>
      <c r="C415" s="42" t="e">
        <f t="shared" ca="1" si="49"/>
        <v>#REF!</v>
      </c>
      <c r="D415" s="26"/>
      <c r="E415" s="27"/>
      <c r="F415" s="27" t="e">
        <f t="shared" ca="1" si="50"/>
        <v>#REF!</v>
      </c>
      <c r="G415" s="25"/>
      <c r="H415" s="25"/>
      <c r="I415" s="25" t="e">
        <f t="shared" ca="1" si="52"/>
        <v>#REF!</v>
      </c>
      <c r="J415" s="28"/>
      <c r="K415" s="28"/>
      <c r="L415" s="28" t="e">
        <f t="shared" ca="1" si="51"/>
        <v>#REF!</v>
      </c>
      <c r="M415" s="30" t="e">
        <f t="shared" ca="1" si="53"/>
        <v>#REF!</v>
      </c>
      <c r="N415" s="50" t="e">
        <f t="shared" ca="1" si="54"/>
        <v>#REF!</v>
      </c>
      <c r="O415" s="32" t="e">
        <f t="shared" ca="1" si="55"/>
        <v>#REF!</v>
      </c>
      <c r="P415" s="35"/>
    </row>
    <row r="416" spans="1:16" x14ac:dyDescent="0.25">
      <c r="A416" s="21">
        <v>410</v>
      </c>
      <c r="B416" s="42" t="e">
        <f t="shared" ca="1" si="48"/>
        <v>#REF!</v>
      </c>
      <c r="C416" s="42" t="e">
        <f t="shared" ca="1" si="49"/>
        <v>#REF!</v>
      </c>
      <c r="D416" s="26"/>
      <c r="E416" s="27"/>
      <c r="F416" s="27" t="e">
        <f t="shared" ca="1" si="50"/>
        <v>#REF!</v>
      </c>
      <c r="G416" s="25"/>
      <c r="H416" s="25"/>
      <c r="I416" s="25" t="e">
        <f t="shared" ca="1" si="52"/>
        <v>#REF!</v>
      </c>
      <c r="J416" s="28"/>
      <c r="K416" s="28"/>
      <c r="L416" s="28" t="e">
        <f t="shared" ca="1" si="51"/>
        <v>#REF!</v>
      </c>
      <c r="M416" s="30" t="e">
        <f t="shared" ca="1" si="53"/>
        <v>#REF!</v>
      </c>
      <c r="N416" s="50" t="e">
        <f t="shared" ca="1" si="54"/>
        <v>#REF!</v>
      </c>
      <c r="O416" s="32" t="e">
        <f t="shared" ca="1" si="55"/>
        <v>#REF!</v>
      </c>
      <c r="P416" s="35"/>
    </row>
    <row r="417" spans="1:16" x14ac:dyDescent="0.25">
      <c r="A417" s="21">
        <v>411</v>
      </c>
      <c r="B417" s="42" t="e">
        <f t="shared" ca="1" si="48"/>
        <v>#REF!</v>
      </c>
      <c r="C417" s="42" t="e">
        <f t="shared" ca="1" si="49"/>
        <v>#REF!</v>
      </c>
      <c r="D417" s="26"/>
      <c r="E417" s="27"/>
      <c r="F417" s="27" t="e">
        <f t="shared" ca="1" si="50"/>
        <v>#REF!</v>
      </c>
      <c r="G417" s="25"/>
      <c r="H417" s="25"/>
      <c r="I417" s="25" t="e">
        <f t="shared" ca="1" si="52"/>
        <v>#REF!</v>
      </c>
      <c r="J417" s="28"/>
      <c r="K417" s="28"/>
      <c r="L417" s="28" t="e">
        <f t="shared" ca="1" si="51"/>
        <v>#REF!</v>
      </c>
      <c r="M417" s="30" t="e">
        <f t="shared" ca="1" si="53"/>
        <v>#REF!</v>
      </c>
      <c r="N417" s="50" t="e">
        <f t="shared" ca="1" si="54"/>
        <v>#REF!</v>
      </c>
      <c r="O417" s="32" t="e">
        <f t="shared" ca="1" si="55"/>
        <v>#REF!</v>
      </c>
      <c r="P417" s="35"/>
    </row>
    <row r="418" spans="1:16" x14ac:dyDescent="0.25">
      <c r="A418" s="21">
        <v>412</v>
      </c>
      <c r="B418" s="42" t="e">
        <f t="shared" ca="1" si="48"/>
        <v>#REF!</v>
      </c>
      <c r="C418" s="42" t="e">
        <f t="shared" ca="1" si="49"/>
        <v>#REF!</v>
      </c>
      <c r="D418" s="26"/>
      <c r="E418" s="27"/>
      <c r="F418" s="27" t="e">
        <f t="shared" ca="1" si="50"/>
        <v>#REF!</v>
      </c>
      <c r="G418" s="25"/>
      <c r="H418" s="25"/>
      <c r="I418" s="25" t="e">
        <f t="shared" ca="1" si="52"/>
        <v>#REF!</v>
      </c>
      <c r="J418" s="28"/>
      <c r="K418" s="28"/>
      <c r="L418" s="28" t="e">
        <f t="shared" ca="1" si="51"/>
        <v>#REF!</v>
      </c>
      <c r="M418" s="30" t="e">
        <f t="shared" ca="1" si="53"/>
        <v>#REF!</v>
      </c>
      <c r="N418" s="50" t="e">
        <f t="shared" ca="1" si="54"/>
        <v>#REF!</v>
      </c>
      <c r="O418" s="32" t="e">
        <f t="shared" ca="1" si="55"/>
        <v>#REF!</v>
      </c>
      <c r="P418" s="35"/>
    </row>
    <row r="419" spans="1:16" x14ac:dyDescent="0.25">
      <c r="A419" s="21">
        <v>413</v>
      </c>
      <c r="B419" s="42" t="e">
        <f t="shared" ca="1" si="48"/>
        <v>#REF!</v>
      </c>
      <c r="C419" s="42" t="e">
        <f t="shared" ca="1" si="49"/>
        <v>#REF!</v>
      </c>
      <c r="D419" s="26"/>
      <c r="E419" s="27"/>
      <c r="F419" s="27" t="e">
        <f t="shared" ca="1" si="50"/>
        <v>#REF!</v>
      </c>
      <c r="G419" s="25"/>
      <c r="H419" s="25"/>
      <c r="I419" s="25" t="e">
        <f t="shared" ca="1" si="52"/>
        <v>#REF!</v>
      </c>
      <c r="J419" s="28"/>
      <c r="K419" s="28"/>
      <c r="L419" s="28" t="e">
        <f t="shared" ca="1" si="51"/>
        <v>#REF!</v>
      </c>
      <c r="M419" s="30" t="e">
        <f t="shared" ca="1" si="53"/>
        <v>#REF!</v>
      </c>
      <c r="N419" s="50" t="e">
        <f t="shared" ca="1" si="54"/>
        <v>#REF!</v>
      </c>
      <c r="O419" s="32" t="e">
        <f t="shared" ca="1" si="55"/>
        <v>#REF!</v>
      </c>
      <c r="P419" s="35"/>
    </row>
    <row r="420" spans="1:16" x14ac:dyDescent="0.25">
      <c r="A420" s="21">
        <v>414</v>
      </c>
      <c r="B420" s="42" t="e">
        <f t="shared" ca="1" si="48"/>
        <v>#REF!</v>
      </c>
      <c r="C420" s="42" t="e">
        <f t="shared" ca="1" si="49"/>
        <v>#REF!</v>
      </c>
      <c r="D420" s="26"/>
      <c r="E420" s="27"/>
      <c r="F420" s="27" t="e">
        <f t="shared" ca="1" si="50"/>
        <v>#REF!</v>
      </c>
      <c r="G420" s="25"/>
      <c r="H420" s="25"/>
      <c r="I420" s="25" t="e">
        <f t="shared" ca="1" si="52"/>
        <v>#REF!</v>
      </c>
      <c r="J420" s="28"/>
      <c r="K420" s="28"/>
      <c r="L420" s="28" t="e">
        <f t="shared" ca="1" si="51"/>
        <v>#REF!</v>
      </c>
      <c r="M420" s="30" t="e">
        <f t="shared" ca="1" si="53"/>
        <v>#REF!</v>
      </c>
      <c r="N420" s="50" t="e">
        <f t="shared" ca="1" si="54"/>
        <v>#REF!</v>
      </c>
      <c r="O420" s="32" t="e">
        <f t="shared" ca="1" si="55"/>
        <v>#REF!</v>
      </c>
      <c r="P420" s="35"/>
    </row>
    <row r="421" spans="1:16" x14ac:dyDescent="0.25">
      <c r="A421" s="21">
        <v>415</v>
      </c>
      <c r="B421" s="42" t="e">
        <f t="shared" ca="1" si="48"/>
        <v>#REF!</v>
      </c>
      <c r="C421" s="42" t="e">
        <f t="shared" ca="1" si="49"/>
        <v>#REF!</v>
      </c>
      <c r="D421" s="26"/>
      <c r="E421" s="27"/>
      <c r="F421" s="27" t="e">
        <f t="shared" ca="1" si="50"/>
        <v>#REF!</v>
      </c>
      <c r="G421" s="25"/>
      <c r="H421" s="25"/>
      <c r="I421" s="25" t="e">
        <f t="shared" ca="1" si="52"/>
        <v>#REF!</v>
      </c>
      <c r="J421" s="28"/>
      <c r="K421" s="28"/>
      <c r="L421" s="28" t="e">
        <f t="shared" ca="1" si="51"/>
        <v>#REF!</v>
      </c>
      <c r="M421" s="30" t="e">
        <f t="shared" ca="1" si="53"/>
        <v>#REF!</v>
      </c>
      <c r="N421" s="50" t="e">
        <f t="shared" ca="1" si="54"/>
        <v>#REF!</v>
      </c>
      <c r="O421" s="32" t="e">
        <f t="shared" ca="1" si="55"/>
        <v>#REF!</v>
      </c>
      <c r="P421" s="35"/>
    </row>
    <row r="422" spans="1:16" x14ac:dyDescent="0.25">
      <c r="A422" s="21">
        <v>416</v>
      </c>
      <c r="B422" s="42" t="e">
        <f t="shared" ca="1" si="48"/>
        <v>#REF!</v>
      </c>
      <c r="C422" s="42" t="e">
        <f t="shared" ca="1" si="49"/>
        <v>#REF!</v>
      </c>
      <c r="D422" s="26"/>
      <c r="E422" s="27"/>
      <c r="F422" s="27" t="e">
        <f t="shared" ca="1" si="50"/>
        <v>#REF!</v>
      </c>
      <c r="G422" s="25"/>
      <c r="H422" s="25"/>
      <c r="I422" s="25" t="e">
        <f t="shared" ca="1" si="52"/>
        <v>#REF!</v>
      </c>
      <c r="J422" s="28"/>
      <c r="K422" s="28"/>
      <c r="L422" s="28" t="e">
        <f t="shared" ca="1" si="51"/>
        <v>#REF!</v>
      </c>
      <c r="M422" s="30" t="e">
        <f t="shared" ca="1" si="53"/>
        <v>#REF!</v>
      </c>
      <c r="N422" s="50" t="e">
        <f t="shared" ca="1" si="54"/>
        <v>#REF!</v>
      </c>
      <c r="O422" s="32" t="e">
        <f t="shared" ca="1" si="55"/>
        <v>#REF!</v>
      </c>
      <c r="P422" s="35"/>
    </row>
    <row r="423" spans="1:16" x14ac:dyDescent="0.25">
      <c r="A423" s="21">
        <v>417</v>
      </c>
      <c r="B423" s="42" t="e">
        <f t="shared" ca="1" si="48"/>
        <v>#REF!</v>
      </c>
      <c r="C423" s="42" t="e">
        <f t="shared" ca="1" si="49"/>
        <v>#REF!</v>
      </c>
      <c r="D423" s="26"/>
      <c r="E423" s="27"/>
      <c r="F423" s="27" t="e">
        <f t="shared" ca="1" si="50"/>
        <v>#REF!</v>
      </c>
      <c r="G423" s="25"/>
      <c r="H423" s="25"/>
      <c r="I423" s="25" t="e">
        <f t="shared" ca="1" si="52"/>
        <v>#REF!</v>
      </c>
      <c r="J423" s="28"/>
      <c r="K423" s="28"/>
      <c r="L423" s="28" t="e">
        <f t="shared" ca="1" si="51"/>
        <v>#REF!</v>
      </c>
      <c r="M423" s="30" t="e">
        <f t="shared" ca="1" si="53"/>
        <v>#REF!</v>
      </c>
      <c r="N423" s="50" t="e">
        <f t="shared" ca="1" si="54"/>
        <v>#REF!</v>
      </c>
      <c r="O423" s="32" t="e">
        <f t="shared" ca="1" si="55"/>
        <v>#REF!</v>
      </c>
      <c r="P423" s="35"/>
    </row>
    <row r="424" spans="1:16" x14ac:dyDescent="0.25">
      <c r="A424" s="21">
        <v>418</v>
      </c>
      <c r="B424" s="42" t="e">
        <f t="shared" ca="1" si="48"/>
        <v>#REF!</v>
      </c>
      <c r="C424" s="42" t="e">
        <f t="shared" ca="1" si="49"/>
        <v>#REF!</v>
      </c>
      <c r="D424" s="26"/>
      <c r="E424" s="27"/>
      <c r="F424" s="27" t="e">
        <f t="shared" ca="1" si="50"/>
        <v>#REF!</v>
      </c>
      <c r="G424" s="25"/>
      <c r="H424" s="25"/>
      <c r="I424" s="25" t="e">
        <f t="shared" ca="1" si="52"/>
        <v>#REF!</v>
      </c>
      <c r="J424" s="28"/>
      <c r="K424" s="28"/>
      <c r="L424" s="28" t="e">
        <f t="shared" ca="1" si="51"/>
        <v>#REF!</v>
      </c>
      <c r="M424" s="30" t="e">
        <f t="shared" ca="1" si="53"/>
        <v>#REF!</v>
      </c>
      <c r="N424" s="50" t="e">
        <f t="shared" ca="1" si="54"/>
        <v>#REF!</v>
      </c>
      <c r="O424" s="32" t="e">
        <f t="shared" ca="1" si="55"/>
        <v>#REF!</v>
      </c>
      <c r="P424" s="35"/>
    </row>
    <row r="425" spans="1:16" x14ac:dyDescent="0.25">
      <c r="A425" s="21">
        <v>419</v>
      </c>
      <c r="B425" s="42" t="e">
        <f t="shared" ca="1" si="48"/>
        <v>#REF!</v>
      </c>
      <c r="C425" s="42" t="e">
        <f t="shared" ca="1" si="49"/>
        <v>#REF!</v>
      </c>
      <c r="D425" s="26"/>
      <c r="E425" s="27"/>
      <c r="F425" s="27" t="e">
        <f t="shared" ca="1" si="50"/>
        <v>#REF!</v>
      </c>
      <c r="G425" s="25"/>
      <c r="H425" s="25"/>
      <c r="I425" s="25" t="e">
        <f t="shared" ca="1" si="52"/>
        <v>#REF!</v>
      </c>
      <c r="J425" s="28"/>
      <c r="K425" s="28"/>
      <c r="L425" s="28" t="e">
        <f t="shared" ca="1" si="51"/>
        <v>#REF!</v>
      </c>
      <c r="M425" s="30" t="e">
        <f t="shared" ca="1" si="53"/>
        <v>#REF!</v>
      </c>
      <c r="N425" s="50" t="e">
        <f t="shared" ca="1" si="54"/>
        <v>#REF!</v>
      </c>
      <c r="O425" s="32" t="e">
        <f t="shared" ca="1" si="55"/>
        <v>#REF!</v>
      </c>
      <c r="P425" s="35"/>
    </row>
    <row r="426" spans="1:16" x14ac:dyDescent="0.25">
      <c r="A426" s="21">
        <v>420</v>
      </c>
      <c r="B426" s="42" t="e">
        <f t="shared" ca="1" si="48"/>
        <v>#REF!</v>
      </c>
      <c r="C426" s="42" t="e">
        <f t="shared" ca="1" si="49"/>
        <v>#REF!</v>
      </c>
      <c r="D426" s="26"/>
      <c r="E426" s="27"/>
      <c r="F426" s="27" t="e">
        <f t="shared" ca="1" si="50"/>
        <v>#REF!</v>
      </c>
      <c r="G426" s="25"/>
      <c r="H426" s="25"/>
      <c r="I426" s="25" t="e">
        <f t="shared" ca="1" si="52"/>
        <v>#REF!</v>
      </c>
      <c r="J426" s="28"/>
      <c r="K426" s="28"/>
      <c r="L426" s="28" t="e">
        <f t="shared" ca="1" si="51"/>
        <v>#REF!</v>
      </c>
      <c r="M426" s="30" t="e">
        <f t="shared" ca="1" si="53"/>
        <v>#REF!</v>
      </c>
      <c r="N426" s="50" t="e">
        <f t="shared" ca="1" si="54"/>
        <v>#REF!</v>
      </c>
      <c r="O426" s="32" t="e">
        <f t="shared" ca="1" si="55"/>
        <v>#REF!</v>
      </c>
      <c r="P426" s="35"/>
    </row>
    <row r="427" spans="1:16" x14ac:dyDescent="0.25">
      <c r="A427" s="21">
        <v>421</v>
      </c>
      <c r="B427" s="42" t="e">
        <f t="shared" ca="1" si="48"/>
        <v>#REF!</v>
      </c>
      <c r="C427" s="42" t="e">
        <f t="shared" ca="1" si="49"/>
        <v>#REF!</v>
      </c>
      <c r="D427" s="26"/>
      <c r="E427" s="27"/>
      <c r="F427" s="27" t="e">
        <f t="shared" ca="1" si="50"/>
        <v>#REF!</v>
      </c>
      <c r="G427" s="25"/>
      <c r="H427" s="25"/>
      <c r="I427" s="25" t="e">
        <f t="shared" ca="1" si="52"/>
        <v>#REF!</v>
      </c>
      <c r="J427" s="28"/>
      <c r="K427" s="28"/>
      <c r="L427" s="28" t="e">
        <f t="shared" ca="1" si="51"/>
        <v>#REF!</v>
      </c>
      <c r="M427" s="30" t="e">
        <f t="shared" ca="1" si="53"/>
        <v>#REF!</v>
      </c>
      <c r="N427" s="50" t="e">
        <f t="shared" ca="1" si="54"/>
        <v>#REF!</v>
      </c>
      <c r="O427" s="32" t="e">
        <f t="shared" ca="1" si="55"/>
        <v>#REF!</v>
      </c>
      <c r="P427" s="35"/>
    </row>
    <row r="428" spans="1:16" x14ac:dyDescent="0.25">
      <c r="A428" s="21">
        <v>422</v>
      </c>
      <c r="B428" s="42" t="e">
        <f t="shared" ca="1" si="48"/>
        <v>#REF!</v>
      </c>
      <c r="C428" s="42" t="e">
        <f t="shared" ca="1" si="49"/>
        <v>#REF!</v>
      </c>
      <c r="D428" s="26"/>
      <c r="E428" s="27"/>
      <c r="F428" s="27" t="e">
        <f t="shared" ca="1" si="50"/>
        <v>#REF!</v>
      </c>
      <c r="G428" s="25"/>
      <c r="H428" s="25"/>
      <c r="I428" s="25" t="e">
        <f t="shared" ca="1" si="52"/>
        <v>#REF!</v>
      </c>
      <c r="J428" s="28"/>
      <c r="K428" s="28"/>
      <c r="L428" s="28" t="e">
        <f t="shared" ca="1" si="51"/>
        <v>#REF!</v>
      </c>
      <c r="M428" s="30" t="e">
        <f t="shared" ca="1" si="53"/>
        <v>#REF!</v>
      </c>
      <c r="N428" s="50" t="e">
        <f t="shared" ca="1" si="54"/>
        <v>#REF!</v>
      </c>
      <c r="O428" s="32" t="e">
        <f t="shared" ca="1" si="55"/>
        <v>#REF!</v>
      </c>
      <c r="P428" s="35"/>
    </row>
    <row r="429" spans="1:16" x14ac:dyDescent="0.25">
      <c r="A429" s="21">
        <v>423</v>
      </c>
      <c r="B429" s="42" t="e">
        <f t="shared" ca="1" si="48"/>
        <v>#REF!</v>
      </c>
      <c r="C429" s="42" t="e">
        <f t="shared" ca="1" si="49"/>
        <v>#REF!</v>
      </c>
      <c r="D429" s="26"/>
      <c r="E429" s="27"/>
      <c r="F429" s="27" t="e">
        <f t="shared" ca="1" si="50"/>
        <v>#REF!</v>
      </c>
      <c r="G429" s="25"/>
      <c r="H429" s="25"/>
      <c r="I429" s="25" t="e">
        <f t="shared" ca="1" si="52"/>
        <v>#REF!</v>
      </c>
      <c r="J429" s="28"/>
      <c r="K429" s="28"/>
      <c r="L429" s="28" t="e">
        <f t="shared" ca="1" si="51"/>
        <v>#REF!</v>
      </c>
      <c r="M429" s="30" t="e">
        <f t="shared" ca="1" si="53"/>
        <v>#REF!</v>
      </c>
      <c r="N429" s="50" t="e">
        <f t="shared" ca="1" si="54"/>
        <v>#REF!</v>
      </c>
      <c r="O429" s="32" t="e">
        <f t="shared" ca="1" si="55"/>
        <v>#REF!</v>
      </c>
      <c r="P429" s="35"/>
    </row>
    <row r="430" spans="1:16" x14ac:dyDescent="0.25">
      <c r="A430" s="21">
        <v>424</v>
      </c>
      <c r="B430" s="42" t="e">
        <f t="shared" ca="1" si="48"/>
        <v>#REF!</v>
      </c>
      <c r="C430" s="42" t="e">
        <f t="shared" ca="1" si="49"/>
        <v>#REF!</v>
      </c>
      <c r="D430" s="26"/>
      <c r="E430" s="27"/>
      <c r="F430" s="27" t="e">
        <f t="shared" ca="1" si="50"/>
        <v>#REF!</v>
      </c>
      <c r="G430" s="25"/>
      <c r="H430" s="25"/>
      <c r="I430" s="25" t="e">
        <f t="shared" ca="1" si="52"/>
        <v>#REF!</v>
      </c>
      <c r="J430" s="28"/>
      <c r="K430" s="28"/>
      <c r="L430" s="28" t="e">
        <f t="shared" ca="1" si="51"/>
        <v>#REF!</v>
      </c>
      <c r="M430" s="30" t="e">
        <f t="shared" ca="1" si="53"/>
        <v>#REF!</v>
      </c>
      <c r="N430" s="50" t="e">
        <f t="shared" ca="1" si="54"/>
        <v>#REF!</v>
      </c>
      <c r="O430" s="32" t="e">
        <f t="shared" ca="1" si="55"/>
        <v>#REF!</v>
      </c>
      <c r="P430" s="35"/>
    </row>
    <row r="431" spans="1:16" x14ac:dyDescent="0.25">
      <c r="A431" s="21">
        <v>425</v>
      </c>
      <c r="B431" s="42" t="e">
        <f t="shared" ca="1" si="48"/>
        <v>#REF!</v>
      </c>
      <c r="C431" s="42" t="e">
        <f t="shared" ca="1" si="49"/>
        <v>#REF!</v>
      </c>
      <c r="D431" s="26"/>
      <c r="E431" s="27"/>
      <c r="F431" s="27" t="e">
        <f t="shared" ca="1" si="50"/>
        <v>#REF!</v>
      </c>
      <c r="G431" s="25"/>
      <c r="H431" s="25"/>
      <c r="I431" s="25" t="e">
        <f t="shared" ca="1" si="52"/>
        <v>#REF!</v>
      </c>
      <c r="J431" s="28"/>
      <c r="K431" s="28"/>
      <c r="L431" s="28" t="e">
        <f t="shared" ca="1" si="51"/>
        <v>#REF!</v>
      </c>
      <c r="M431" s="30" t="e">
        <f t="shared" ca="1" si="53"/>
        <v>#REF!</v>
      </c>
      <c r="N431" s="50" t="e">
        <f t="shared" ca="1" si="54"/>
        <v>#REF!</v>
      </c>
      <c r="O431" s="32" t="e">
        <f t="shared" ca="1" si="55"/>
        <v>#REF!</v>
      </c>
      <c r="P431" s="35"/>
    </row>
    <row r="432" spans="1:16" x14ac:dyDescent="0.25">
      <c r="A432" s="21">
        <v>426</v>
      </c>
      <c r="B432" s="42" t="e">
        <f t="shared" ca="1" si="48"/>
        <v>#REF!</v>
      </c>
      <c r="C432" s="42" t="e">
        <f t="shared" ca="1" si="49"/>
        <v>#REF!</v>
      </c>
      <c r="D432" s="26"/>
      <c r="E432" s="27"/>
      <c r="F432" s="27" t="e">
        <f t="shared" ca="1" si="50"/>
        <v>#REF!</v>
      </c>
      <c r="G432" s="25"/>
      <c r="H432" s="25"/>
      <c r="I432" s="25" t="e">
        <f t="shared" ca="1" si="52"/>
        <v>#REF!</v>
      </c>
      <c r="J432" s="28"/>
      <c r="K432" s="28"/>
      <c r="L432" s="28" t="e">
        <f t="shared" ca="1" si="51"/>
        <v>#REF!</v>
      </c>
      <c r="M432" s="30" t="e">
        <f t="shared" ca="1" si="53"/>
        <v>#REF!</v>
      </c>
      <c r="N432" s="50" t="e">
        <f t="shared" ca="1" si="54"/>
        <v>#REF!</v>
      </c>
      <c r="O432" s="32" t="e">
        <f t="shared" ca="1" si="55"/>
        <v>#REF!</v>
      </c>
      <c r="P432" s="35"/>
    </row>
    <row r="433" spans="1:16" x14ac:dyDescent="0.25">
      <c r="A433" s="21">
        <v>427</v>
      </c>
      <c r="B433" s="42" t="e">
        <f t="shared" ca="1" si="48"/>
        <v>#REF!</v>
      </c>
      <c r="C433" s="42" t="e">
        <f t="shared" ca="1" si="49"/>
        <v>#REF!</v>
      </c>
      <c r="D433" s="26"/>
      <c r="E433" s="27"/>
      <c r="F433" s="27" t="e">
        <f t="shared" ca="1" si="50"/>
        <v>#REF!</v>
      </c>
      <c r="G433" s="25"/>
      <c r="H433" s="25"/>
      <c r="I433" s="25" t="e">
        <f t="shared" ca="1" si="52"/>
        <v>#REF!</v>
      </c>
      <c r="J433" s="28"/>
      <c r="K433" s="28"/>
      <c r="L433" s="28" t="e">
        <f t="shared" ca="1" si="51"/>
        <v>#REF!</v>
      </c>
      <c r="M433" s="30" t="e">
        <f t="shared" ca="1" si="53"/>
        <v>#REF!</v>
      </c>
      <c r="N433" s="50" t="e">
        <f t="shared" ca="1" si="54"/>
        <v>#REF!</v>
      </c>
      <c r="O433" s="32" t="e">
        <f t="shared" ca="1" si="55"/>
        <v>#REF!</v>
      </c>
      <c r="P433" s="35"/>
    </row>
    <row r="434" spans="1:16" x14ac:dyDescent="0.25">
      <c r="A434" s="21">
        <v>428</v>
      </c>
      <c r="B434" s="42" t="e">
        <f t="shared" ca="1" si="48"/>
        <v>#REF!</v>
      </c>
      <c r="C434" s="42" t="e">
        <f t="shared" ca="1" si="49"/>
        <v>#REF!</v>
      </c>
      <c r="D434" s="26"/>
      <c r="E434" s="27"/>
      <c r="F434" s="27" t="e">
        <f t="shared" ca="1" si="50"/>
        <v>#REF!</v>
      </c>
      <c r="G434" s="25"/>
      <c r="H434" s="25"/>
      <c r="I434" s="25" t="e">
        <f t="shared" ca="1" si="52"/>
        <v>#REF!</v>
      </c>
      <c r="J434" s="28"/>
      <c r="K434" s="28"/>
      <c r="L434" s="28" t="e">
        <f t="shared" ca="1" si="51"/>
        <v>#REF!</v>
      </c>
      <c r="M434" s="30" t="e">
        <f t="shared" ca="1" si="53"/>
        <v>#REF!</v>
      </c>
      <c r="N434" s="50" t="e">
        <f t="shared" ca="1" si="54"/>
        <v>#REF!</v>
      </c>
      <c r="O434" s="32" t="e">
        <f t="shared" ca="1" si="55"/>
        <v>#REF!</v>
      </c>
      <c r="P434" s="35"/>
    </row>
    <row r="435" spans="1:16" x14ac:dyDescent="0.25">
      <c r="A435" s="21">
        <v>429</v>
      </c>
      <c r="B435" s="42" t="e">
        <f t="shared" ca="1" si="48"/>
        <v>#REF!</v>
      </c>
      <c r="C435" s="42" t="e">
        <f t="shared" ca="1" si="49"/>
        <v>#REF!</v>
      </c>
      <c r="D435" s="26"/>
      <c r="E435" s="27"/>
      <c r="F435" s="27" t="e">
        <f t="shared" ca="1" si="50"/>
        <v>#REF!</v>
      </c>
      <c r="G435" s="25"/>
      <c r="H435" s="25"/>
      <c r="I435" s="25" t="e">
        <f t="shared" ca="1" si="52"/>
        <v>#REF!</v>
      </c>
      <c r="J435" s="28"/>
      <c r="K435" s="28"/>
      <c r="L435" s="28" t="e">
        <f t="shared" ca="1" si="51"/>
        <v>#REF!</v>
      </c>
      <c r="M435" s="30" t="e">
        <f t="shared" ca="1" si="53"/>
        <v>#REF!</v>
      </c>
      <c r="N435" s="50" t="e">
        <f t="shared" ca="1" si="54"/>
        <v>#REF!</v>
      </c>
      <c r="O435" s="32" t="e">
        <f t="shared" ca="1" si="55"/>
        <v>#REF!</v>
      </c>
      <c r="P435" s="35"/>
    </row>
    <row r="436" spans="1:16" x14ac:dyDescent="0.25">
      <c r="A436" s="21">
        <v>430</v>
      </c>
      <c r="B436" s="42" t="e">
        <f t="shared" ca="1" si="48"/>
        <v>#REF!</v>
      </c>
      <c r="C436" s="42" t="e">
        <f t="shared" ca="1" si="49"/>
        <v>#REF!</v>
      </c>
      <c r="D436" s="26"/>
      <c r="E436" s="27"/>
      <c r="F436" s="27" t="e">
        <f t="shared" ca="1" si="50"/>
        <v>#REF!</v>
      </c>
      <c r="G436" s="25"/>
      <c r="H436" s="25"/>
      <c r="I436" s="25" t="e">
        <f t="shared" ca="1" si="52"/>
        <v>#REF!</v>
      </c>
      <c r="J436" s="28"/>
      <c r="K436" s="28"/>
      <c r="L436" s="28" t="e">
        <f t="shared" ca="1" si="51"/>
        <v>#REF!</v>
      </c>
      <c r="M436" s="30" t="e">
        <f t="shared" ca="1" si="53"/>
        <v>#REF!</v>
      </c>
      <c r="N436" s="50" t="e">
        <f t="shared" ca="1" si="54"/>
        <v>#REF!</v>
      </c>
      <c r="O436" s="32" t="e">
        <f t="shared" ca="1" si="55"/>
        <v>#REF!</v>
      </c>
      <c r="P436" s="35"/>
    </row>
    <row r="437" spans="1:16" x14ac:dyDescent="0.25">
      <c r="A437" s="21">
        <v>431</v>
      </c>
      <c r="B437" s="42" t="e">
        <f t="shared" ca="1" si="48"/>
        <v>#REF!</v>
      </c>
      <c r="C437" s="42" t="e">
        <f t="shared" ca="1" si="49"/>
        <v>#REF!</v>
      </c>
      <c r="D437" s="26"/>
      <c r="E437" s="27"/>
      <c r="F437" s="27" t="e">
        <f t="shared" ca="1" si="50"/>
        <v>#REF!</v>
      </c>
      <c r="G437" s="25"/>
      <c r="H437" s="25"/>
      <c r="I437" s="25" t="e">
        <f t="shared" ca="1" si="52"/>
        <v>#REF!</v>
      </c>
      <c r="J437" s="28"/>
      <c r="K437" s="28"/>
      <c r="L437" s="28" t="e">
        <f t="shared" ca="1" si="51"/>
        <v>#REF!</v>
      </c>
      <c r="M437" s="30" t="e">
        <f t="shared" ca="1" si="53"/>
        <v>#REF!</v>
      </c>
      <c r="N437" s="50" t="e">
        <f t="shared" ca="1" si="54"/>
        <v>#REF!</v>
      </c>
      <c r="O437" s="32" t="e">
        <f t="shared" ca="1" si="55"/>
        <v>#REF!</v>
      </c>
      <c r="P437" s="35"/>
    </row>
    <row r="438" spans="1:16" x14ac:dyDescent="0.25">
      <c r="A438" s="21">
        <v>432</v>
      </c>
      <c r="B438" s="42" t="e">
        <f t="shared" ca="1" si="48"/>
        <v>#REF!</v>
      </c>
      <c r="C438" s="42" t="e">
        <f t="shared" ca="1" si="49"/>
        <v>#REF!</v>
      </c>
      <c r="D438" s="26"/>
      <c r="E438" s="27"/>
      <c r="F438" s="27" t="e">
        <f t="shared" ca="1" si="50"/>
        <v>#REF!</v>
      </c>
      <c r="G438" s="25"/>
      <c r="H438" s="25"/>
      <c r="I438" s="25" t="e">
        <f t="shared" ca="1" si="52"/>
        <v>#REF!</v>
      </c>
      <c r="J438" s="28"/>
      <c r="K438" s="28"/>
      <c r="L438" s="28" t="e">
        <f t="shared" ca="1" si="51"/>
        <v>#REF!</v>
      </c>
      <c r="M438" s="30" t="e">
        <f t="shared" ca="1" si="53"/>
        <v>#REF!</v>
      </c>
      <c r="N438" s="50" t="e">
        <f t="shared" ca="1" si="54"/>
        <v>#REF!</v>
      </c>
      <c r="O438" s="32" t="e">
        <f t="shared" ca="1" si="55"/>
        <v>#REF!</v>
      </c>
      <c r="P438" s="35"/>
    </row>
    <row r="439" spans="1:16" x14ac:dyDescent="0.25">
      <c r="A439" s="21">
        <v>433</v>
      </c>
      <c r="B439" s="42" t="e">
        <f t="shared" ca="1" si="48"/>
        <v>#REF!</v>
      </c>
      <c r="C439" s="42" t="e">
        <f t="shared" ca="1" si="49"/>
        <v>#REF!</v>
      </c>
      <c r="D439" s="26"/>
      <c r="E439" s="27"/>
      <c r="F439" s="27" t="e">
        <f t="shared" ca="1" si="50"/>
        <v>#REF!</v>
      </c>
      <c r="G439" s="25"/>
      <c r="H439" s="25"/>
      <c r="I439" s="25" t="e">
        <f t="shared" ca="1" si="52"/>
        <v>#REF!</v>
      </c>
      <c r="J439" s="28"/>
      <c r="K439" s="28"/>
      <c r="L439" s="28" t="e">
        <f t="shared" ca="1" si="51"/>
        <v>#REF!</v>
      </c>
      <c r="M439" s="30" t="e">
        <f t="shared" ca="1" si="53"/>
        <v>#REF!</v>
      </c>
      <c r="N439" s="50" t="e">
        <f t="shared" ca="1" si="54"/>
        <v>#REF!</v>
      </c>
      <c r="O439" s="32" t="e">
        <f t="shared" ca="1" si="55"/>
        <v>#REF!</v>
      </c>
      <c r="P439" s="35"/>
    </row>
    <row r="440" spans="1:16" x14ac:dyDescent="0.25">
      <c r="A440" s="21">
        <v>434</v>
      </c>
      <c r="B440" s="42" t="e">
        <f t="shared" ca="1" si="48"/>
        <v>#REF!</v>
      </c>
      <c r="C440" s="42" t="e">
        <f t="shared" ca="1" si="49"/>
        <v>#REF!</v>
      </c>
      <c r="D440" s="26"/>
      <c r="E440" s="27"/>
      <c r="F440" s="27" t="e">
        <f t="shared" ca="1" si="50"/>
        <v>#REF!</v>
      </c>
      <c r="G440" s="25"/>
      <c r="H440" s="25"/>
      <c r="I440" s="25" t="e">
        <f t="shared" ca="1" si="52"/>
        <v>#REF!</v>
      </c>
      <c r="J440" s="28"/>
      <c r="K440" s="28"/>
      <c r="L440" s="28" t="e">
        <f t="shared" ca="1" si="51"/>
        <v>#REF!</v>
      </c>
      <c r="M440" s="30" t="e">
        <f t="shared" ca="1" si="53"/>
        <v>#REF!</v>
      </c>
      <c r="N440" s="50" t="e">
        <f t="shared" ca="1" si="54"/>
        <v>#REF!</v>
      </c>
      <c r="O440" s="32" t="e">
        <f t="shared" ca="1" si="55"/>
        <v>#REF!</v>
      </c>
      <c r="P440" s="35"/>
    </row>
    <row r="441" spans="1:16" x14ac:dyDescent="0.25">
      <c r="A441" s="21">
        <v>435</v>
      </c>
      <c r="B441" s="42" t="e">
        <f t="shared" ca="1" si="48"/>
        <v>#REF!</v>
      </c>
      <c r="C441" s="42" t="e">
        <f t="shared" ca="1" si="49"/>
        <v>#REF!</v>
      </c>
      <c r="D441" s="26"/>
      <c r="E441" s="27"/>
      <c r="F441" s="27" t="e">
        <f t="shared" ca="1" si="50"/>
        <v>#REF!</v>
      </c>
      <c r="G441" s="25"/>
      <c r="H441" s="25"/>
      <c r="I441" s="25" t="e">
        <f t="shared" ca="1" si="52"/>
        <v>#REF!</v>
      </c>
      <c r="J441" s="28"/>
      <c r="K441" s="28"/>
      <c r="L441" s="28" t="e">
        <f t="shared" ca="1" si="51"/>
        <v>#REF!</v>
      </c>
      <c r="M441" s="30" t="e">
        <f t="shared" ca="1" si="53"/>
        <v>#REF!</v>
      </c>
      <c r="N441" s="50" t="e">
        <f t="shared" ca="1" si="54"/>
        <v>#REF!</v>
      </c>
      <c r="O441" s="32" t="e">
        <f t="shared" ca="1" si="55"/>
        <v>#REF!</v>
      </c>
      <c r="P441" s="35"/>
    </row>
    <row r="442" spans="1:16" x14ac:dyDescent="0.25">
      <c r="A442" s="21">
        <v>436</v>
      </c>
      <c r="B442" s="42" t="e">
        <f t="shared" ca="1" si="48"/>
        <v>#REF!</v>
      </c>
      <c r="C442" s="42" t="e">
        <f t="shared" ca="1" si="49"/>
        <v>#REF!</v>
      </c>
      <c r="D442" s="26"/>
      <c r="E442" s="27"/>
      <c r="F442" s="27" t="e">
        <f t="shared" ca="1" si="50"/>
        <v>#REF!</v>
      </c>
      <c r="G442" s="25"/>
      <c r="H442" s="25"/>
      <c r="I442" s="25" t="e">
        <f t="shared" ca="1" si="52"/>
        <v>#REF!</v>
      </c>
      <c r="J442" s="28"/>
      <c r="K442" s="28"/>
      <c r="L442" s="28" t="e">
        <f t="shared" ca="1" si="51"/>
        <v>#REF!</v>
      </c>
      <c r="M442" s="30" t="e">
        <f t="shared" ca="1" si="53"/>
        <v>#REF!</v>
      </c>
      <c r="N442" s="50" t="e">
        <f t="shared" ca="1" si="54"/>
        <v>#REF!</v>
      </c>
      <c r="O442" s="32" t="e">
        <f t="shared" ca="1" si="55"/>
        <v>#REF!</v>
      </c>
      <c r="P442" s="35"/>
    </row>
    <row r="443" spans="1:16" x14ac:dyDescent="0.25">
      <c r="A443" s="21">
        <v>437</v>
      </c>
      <c r="B443" s="42" t="e">
        <f t="shared" ca="1" si="48"/>
        <v>#REF!</v>
      </c>
      <c r="C443" s="42" t="e">
        <f t="shared" ca="1" si="49"/>
        <v>#REF!</v>
      </c>
      <c r="D443" s="26"/>
      <c r="E443" s="27"/>
      <c r="F443" s="27" t="e">
        <f t="shared" ca="1" si="50"/>
        <v>#REF!</v>
      </c>
      <c r="G443" s="25"/>
      <c r="H443" s="25"/>
      <c r="I443" s="25" t="e">
        <f t="shared" ca="1" si="52"/>
        <v>#REF!</v>
      </c>
      <c r="J443" s="28"/>
      <c r="K443" s="28"/>
      <c r="L443" s="28" t="e">
        <f t="shared" ca="1" si="51"/>
        <v>#REF!</v>
      </c>
      <c r="M443" s="30" t="e">
        <f t="shared" ca="1" si="53"/>
        <v>#REF!</v>
      </c>
      <c r="N443" s="50" t="e">
        <f t="shared" ca="1" si="54"/>
        <v>#REF!</v>
      </c>
      <c r="O443" s="32" t="e">
        <f t="shared" ca="1" si="55"/>
        <v>#REF!</v>
      </c>
      <c r="P443" s="35"/>
    </row>
    <row r="444" spans="1:16" x14ac:dyDescent="0.25">
      <c r="A444" s="21">
        <v>438</v>
      </c>
      <c r="B444" s="42" t="e">
        <f t="shared" ca="1" si="48"/>
        <v>#REF!</v>
      </c>
      <c r="C444" s="42" t="e">
        <f t="shared" ca="1" si="49"/>
        <v>#REF!</v>
      </c>
      <c r="D444" s="26"/>
      <c r="E444" s="27"/>
      <c r="F444" s="27" t="e">
        <f t="shared" ca="1" si="50"/>
        <v>#REF!</v>
      </c>
      <c r="G444" s="25"/>
      <c r="H444" s="25"/>
      <c r="I444" s="25" t="e">
        <f t="shared" ca="1" si="52"/>
        <v>#REF!</v>
      </c>
      <c r="J444" s="28"/>
      <c r="K444" s="28"/>
      <c r="L444" s="28" t="e">
        <f t="shared" ca="1" si="51"/>
        <v>#REF!</v>
      </c>
      <c r="M444" s="30" t="e">
        <f t="shared" ca="1" si="53"/>
        <v>#REF!</v>
      </c>
      <c r="N444" s="50" t="e">
        <f t="shared" ca="1" si="54"/>
        <v>#REF!</v>
      </c>
      <c r="O444" s="32" t="e">
        <f t="shared" ca="1" si="55"/>
        <v>#REF!</v>
      </c>
      <c r="P444" s="35"/>
    </row>
    <row r="445" spans="1:16" x14ac:dyDescent="0.25">
      <c r="A445" s="21">
        <v>439</v>
      </c>
      <c r="B445" s="42" t="e">
        <f t="shared" ca="1" si="48"/>
        <v>#REF!</v>
      </c>
      <c r="C445" s="42" t="e">
        <f t="shared" ca="1" si="49"/>
        <v>#REF!</v>
      </c>
      <c r="D445" s="26"/>
      <c r="E445" s="27"/>
      <c r="F445" s="27" t="e">
        <f t="shared" ca="1" si="50"/>
        <v>#REF!</v>
      </c>
      <c r="G445" s="25"/>
      <c r="H445" s="25"/>
      <c r="I445" s="25" t="e">
        <f t="shared" ca="1" si="52"/>
        <v>#REF!</v>
      </c>
      <c r="J445" s="28"/>
      <c r="K445" s="28"/>
      <c r="L445" s="28" t="e">
        <f t="shared" ca="1" si="51"/>
        <v>#REF!</v>
      </c>
      <c r="M445" s="30" t="e">
        <f t="shared" ca="1" si="53"/>
        <v>#REF!</v>
      </c>
      <c r="N445" s="50" t="e">
        <f t="shared" ca="1" si="54"/>
        <v>#REF!</v>
      </c>
      <c r="O445" s="32" t="e">
        <f t="shared" ca="1" si="55"/>
        <v>#REF!</v>
      </c>
      <c r="P445" s="35"/>
    </row>
    <row r="446" spans="1:16" x14ac:dyDescent="0.25">
      <c r="A446" s="21">
        <v>440</v>
      </c>
      <c r="B446" s="42" t="e">
        <f t="shared" ca="1" si="48"/>
        <v>#REF!</v>
      </c>
      <c r="C446" s="42" t="e">
        <f t="shared" ca="1" si="49"/>
        <v>#REF!</v>
      </c>
      <c r="D446" s="26"/>
      <c r="E446" s="27"/>
      <c r="F446" s="27" t="e">
        <f t="shared" ca="1" si="50"/>
        <v>#REF!</v>
      </c>
      <c r="G446" s="25"/>
      <c r="H446" s="25"/>
      <c r="I446" s="25" t="e">
        <f t="shared" ca="1" si="52"/>
        <v>#REF!</v>
      </c>
      <c r="J446" s="28"/>
      <c r="K446" s="28"/>
      <c r="L446" s="28" t="e">
        <f t="shared" ca="1" si="51"/>
        <v>#REF!</v>
      </c>
      <c r="M446" s="30" t="e">
        <f t="shared" ca="1" si="53"/>
        <v>#REF!</v>
      </c>
      <c r="N446" s="50" t="e">
        <f t="shared" ca="1" si="54"/>
        <v>#REF!</v>
      </c>
      <c r="O446" s="32" t="e">
        <f t="shared" ca="1" si="55"/>
        <v>#REF!</v>
      </c>
      <c r="P446" s="35"/>
    </row>
    <row r="447" spans="1:16" x14ac:dyDescent="0.25">
      <c r="A447" s="21">
        <v>441</v>
      </c>
      <c r="B447" s="42" t="e">
        <f t="shared" ca="1" si="48"/>
        <v>#REF!</v>
      </c>
      <c r="C447" s="42" t="e">
        <f t="shared" ca="1" si="49"/>
        <v>#REF!</v>
      </c>
      <c r="D447" s="26"/>
      <c r="E447" s="27"/>
      <c r="F447" s="27" t="e">
        <f t="shared" ca="1" si="50"/>
        <v>#REF!</v>
      </c>
      <c r="G447" s="25"/>
      <c r="H447" s="25"/>
      <c r="I447" s="25" t="e">
        <f t="shared" ca="1" si="52"/>
        <v>#REF!</v>
      </c>
      <c r="J447" s="28"/>
      <c r="K447" s="28"/>
      <c r="L447" s="28" t="e">
        <f t="shared" ca="1" si="51"/>
        <v>#REF!</v>
      </c>
      <c r="M447" s="30" t="e">
        <f t="shared" ca="1" si="53"/>
        <v>#REF!</v>
      </c>
      <c r="N447" s="50" t="e">
        <f t="shared" ca="1" si="54"/>
        <v>#REF!</v>
      </c>
      <c r="O447" s="32" t="e">
        <f t="shared" ca="1" si="55"/>
        <v>#REF!</v>
      </c>
      <c r="P447" s="35"/>
    </row>
    <row r="448" spans="1:16" x14ac:dyDescent="0.25">
      <c r="A448" s="21">
        <v>442</v>
      </c>
      <c r="B448" s="42" t="e">
        <f t="shared" ca="1" si="48"/>
        <v>#REF!</v>
      </c>
      <c r="C448" s="42" t="e">
        <f t="shared" ca="1" si="49"/>
        <v>#REF!</v>
      </c>
      <c r="D448" s="26"/>
      <c r="E448" s="27"/>
      <c r="F448" s="27" t="e">
        <f t="shared" ca="1" si="50"/>
        <v>#REF!</v>
      </c>
      <c r="G448" s="25"/>
      <c r="H448" s="25"/>
      <c r="I448" s="25" t="e">
        <f t="shared" ca="1" si="52"/>
        <v>#REF!</v>
      </c>
      <c r="J448" s="28"/>
      <c r="K448" s="28"/>
      <c r="L448" s="28" t="e">
        <f t="shared" ca="1" si="51"/>
        <v>#REF!</v>
      </c>
      <c r="M448" s="30" t="e">
        <f t="shared" ca="1" si="53"/>
        <v>#REF!</v>
      </c>
      <c r="N448" s="50" t="e">
        <f t="shared" ca="1" si="54"/>
        <v>#REF!</v>
      </c>
      <c r="O448" s="32" t="e">
        <f t="shared" ca="1" si="55"/>
        <v>#REF!</v>
      </c>
      <c r="P448" s="35"/>
    </row>
    <row r="449" spans="1:16" x14ac:dyDescent="0.25">
      <c r="A449" s="21">
        <v>443</v>
      </c>
      <c r="B449" s="42" t="e">
        <f t="shared" ca="1" si="48"/>
        <v>#REF!</v>
      </c>
      <c r="C449" s="42" t="e">
        <f t="shared" ca="1" si="49"/>
        <v>#REF!</v>
      </c>
      <c r="D449" s="26"/>
      <c r="E449" s="27"/>
      <c r="F449" s="27" t="e">
        <f t="shared" ca="1" si="50"/>
        <v>#REF!</v>
      </c>
      <c r="G449" s="25"/>
      <c r="H449" s="25"/>
      <c r="I449" s="25" t="e">
        <f t="shared" ca="1" si="52"/>
        <v>#REF!</v>
      </c>
      <c r="J449" s="28"/>
      <c r="K449" s="28"/>
      <c r="L449" s="28" t="e">
        <f t="shared" ca="1" si="51"/>
        <v>#REF!</v>
      </c>
      <c r="M449" s="30" t="e">
        <f t="shared" ca="1" si="53"/>
        <v>#REF!</v>
      </c>
      <c r="N449" s="50" t="e">
        <f t="shared" ca="1" si="54"/>
        <v>#REF!</v>
      </c>
      <c r="O449" s="32" t="e">
        <f t="shared" ca="1" si="55"/>
        <v>#REF!</v>
      </c>
      <c r="P449" s="35"/>
    </row>
    <row r="450" spans="1:16" x14ac:dyDescent="0.25">
      <c r="A450" s="21">
        <v>444</v>
      </c>
      <c r="B450" s="42" t="e">
        <f t="shared" ca="1" si="48"/>
        <v>#REF!</v>
      </c>
      <c r="C450" s="42" t="e">
        <f t="shared" ca="1" si="49"/>
        <v>#REF!</v>
      </c>
      <c r="D450" s="26"/>
      <c r="E450" s="27"/>
      <c r="F450" s="27" t="e">
        <f t="shared" ca="1" si="50"/>
        <v>#REF!</v>
      </c>
      <c r="G450" s="25"/>
      <c r="H450" s="25"/>
      <c r="I450" s="25" t="e">
        <f t="shared" ca="1" si="52"/>
        <v>#REF!</v>
      </c>
      <c r="J450" s="28"/>
      <c r="K450" s="28"/>
      <c r="L450" s="28" t="e">
        <f t="shared" ca="1" si="51"/>
        <v>#REF!</v>
      </c>
      <c r="M450" s="30" t="e">
        <f t="shared" ca="1" si="53"/>
        <v>#REF!</v>
      </c>
      <c r="N450" s="50" t="e">
        <f t="shared" ca="1" si="54"/>
        <v>#REF!</v>
      </c>
      <c r="O450" s="32" t="e">
        <f t="shared" ca="1" si="55"/>
        <v>#REF!</v>
      </c>
      <c r="P450" s="35"/>
    </row>
    <row r="451" spans="1:16" x14ac:dyDescent="0.25">
      <c r="A451" s="21">
        <v>445</v>
      </c>
      <c r="B451" s="42" t="e">
        <f t="shared" ca="1" si="48"/>
        <v>#REF!</v>
      </c>
      <c r="C451" s="42" t="e">
        <f t="shared" ca="1" si="49"/>
        <v>#REF!</v>
      </c>
      <c r="D451" s="26"/>
      <c r="E451" s="27"/>
      <c r="F451" s="27" t="e">
        <f t="shared" ca="1" si="50"/>
        <v>#REF!</v>
      </c>
      <c r="G451" s="25"/>
      <c r="H451" s="25"/>
      <c r="I451" s="25" t="e">
        <f t="shared" ca="1" si="52"/>
        <v>#REF!</v>
      </c>
      <c r="J451" s="28"/>
      <c r="K451" s="28"/>
      <c r="L451" s="28" t="e">
        <f t="shared" ca="1" si="51"/>
        <v>#REF!</v>
      </c>
      <c r="M451" s="30" t="e">
        <f t="shared" ca="1" si="53"/>
        <v>#REF!</v>
      </c>
      <c r="N451" s="50" t="e">
        <f t="shared" ca="1" si="54"/>
        <v>#REF!</v>
      </c>
      <c r="O451" s="32" t="e">
        <f t="shared" ca="1" si="55"/>
        <v>#REF!</v>
      </c>
      <c r="P451" s="35"/>
    </row>
    <row r="452" spans="1:16" x14ac:dyDescent="0.25">
      <c r="A452" s="21">
        <v>446</v>
      </c>
      <c r="B452" s="42" t="e">
        <f t="shared" ca="1" si="48"/>
        <v>#REF!</v>
      </c>
      <c r="C452" s="42" t="e">
        <f t="shared" ca="1" si="49"/>
        <v>#REF!</v>
      </c>
      <c r="D452" s="26"/>
      <c r="E452" s="27"/>
      <c r="F452" s="27" t="e">
        <f t="shared" ca="1" si="50"/>
        <v>#REF!</v>
      </c>
      <c r="G452" s="25"/>
      <c r="H452" s="25"/>
      <c r="I452" s="25" t="e">
        <f t="shared" ca="1" si="52"/>
        <v>#REF!</v>
      </c>
      <c r="J452" s="28"/>
      <c r="K452" s="28"/>
      <c r="L452" s="28" t="e">
        <f t="shared" ca="1" si="51"/>
        <v>#REF!</v>
      </c>
      <c r="M452" s="30" t="e">
        <f t="shared" ca="1" si="53"/>
        <v>#REF!</v>
      </c>
      <c r="N452" s="50" t="e">
        <f t="shared" ca="1" si="54"/>
        <v>#REF!</v>
      </c>
      <c r="O452" s="32" t="e">
        <f t="shared" ca="1" si="55"/>
        <v>#REF!</v>
      </c>
      <c r="P452" s="35"/>
    </row>
    <row r="453" spans="1:16" x14ac:dyDescent="0.25">
      <c r="A453" s="21">
        <v>447</v>
      </c>
      <c r="B453" s="42" t="e">
        <f t="shared" ca="1" si="48"/>
        <v>#REF!</v>
      </c>
      <c r="C453" s="42" t="e">
        <f t="shared" ca="1" si="49"/>
        <v>#REF!</v>
      </c>
      <c r="D453" s="26"/>
      <c r="E453" s="27"/>
      <c r="F453" s="27" t="e">
        <f t="shared" ca="1" si="50"/>
        <v>#REF!</v>
      </c>
      <c r="G453" s="25"/>
      <c r="H453" s="25"/>
      <c r="I453" s="25" t="e">
        <f t="shared" ca="1" si="52"/>
        <v>#REF!</v>
      </c>
      <c r="J453" s="28"/>
      <c r="K453" s="28"/>
      <c r="L453" s="28" t="e">
        <f t="shared" ca="1" si="51"/>
        <v>#REF!</v>
      </c>
      <c r="M453" s="30" t="e">
        <f t="shared" ca="1" si="53"/>
        <v>#REF!</v>
      </c>
      <c r="N453" s="50" t="e">
        <f t="shared" ca="1" si="54"/>
        <v>#REF!</v>
      </c>
      <c r="O453" s="32" t="e">
        <f t="shared" ca="1" si="55"/>
        <v>#REF!</v>
      </c>
      <c r="P453" s="35"/>
    </row>
    <row r="454" spans="1:16" x14ac:dyDescent="0.25">
      <c r="A454" s="21">
        <v>448</v>
      </c>
      <c r="B454" s="42" t="e">
        <f t="shared" ca="1" si="48"/>
        <v>#REF!</v>
      </c>
      <c r="C454" s="42" t="e">
        <f t="shared" ca="1" si="49"/>
        <v>#REF!</v>
      </c>
      <c r="D454" s="26"/>
      <c r="E454" s="27"/>
      <c r="F454" s="27" t="e">
        <f t="shared" ca="1" si="50"/>
        <v>#REF!</v>
      </c>
      <c r="G454" s="25"/>
      <c r="H454" s="25"/>
      <c r="I454" s="25" t="e">
        <f t="shared" ca="1" si="52"/>
        <v>#REF!</v>
      </c>
      <c r="J454" s="28"/>
      <c r="K454" s="28"/>
      <c r="L454" s="28" t="e">
        <f t="shared" ca="1" si="51"/>
        <v>#REF!</v>
      </c>
      <c r="M454" s="30" t="e">
        <f t="shared" ca="1" si="53"/>
        <v>#REF!</v>
      </c>
      <c r="N454" s="50" t="e">
        <f t="shared" ca="1" si="54"/>
        <v>#REF!</v>
      </c>
      <c r="O454" s="32" t="e">
        <f t="shared" ca="1" si="55"/>
        <v>#REF!</v>
      </c>
      <c r="P454" s="35"/>
    </row>
    <row r="455" spans="1:16" x14ac:dyDescent="0.25">
      <c r="A455" s="21">
        <v>449</v>
      </c>
      <c r="B455" s="42" t="e">
        <f t="shared" ca="1" si="48"/>
        <v>#REF!</v>
      </c>
      <c r="C455" s="42" t="e">
        <f t="shared" ca="1" si="49"/>
        <v>#REF!</v>
      </c>
      <c r="D455" s="26"/>
      <c r="E455" s="27"/>
      <c r="F455" s="27" t="e">
        <f t="shared" ca="1" si="50"/>
        <v>#REF!</v>
      </c>
      <c r="G455" s="25"/>
      <c r="H455" s="25"/>
      <c r="I455" s="25" t="e">
        <f t="shared" ca="1" si="52"/>
        <v>#REF!</v>
      </c>
      <c r="J455" s="28"/>
      <c r="K455" s="28"/>
      <c r="L455" s="28" t="e">
        <f t="shared" ca="1" si="51"/>
        <v>#REF!</v>
      </c>
      <c r="M455" s="30" t="e">
        <f t="shared" ca="1" si="53"/>
        <v>#REF!</v>
      </c>
      <c r="N455" s="50" t="e">
        <f t="shared" ca="1" si="54"/>
        <v>#REF!</v>
      </c>
      <c r="O455" s="32" t="e">
        <f t="shared" ca="1" si="55"/>
        <v>#REF!</v>
      </c>
      <c r="P455" s="35"/>
    </row>
    <row r="456" spans="1:16" x14ac:dyDescent="0.25">
      <c r="A456" s="21">
        <v>450</v>
      </c>
      <c r="B456" s="42" t="e">
        <f t="shared" ref="B456:B498" ca="1" si="56">INDIRECT(CONCATENATE($C$505,$D$505,"!$B",$A456 + 8))</f>
        <v>#REF!</v>
      </c>
      <c r="C456" s="42" t="e">
        <f t="shared" ref="C456:C498" ca="1" si="57">INDIRECT(CONCATENATE($C$505,$D$505,"!$C",$A456 + 8))</f>
        <v>#REF!</v>
      </c>
      <c r="D456" s="26"/>
      <c r="E456" s="27"/>
      <c r="F456" s="27" t="e">
        <f t="shared" ref="F456:F498" ca="1" si="58">INDIRECT(CONCATENATE($C$505,$D$505,"!$Z",$A456 + 8))</f>
        <v>#REF!</v>
      </c>
      <c r="G456" s="25"/>
      <c r="H456" s="25"/>
      <c r="I456" s="25" t="e">
        <f t="shared" ca="1" si="52"/>
        <v>#REF!</v>
      </c>
      <c r="J456" s="28"/>
      <c r="K456" s="28"/>
      <c r="L456" s="28" t="e">
        <f t="shared" ref="L456:L498" ca="1" si="59">INDIRECT(CONCATENATE($C$505,$D$505,"!$V",$A456 + 8))</f>
        <v>#REF!</v>
      </c>
      <c r="M456" s="30" t="e">
        <f t="shared" ca="1" si="53"/>
        <v>#REF!</v>
      </c>
      <c r="N456" s="50" t="e">
        <f t="shared" ca="1" si="54"/>
        <v>#REF!</v>
      </c>
      <c r="O456" s="32" t="e">
        <f t="shared" ca="1" si="55"/>
        <v>#REF!</v>
      </c>
      <c r="P456" s="35"/>
    </row>
    <row r="457" spans="1:16" x14ac:dyDescent="0.25">
      <c r="A457" s="21">
        <v>451</v>
      </c>
      <c r="B457" s="42" t="e">
        <f t="shared" ca="1" si="56"/>
        <v>#REF!</v>
      </c>
      <c r="C457" s="42" t="e">
        <f t="shared" ca="1" si="57"/>
        <v>#REF!</v>
      </c>
      <c r="D457" s="26"/>
      <c r="E457" s="27"/>
      <c r="F457" s="27" t="e">
        <f t="shared" ca="1" si="58"/>
        <v>#REF!</v>
      </c>
      <c r="G457" s="25"/>
      <c r="H457" s="25"/>
      <c r="I457" s="25" t="e">
        <f t="shared" ref="I457:I498" ca="1" si="60">INDIRECT(CONCATENATE($C$505,$D$505,"!$AD",$A457 + 8))</f>
        <v>#REF!</v>
      </c>
      <c r="J457" s="28"/>
      <c r="K457" s="28"/>
      <c r="L457" s="28" t="e">
        <f t="shared" ca="1" si="59"/>
        <v>#REF!</v>
      </c>
      <c r="M457" s="30" t="e">
        <f t="shared" ref="M457:M498" ca="1" si="61">IF(I457&lt;33,0,3)</f>
        <v>#REF!</v>
      </c>
      <c r="N457" s="50" t="e">
        <f t="shared" ref="N457:N498" ca="1" si="62">ROUNDDOWN(O457,0)</f>
        <v>#REF!</v>
      </c>
      <c r="O457" s="32" t="e">
        <f t="shared" ref="O457:O498" ca="1" si="63">I457*M457/100</f>
        <v>#REF!</v>
      </c>
      <c r="P457" s="35"/>
    </row>
    <row r="458" spans="1:16" x14ac:dyDescent="0.25">
      <c r="A458" s="21">
        <v>452</v>
      </c>
      <c r="B458" s="42" t="e">
        <f t="shared" ca="1" si="56"/>
        <v>#REF!</v>
      </c>
      <c r="C458" s="42" t="e">
        <f t="shared" ca="1" si="57"/>
        <v>#REF!</v>
      </c>
      <c r="D458" s="26"/>
      <c r="E458" s="27"/>
      <c r="F458" s="27" t="e">
        <f t="shared" ca="1" si="58"/>
        <v>#REF!</v>
      </c>
      <c r="G458" s="25"/>
      <c r="H458" s="25"/>
      <c r="I458" s="25" t="e">
        <f t="shared" ca="1" si="60"/>
        <v>#REF!</v>
      </c>
      <c r="J458" s="28"/>
      <c r="K458" s="28"/>
      <c r="L458" s="28" t="e">
        <f t="shared" ca="1" si="59"/>
        <v>#REF!</v>
      </c>
      <c r="M458" s="30" t="e">
        <f t="shared" ca="1" si="61"/>
        <v>#REF!</v>
      </c>
      <c r="N458" s="50" t="e">
        <f t="shared" ca="1" si="62"/>
        <v>#REF!</v>
      </c>
      <c r="O458" s="32" t="e">
        <f t="shared" ca="1" si="63"/>
        <v>#REF!</v>
      </c>
      <c r="P458" s="35"/>
    </row>
    <row r="459" spans="1:16" x14ac:dyDescent="0.25">
      <c r="A459" s="21">
        <v>453</v>
      </c>
      <c r="B459" s="42" t="e">
        <f t="shared" ca="1" si="56"/>
        <v>#REF!</v>
      </c>
      <c r="C459" s="42" t="e">
        <f t="shared" ca="1" si="57"/>
        <v>#REF!</v>
      </c>
      <c r="D459" s="26"/>
      <c r="E459" s="27"/>
      <c r="F459" s="27" t="e">
        <f t="shared" ca="1" si="58"/>
        <v>#REF!</v>
      </c>
      <c r="G459" s="25"/>
      <c r="H459" s="25"/>
      <c r="I459" s="25" t="e">
        <f t="shared" ca="1" si="60"/>
        <v>#REF!</v>
      </c>
      <c r="J459" s="28"/>
      <c r="K459" s="28"/>
      <c r="L459" s="28" t="e">
        <f t="shared" ca="1" si="59"/>
        <v>#REF!</v>
      </c>
      <c r="M459" s="30" t="e">
        <f t="shared" ca="1" si="61"/>
        <v>#REF!</v>
      </c>
      <c r="N459" s="50" t="e">
        <f t="shared" ca="1" si="62"/>
        <v>#REF!</v>
      </c>
      <c r="O459" s="32" t="e">
        <f t="shared" ca="1" si="63"/>
        <v>#REF!</v>
      </c>
      <c r="P459" s="35"/>
    </row>
    <row r="460" spans="1:16" x14ac:dyDescent="0.25">
      <c r="A460" s="21">
        <v>454</v>
      </c>
      <c r="B460" s="42" t="e">
        <f t="shared" ca="1" si="56"/>
        <v>#REF!</v>
      </c>
      <c r="C460" s="42" t="e">
        <f t="shared" ca="1" si="57"/>
        <v>#REF!</v>
      </c>
      <c r="D460" s="26"/>
      <c r="E460" s="27"/>
      <c r="F460" s="27" t="e">
        <f t="shared" ca="1" si="58"/>
        <v>#REF!</v>
      </c>
      <c r="G460" s="25"/>
      <c r="H460" s="25"/>
      <c r="I460" s="25" t="e">
        <f t="shared" ca="1" si="60"/>
        <v>#REF!</v>
      </c>
      <c r="J460" s="28"/>
      <c r="K460" s="28"/>
      <c r="L460" s="28" t="e">
        <f t="shared" ca="1" si="59"/>
        <v>#REF!</v>
      </c>
      <c r="M460" s="30" t="e">
        <f t="shared" ca="1" si="61"/>
        <v>#REF!</v>
      </c>
      <c r="N460" s="50" t="e">
        <f t="shared" ca="1" si="62"/>
        <v>#REF!</v>
      </c>
      <c r="O460" s="32" t="e">
        <f t="shared" ca="1" si="63"/>
        <v>#REF!</v>
      </c>
      <c r="P460" s="35"/>
    </row>
    <row r="461" spans="1:16" x14ac:dyDescent="0.25">
      <c r="A461" s="21">
        <v>455</v>
      </c>
      <c r="B461" s="42" t="e">
        <f t="shared" ca="1" si="56"/>
        <v>#REF!</v>
      </c>
      <c r="C461" s="42" t="e">
        <f t="shared" ca="1" si="57"/>
        <v>#REF!</v>
      </c>
      <c r="D461" s="26"/>
      <c r="E461" s="27"/>
      <c r="F461" s="27" t="e">
        <f t="shared" ca="1" si="58"/>
        <v>#REF!</v>
      </c>
      <c r="G461" s="25"/>
      <c r="H461" s="25"/>
      <c r="I461" s="25" t="e">
        <f t="shared" ca="1" si="60"/>
        <v>#REF!</v>
      </c>
      <c r="J461" s="28"/>
      <c r="K461" s="28"/>
      <c r="L461" s="28" t="e">
        <f t="shared" ca="1" si="59"/>
        <v>#REF!</v>
      </c>
      <c r="M461" s="30" t="e">
        <f t="shared" ca="1" si="61"/>
        <v>#REF!</v>
      </c>
      <c r="N461" s="50" t="e">
        <f t="shared" ca="1" si="62"/>
        <v>#REF!</v>
      </c>
      <c r="O461" s="32" t="e">
        <f t="shared" ca="1" si="63"/>
        <v>#REF!</v>
      </c>
      <c r="P461" s="35"/>
    </row>
    <row r="462" spans="1:16" x14ac:dyDescent="0.25">
      <c r="A462" s="21">
        <v>456</v>
      </c>
      <c r="B462" s="42" t="e">
        <f t="shared" ca="1" si="56"/>
        <v>#REF!</v>
      </c>
      <c r="C462" s="42" t="e">
        <f t="shared" ca="1" si="57"/>
        <v>#REF!</v>
      </c>
      <c r="D462" s="26"/>
      <c r="E462" s="27"/>
      <c r="F462" s="27" t="e">
        <f t="shared" ca="1" si="58"/>
        <v>#REF!</v>
      </c>
      <c r="G462" s="25"/>
      <c r="H462" s="25"/>
      <c r="I462" s="25" t="e">
        <f t="shared" ca="1" si="60"/>
        <v>#REF!</v>
      </c>
      <c r="J462" s="28"/>
      <c r="K462" s="28"/>
      <c r="L462" s="28" t="e">
        <f t="shared" ca="1" si="59"/>
        <v>#REF!</v>
      </c>
      <c r="M462" s="30" t="e">
        <f t="shared" ca="1" si="61"/>
        <v>#REF!</v>
      </c>
      <c r="N462" s="50" t="e">
        <f t="shared" ca="1" si="62"/>
        <v>#REF!</v>
      </c>
      <c r="O462" s="32" t="e">
        <f t="shared" ca="1" si="63"/>
        <v>#REF!</v>
      </c>
      <c r="P462" s="35"/>
    </row>
    <row r="463" spans="1:16" x14ac:dyDescent="0.25">
      <c r="A463" s="21">
        <v>457</v>
      </c>
      <c r="B463" s="42" t="e">
        <f t="shared" ca="1" si="56"/>
        <v>#REF!</v>
      </c>
      <c r="C463" s="42" t="e">
        <f t="shared" ca="1" si="57"/>
        <v>#REF!</v>
      </c>
      <c r="D463" s="26"/>
      <c r="E463" s="27"/>
      <c r="F463" s="27" t="e">
        <f t="shared" ca="1" si="58"/>
        <v>#REF!</v>
      </c>
      <c r="G463" s="25"/>
      <c r="H463" s="25"/>
      <c r="I463" s="25" t="e">
        <f t="shared" ca="1" si="60"/>
        <v>#REF!</v>
      </c>
      <c r="J463" s="28"/>
      <c r="K463" s="28"/>
      <c r="L463" s="28" t="e">
        <f t="shared" ca="1" si="59"/>
        <v>#REF!</v>
      </c>
      <c r="M463" s="30" t="e">
        <f t="shared" ca="1" si="61"/>
        <v>#REF!</v>
      </c>
      <c r="N463" s="50" t="e">
        <f t="shared" ca="1" si="62"/>
        <v>#REF!</v>
      </c>
      <c r="O463" s="32" t="e">
        <f t="shared" ca="1" si="63"/>
        <v>#REF!</v>
      </c>
      <c r="P463" s="35"/>
    </row>
    <row r="464" spans="1:16" x14ac:dyDescent="0.25">
      <c r="A464" s="21">
        <v>458</v>
      </c>
      <c r="B464" s="42" t="e">
        <f t="shared" ca="1" si="56"/>
        <v>#REF!</v>
      </c>
      <c r="C464" s="42" t="e">
        <f t="shared" ca="1" si="57"/>
        <v>#REF!</v>
      </c>
      <c r="D464" s="26"/>
      <c r="E464" s="27"/>
      <c r="F464" s="27" t="e">
        <f t="shared" ca="1" si="58"/>
        <v>#REF!</v>
      </c>
      <c r="G464" s="25"/>
      <c r="H464" s="25"/>
      <c r="I464" s="25" t="e">
        <f t="shared" ca="1" si="60"/>
        <v>#REF!</v>
      </c>
      <c r="J464" s="28"/>
      <c r="K464" s="28"/>
      <c r="L464" s="28" t="e">
        <f t="shared" ca="1" si="59"/>
        <v>#REF!</v>
      </c>
      <c r="M464" s="30" t="e">
        <f t="shared" ca="1" si="61"/>
        <v>#REF!</v>
      </c>
      <c r="N464" s="50" t="e">
        <f t="shared" ca="1" si="62"/>
        <v>#REF!</v>
      </c>
      <c r="O464" s="32" t="e">
        <f t="shared" ca="1" si="63"/>
        <v>#REF!</v>
      </c>
      <c r="P464" s="35"/>
    </row>
    <row r="465" spans="1:16" x14ac:dyDescent="0.25">
      <c r="A465" s="21">
        <v>459</v>
      </c>
      <c r="B465" s="42" t="e">
        <f t="shared" ca="1" si="56"/>
        <v>#REF!</v>
      </c>
      <c r="C465" s="42" t="e">
        <f t="shared" ca="1" si="57"/>
        <v>#REF!</v>
      </c>
      <c r="D465" s="26"/>
      <c r="E465" s="27"/>
      <c r="F465" s="27" t="e">
        <f t="shared" ca="1" si="58"/>
        <v>#REF!</v>
      </c>
      <c r="G465" s="25"/>
      <c r="H465" s="25"/>
      <c r="I465" s="25" t="e">
        <f t="shared" ca="1" si="60"/>
        <v>#REF!</v>
      </c>
      <c r="J465" s="28"/>
      <c r="K465" s="28"/>
      <c r="L465" s="28" t="e">
        <f t="shared" ca="1" si="59"/>
        <v>#REF!</v>
      </c>
      <c r="M465" s="30" t="e">
        <f t="shared" ca="1" si="61"/>
        <v>#REF!</v>
      </c>
      <c r="N465" s="50" t="e">
        <f t="shared" ca="1" si="62"/>
        <v>#REF!</v>
      </c>
      <c r="O465" s="32" t="e">
        <f t="shared" ca="1" si="63"/>
        <v>#REF!</v>
      </c>
      <c r="P465" s="35"/>
    </row>
    <row r="466" spans="1:16" x14ac:dyDescent="0.25">
      <c r="A466" s="21">
        <v>460</v>
      </c>
      <c r="B466" s="42" t="e">
        <f t="shared" ca="1" si="56"/>
        <v>#REF!</v>
      </c>
      <c r="C466" s="42" t="e">
        <f t="shared" ca="1" si="57"/>
        <v>#REF!</v>
      </c>
      <c r="D466" s="26"/>
      <c r="E466" s="27"/>
      <c r="F466" s="27" t="e">
        <f t="shared" ca="1" si="58"/>
        <v>#REF!</v>
      </c>
      <c r="G466" s="25"/>
      <c r="H466" s="25"/>
      <c r="I466" s="25" t="e">
        <f t="shared" ca="1" si="60"/>
        <v>#REF!</v>
      </c>
      <c r="J466" s="28"/>
      <c r="K466" s="28"/>
      <c r="L466" s="28" t="e">
        <f t="shared" ca="1" si="59"/>
        <v>#REF!</v>
      </c>
      <c r="M466" s="30" t="e">
        <f t="shared" ca="1" si="61"/>
        <v>#REF!</v>
      </c>
      <c r="N466" s="50" t="e">
        <f t="shared" ca="1" si="62"/>
        <v>#REF!</v>
      </c>
      <c r="O466" s="32" t="e">
        <f t="shared" ca="1" si="63"/>
        <v>#REF!</v>
      </c>
      <c r="P466" s="35"/>
    </row>
    <row r="467" spans="1:16" x14ac:dyDescent="0.25">
      <c r="A467" s="21">
        <v>461</v>
      </c>
      <c r="B467" s="42" t="e">
        <f t="shared" ca="1" si="56"/>
        <v>#REF!</v>
      </c>
      <c r="C467" s="42" t="e">
        <f t="shared" ca="1" si="57"/>
        <v>#REF!</v>
      </c>
      <c r="D467" s="26"/>
      <c r="E467" s="27"/>
      <c r="F467" s="27" t="e">
        <f t="shared" ca="1" si="58"/>
        <v>#REF!</v>
      </c>
      <c r="G467" s="25"/>
      <c r="H467" s="25"/>
      <c r="I467" s="25" t="e">
        <f t="shared" ca="1" si="60"/>
        <v>#REF!</v>
      </c>
      <c r="J467" s="28"/>
      <c r="K467" s="28"/>
      <c r="L467" s="28" t="e">
        <f t="shared" ca="1" si="59"/>
        <v>#REF!</v>
      </c>
      <c r="M467" s="30" t="e">
        <f t="shared" ca="1" si="61"/>
        <v>#REF!</v>
      </c>
      <c r="N467" s="50" t="e">
        <f t="shared" ca="1" si="62"/>
        <v>#REF!</v>
      </c>
      <c r="O467" s="32" t="e">
        <f t="shared" ca="1" si="63"/>
        <v>#REF!</v>
      </c>
      <c r="P467" s="35"/>
    </row>
    <row r="468" spans="1:16" x14ac:dyDescent="0.25">
      <c r="A468" s="21">
        <v>462</v>
      </c>
      <c r="B468" s="42" t="e">
        <f t="shared" ca="1" si="56"/>
        <v>#REF!</v>
      </c>
      <c r="C468" s="42" t="e">
        <f t="shared" ca="1" si="57"/>
        <v>#REF!</v>
      </c>
      <c r="D468" s="26"/>
      <c r="E468" s="27"/>
      <c r="F468" s="27" t="e">
        <f t="shared" ca="1" si="58"/>
        <v>#REF!</v>
      </c>
      <c r="G468" s="25"/>
      <c r="H468" s="25"/>
      <c r="I468" s="25" t="e">
        <f t="shared" ca="1" si="60"/>
        <v>#REF!</v>
      </c>
      <c r="J468" s="28"/>
      <c r="K468" s="28"/>
      <c r="L468" s="28" t="e">
        <f t="shared" ca="1" si="59"/>
        <v>#REF!</v>
      </c>
      <c r="M468" s="30" t="e">
        <f t="shared" ca="1" si="61"/>
        <v>#REF!</v>
      </c>
      <c r="N468" s="50" t="e">
        <f t="shared" ca="1" si="62"/>
        <v>#REF!</v>
      </c>
      <c r="O468" s="32" t="e">
        <f t="shared" ca="1" si="63"/>
        <v>#REF!</v>
      </c>
      <c r="P468" s="35"/>
    </row>
    <row r="469" spans="1:16" x14ac:dyDescent="0.25">
      <c r="A469" s="21">
        <v>463</v>
      </c>
      <c r="B469" s="42" t="e">
        <f t="shared" ca="1" si="56"/>
        <v>#REF!</v>
      </c>
      <c r="C469" s="42" t="e">
        <f t="shared" ca="1" si="57"/>
        <v>#REF!</v>
      </c>
      <c r="D469" s="26"/>
      <c r="E469" s="27"/>
      <c r="F469" s="27" t="e">
        <f t="shared" ca="1" si="58"/>
        <v>#REF!</v>
      </c>
      <c r="G469" s="25"/>
      <c r="H469" s="25"/>
      <c r="I469" s="25" t="e">
        <f t="shared" ca="1" si="60"/>
        <v>#REF!</v>
      </c>
      <c r="J469" s="28"/>
      <c r="K469" s="28"/>
      <c r="L469" s="28" t="e">
        <f t="shared" ca="1" si="59"/>
        <v>#REF!</v>
      </c>
      <c r="M469" s="30" t="e">
        <f t="shared" ca="1" si="61"/>
        <v>#REF!</v>
      </c>
      <c r="N469" s="50" t="e">
        <f t="shared" ca="1" si="62"/>
        <v>#REF!</v>
      </c>
      <c r="O469" s="32" t="e">
        <f t="shared" ca="1" si="63"/>
        <v>#REF!</v>
      </c>
      <c r="P469" s="35"/>
    </row>
    <row r="470" spans="1:16" x14ac:dyDescent="0.25">
      <c r="A470" s="21">
        <v>464</v>
      </c>
      <c r="B470" s="42" t="e">
        <f t="shared" ca="1" si="56"/>
        <v>#REF!</v>
      </c>
      <c r="C470" s="42" t="e">
        <f t="shared" ca="1" si="57"/>
        <v>#REF!</v>
      </c>
      <c r="D470" s="26"/>
      <c r="E470" s="27"/>
      <c r="F470" s="27" t="e">
        <f t="shared" ca="1" si="58"/>
        <v>#REF!</v>
      </c>
      <c r="G470" s="25"/>
      <c r="H470" s="25"/>
      <c r="I470" s="25" t="e">
        <f t="shared" ca="1" si="60"/>
        <v>#REF!</v>
      </c>
      <c r="J470" s="28"/>
      <c r="K470" s="28"/>
      <c r="L470" s="28" t="e">
        <f t="shared" ca="1" si="59"/>
        <v>#REF!</v>
      </c>
      <c r="M470" s="30" t="e">
        <f t="shared" ca="1" si="61"/>
        <v>#REF!</v>
      </c>
      <c r="N470" s="50" t="e">
        <f t="shared" ca="1" si="62"/>
        <v>#REF!</v>
      </c>
      <c r="O470" s="32" t="e">
        <f t="shared" ca="1" si="63"/>
        <v>#REF!</v>
      </c>
      <c r="P470" s="35"/>
    </row>
    <row r="471" spans="1:16" x14ac:dyDescent="0.25">
      <c r="A471" s="21">
        <v>465</v>
      </c>
      <c r="B471" s="42" t="e">
        <f t="shared" ca="1" si="56"/>
        <v>#REF!</v>
      </c>
      <c r="C471" s="42" t="e">
        <f t="shared" ca="1" si="57"/>
        <v>#REF!</v>
      </c>
      <c r="D471" s="26"/>
      <c r="E471" s="27"/>
      <c r="F471" s="27" t="e">
        <f t="shared" ca="1" si="58"/>
        <v>#REF!</v>
      </c>
      <c r="G471" s="25"/>
      <c r="H471" s="25"/>
      <c r="I471" s="25" t="e">
        <f t="shared" ca="1" si="60"/>
        <v>#REF!</v>
      </c>
      <c r="J471" s="28"/>
      <c r="K471" s="28"/>
      <c r="L471" s="28" t="e">
        <f t="shared" ca="1" si="59"/>
        <v>#REF!</v>
      </c>
      <c r="M471" s="30" t="e">
        <f t="shared" ca="1" si="61"/>
        <v>#REF!</v>
      </c>
      <c r="N471" s="50" t="e">
        <f t="shared" ca="1" si="62"/>
        <v>#REF!</v>
      </c>
      <c r="O471" s="32" t="e">
        <f t="shared" ca="1" si="63"/>
        <v>#REF!</v>
      </c>
      <c r="P471" s="35"/>
    </row>
    <row r="472" spans="1:16" x14ac:dyDescent="0.25">
      <c r="A472" s="21">
        <v>466</v>
      </c>
      <c r="B472" s="42" t="e">
        <f t="shared" ca="1" si="56"/>
        <v>#REF!</v>
      </c>
      <c r="C472" s="42" t="e">
        <f t="shared" ca="1" si="57"/>
        <v>#REF!</v>
      </c>
      <c r="D472" s="26"/>
      <c r="E472" s="27"/>
      <c r="F472" s="27" t="e">
        <f t="shared" ca="1" si="58"/>
        <v>#REF!</v>
      </c>
      <c r="G472" s="25"/>
      <c r="H472" s="25"/>
      <c r="I472" s="25" t="e">
        <f t="shared" ca="1" si="60"/>
        <v>#REF!</v>
      </c>
      <c r="J472" s="28"/>
      <c r="K472" s="28"/>
      <c r="L472" s="28" t="e">
        <f t="shared" ca="1" si="59"/>
        <v>#REF!</v>
      </c>
      <c r="M472" s="30" t="e">
        <f t="shared" ca="1" si="61"/>
        <v>#REF!</v>
      </c>
      <c r="N472" s="50" t="e">
        <f t="shared" ca="1" si="62"/>
        <v>#REF!</v>
      </c>
      <c r="O472" s="32" t="e">
        <f t="shared" ca="1" si="63"/>
        <v>#REF!</v>
      </c>
      <c r="P472" s="35"/>
    </row>
    <row r="473" spans="1:16" x14ac:dyDescent="0.25">
      <c r="A473" s="21">
        <v>467</v>
      </c>
      <c r="B473" s="42" t="e">
        <f t="shared" ca="1" si="56"/>
        <v>#REF!</v>
      </c>
      <c r="C473" s="42" t="e">
        <f t="shared" ca="1" si="57"/>
        <v>#REF!</v>
      </c>
      <c r="D473" s="26"/>
      <c r="E473" s="27"/>
      <c r="F473" s="27" t="e">
        <f t="shared" ca="1" si="58"/>
        <v>#REF!</v>
      </c>
      <c r="G473" s="25"/>
      <c r="H473" s="25"/>
      <c r="I473" s="25" t="e">
        <f t="shared" ca="1" si="60"/>
        <v>#REF!</v>
      </c>
      <c r="J473" s="28"/>
      <c r="K473" s="28"/>
      <c r="L473" s="28" t="e">
        <f t="shared" ca="1" si="59"/>
        <v>#REF!</v>
      </c>
      <c r="M473" s="30" t="e">
        <f t="shared" ca="1" si="61"/>
        <v>#REF!</v>
      </c>
      <c r="N473" s="50" t="e">
        <f t="shared" ca="1" si="62"/>
        <v>#REF!</v>
      </c>
      <c r="O473" s="32" t="e">
        <f t="shared" ca="1" si="63"/>
        <v>#REF!</v>
      </c>
      <c r="P473" s="35"/>
    </row>
    <row r="474" spans="1:16" x14ac:dyDescent="0.25">
      <c r="A474" s="21">
        <v>468</v>
      </c>
      <c r="B474" s="42" t="e">
        <f t="shared" ca="1" si="56"/>
        <v>#REF!</v>
      </c>
      <c r="C474" s="42" t="e">
        <f t="shared" ca="1" si="57"/>
        <v>#REF!</v>
      </c>
      <c r="D474" s="26"/>
      <c r="E474" s="27"/>
      <c r="F474" s="27" t="e">
        <f t="shared" ca="1" si="58"/>
        <v>#REF!</v>
      </c>
      <c r="G474" s="25"/>
      <c r="H474" s="25"/>
      <c r="I474" s="25" t="e">
        <f t="shared" ca="1" si="60"/>
        <v>#REF!</v>
      </c>
      <c r="J474" s="28"/>
      <c r="K474" s="28"/>
      <c r="L474" s="28" t="e">
        <f t="shared" ca="1" si="59"/>
        <v>#REF!</v>
      </c>
      <c r="M474" s="30" t="e">
        <f t="shared" ca="1" si="61"/>
        <v>#REF!</v>
      </c>
      <c r="N474" s="50" t="e">
        <f t="shared" ca="1" si="62"/>
        <v>#REF!</v>
      </c>
      <c r="O474" s="32" t="e">
        <f t="shared" ca="1" si="63"/>
        <v>#REF!</v>
      </c>
      <c r="P474" s="35"/>
    </row>
    <row r="475" spans="1:16" x14ac:dyDescent="0.25">
      <c r="A475" s="21">
        <v>469</v>
      </c>
      <c r="B475" s="42" t="e">
        <f t="shared" ca="1" si="56"/>
        <v>#REF!</v>
      </c>
      <c r="C475" s="42" t="e">
        <f t="shared" ca="1" si="57"/>
        <v>#REF!</v>
      </c>
      <c r="D475" s="26"/>
      <c r="E475" s="27"/>
      <c r="F475" s="27" t="e">
        <f t="shared" ca="1" si="58"/>
        <v>#REF!</v>
      </c>
      <c r="G475" s="25"/>
      <c r="H475" s="25"/>
      <c r="I475" s="25" t="e">
        <f t="shared" ca="1" si="60"/>
        <v>#REF!</v>
      </c>
      <c r="J475" s="28"/>
      <c r="K475" s="28"/>
      <c r="L475" s="28" t="e">
        <f t="shared" ca="1" si="59"/>
        <v>#REF!</v>
      </c>
      <c r="M475" s="30" t="e">
        <f t="shared" ca="1" si="61"/>
        <v>#REF!</v>
      </c>
      <c r="N475" s="50" t="e">
        <f t="shared" ca="1" si="62"/>
        <v>#REF!</v>
      </c>
      <c r="O475" s="32" t="e">
        <f t="shared" ca="1" si="63"/>
        <v>#REF!</v>
      </c>
      <c r="P475" s="35"/>
    </row>
    <row r="476" spans="1:16" x14ac:dyDescent="0.25">
      <c r="A476" s="21">
        <v>470</v>
      </c>
      <c r="B476" s="42" t="e">
        <f t="shared" ca="1" si="56"/>
        <v>#REF!</v>
      </c>
      <c r="C476" s="42" t="e">
        <f t="shared" ca="1" si="57"/>
        <v>#REF!</v>
      </c>
      <c r="D476" s="26"/>
      <c r="E476" s="27"/>
      <c r="F476" s="27" t="e">
        <f t="shared" ca="1" si="58"/>
        <v>#REF!</v>
      </c>
      <c r="G476" s="25"/>
      <c r="H476" s="25"/>
      <c r="I476" s="25" t="e">
        <f t="shared" ca="1" si="60"/>
        <v>#REF!</v>
      </c>
      <c r="J476" s="28"/>
      <c r="K476" s="28"/>
      <c r="L476" s="28" t="e">
        <f t="shared" ca="1" si="59"/>
        <v>#REF!</v>
      </c>
      <c r="M476" s="30" t="e">
        <f t="shared" ca="1" si="61"/>
        <v>#REF!</v>
      </c>
      <c r="N476" s="50" t="e">
        <f t="shared" ca="1" si="62"/>
        <v>#REF!</v>
      </c>
      <c r="O476" s="32" t="e">
        <f t="shared" ca="1" si="63"/>
        <v>#REF!</v>
      </c>
      <c r="P476" s="35"/>
    </row>
    <row r="477" spans="1:16" x14ac:dyDescent="0.25">
      <c r="A477" s="21">
        <v>471</v>
      </c>
      <c r="B477" s="42" t="e">
        <f t="shared" ca="1" si="56"/>
        <v>#REF!</v>
      </c>
      <c r="C477" s="42" t="e">
        <f t="shared" ca="1" si="57"/>
        <v>#REF!</v>
      </c>
      <c r="D477" s="26"/>
      <c r="E477" s="27"/>
      <c r="F477" s="27" t="e">
        <f t="shared" ca="1" si="58"/>
        <v>#REF!</v>
      </c>
      <c r="G477" s="25"/>
      <c r="H477" s="25"/>
      <c r="I477" s="25" t="e">
        <f t="shared" ca="1" si="60"/>
        <v>#REF!</v>
      </c>
      <c r="J477" s="28"/>
      <c r="K477" s="28"/>
      <c r="L477" s="28" t="e">
        <f t="shared" ca="1" si="59"/>
        <v>#REF!</v>
      </c>
      <c r="M477" s="30" t="e">
        <f t="shared" ca="1" si="61"/>
        <v>#REF!</v>
      </c>
      <c r="N477" s="50" t="e">
        <f t="shared" ca="1" si="62"/>
        <v>#REF!</v>
      </c>
      <c r="O477" s="32" t="e">
        <f t="shared" ca="1" si="63"/>
        <v>#REF!</v>
      </c>
      <c r="P477" s="35"/>
    </row>
    <row r="478" spans="1:16" x14ac:dyDescent="0.25">
      <c r="A478" s="21">
        <v>472</v>
      </c>
      <c r="B478" s="42" t="e">
        <f t="shared" ca="1" si="56"/>
        <v>#REF!</v>
      </c>
      <c r="C478" s="42" t="e">
        <f t="shared" ca="1" si="57"/>
        <v>#REF!</v>
      </c>
      <c r="D478" s="26"/>
      <c r="E478" s="27"/>
      <c r="F478" s="27" t="e">
        <f t="shared" ca="1" si="58"/>
        <v>#REF!</v>
      </c>
      <c r="G478" s="25"/>
      <c r="H478" s="25"/>
      <c r="I478" s="25" t="e">
        <f t="shared" ca="1" si="60"/>
        <v>#REF!</v>
      </c>
      <c r="J478" s="28"/>
      <c r="K478" s="28"/>
      <c r="L478" s="28" t="e">
        <f t="shared" ca="1" si="59"/>
        <v>#REF!</v>
      </c>
      <c r="M478" s="30" t="e">
        <f t="shared" ca="1" si="61"/>
        <v>#REF!</v>
      </c>
      <c r="N478" s="50" t="e">
        <f t="shared" ca="1" si="62"/>
        <v>#REF!</v>
      </c>
      <c r="O478" s="32" t="e">
        <f t="shared" ca="1" si="63"/>
        <v>#REF!</v>
      </c>
      <c r="P478" s="35"/>
    </row>
    <row r="479" spans="1:16" x14ac:dyDescent="0.25">
      <c r="A479" s="21">
        <v>473</v>
      </c>
      <c r="B479" s="42" t="e">
        <f t="shared" ca="1" si="56"/>
        <v>#REF!</v>
      </c>
      <c r="C479" s="42" t="e">
        <f t="shared" ca="1" si="57"/>
        <v>#REF!</v>
      </c>
      <c r="D479" s="26"/>
      <c r="E479" s="27"/>
      <c r="F479" s="27" t="e">
        <f t="shared" ca="1" si="58"/>
        <v>#REF!</v>
      </c>
      <c r="G479" s="25"/>
      <c r="H479" s="25"/>
      <c r="I479" s="25" t="e">
        <f t="shared" ca="1" si="60"/>
        <v>#REF!</v>
      </c>
      <c r="J479" s="28"/>
      <c r="K479" s="28"/>
      <c r="L479" s="28" t="e">
        <f t="shared" ca="1" si="59"/>
        <v>#REF!</v>
      </c>
      <c r="M479" s="30" t="e">
        <f t="shared" ca="1" si="61"/>
        <v>#REF!</v>
      </c>
      <c r="N479" s="50" t="e">
        <f t="shared" ca="1" si="62"/>
        <v>#REF!</v>
      </c>
      <c r="O479" s="32" t="e">
        <f t="shared" ca="1" si="63"/>
        <v>#REF!</v>
      </c>
      <c r="P479" s="35"/>
    </row>
    <row r="480" spans="1:16" x14ac:dyDescent="0.25">
      <c r="A480" s="21">
        <v>474</v>
      </c>
      <c r="B480" s="42" t="e">
        <f t="shared" ca="1" si="56"/>
        <v>#REF!</v>
      </c>
      <c r="C480" s="42" t="e">
        <f t="shared" ca="1" si="57"/>
        <v>#REF!</v>
      </c>
      <c r="D480" s="26"/>
      <c r="E480" s="27"/>
      <c r="F480" s="27" t="e">
        <f t="shared" ca="1" si="58"/>
        <v>#REF!</v>
      </c>
      <c r="G480" s="25"/>
      <c r="H480" s="25"/>
      <c r="I480" s="25" t="e">
        <f t="shared" ca="1" si="60"/>
        <v>#REF!</v>
      </c>
      <c r="J480" s="28"/>
      <c r="K480" s="28"/>
      <c r="L480" s="28" t="e">
        <f t="shared" ca="1" si="59"/>
        <v>#REF!</v>
      </c>
      <c r="M480" s="30" t="e">
        <f t="shared" ca="1" si="61"/>
        <v>#REF!</v>
      </c>
      <c r="N480" s="50" t="e">
        <f t="shared" ca="1" si="62"/>
        <v>#REF!</v>
      </c>
      <c r="O480" s="32" t="e">
        <f t="shared" ca="1" si="63"/>
        <v>#REF!</v>
      </c>
      <c r="P480" s="35"/>
    </row>
    <row r="481" spans="1:16" x14ac:dyDescent="0.25">
      <c r="A481" s="21">
        <v>475</v>
      </c>
      <c r="B481" s="42" t="e">
        <f t="shared" ca="1" si="56"/>
        <v>#REF!</v>
      </c>
      <c r="C481" s="42" t="e">
        <f t="shared" ca="1" si="57"/>
        <v>#REF!</v>
      </c>
      <c r="D481" s="26"/>
      <c r="E481" s="27"/>
      <c r="F481" s="27" t="e">
        <f t="shared" ca="1" si="58"/>
        <v>#REF!</v>
      </c>
      <c r="G481" s="25"/>
      <c r="H481" s="25"/>
      <c r="I481" s="25" t="e">
        <f t="shared" ca="1" si="60"/>
        <v>#REF!</v>
      </c>
      <c r="J481" s="28"/>
      <c r="K481" s="28"/>
      <c r="L481" s="28" t="e">
        <f t="shared" ca="1" si="59"/>
        <v>#REF!</v>
      </c>
      <c r="M481" s="30" t="e">
        <f t="shared" ca="1" si="61"/>
        <v>#REF!</v>
      </c>
      <c r="N481" s="50" t="e">
        <f t="shared" ca="1" si="62"/>
        <v>#REF!</v>
      </c>
      <c r="O481" s="32" t="e">
        <f t="shared" ca="1" si="63"/>
        <v>#REF!</v>
      </c>
      <c r="P481" s="35"/>
    </row>
    <row r="482" spans="1:16" x14ac:dyDescent="0.25">
      <c r="A482" s="21">
        <v>476</v>
      </c>
      <c r="B482" s="42" t="e">
        <f t="shared" ca="1" si="56"/>
        <v>#REF!</v>
      </c>
      <c r="C482" s="42" t="e">
        <f t="shared" ca="1" si="57"/>
        <v>#REF!</v>
      </c>
      <c r="D482" s="26"/>
      <c r="E482" s="27"/>
      <c r="F482" s="27" t="e">
        <f t="shared" ca="1" si="58"/>
        <v>#REF!</v>
      </c>
      <c r="G482" s="25"/>
      <c r="H482" s="25"/>
      <c r="I482" s="25" t="e">
        <f t="shared" ca="1" si="60"/>
        <v>#REF!</v>
      </c>
      <c r="J482" s="28"/>
      <c r="K482" s="28"/>
      <c r="L482" s="28" t="e">
        <f t="shared" ca="1" si="59"/>
        <v>#REF!</v>
      </c>
      <c r="M482" s="30" t="e">
        <f t="shared" ca="1" si="61"/>
        <v>#REF!</v>
      </c>
      <c r="N482" s="50" t="e">
        <f t="shared" ca="1" si="62"/>
        <v>#REF!</v>
      </c>
      <c r="O482" s="32" t="e">
        <f t="shared" ca="1" si="63"/>
        <v>#REF!</v>
      </c>
      <c r="P482" s="35"/>
    </row>
    <row r="483" spans="1:16" x14ac:dyDescent="0.25">
      <c r="A483" s="21">
        <v>477</v>
      </c>
      <c r="B483" s="42" t="e">
        <f t="shared" ca="1" si="56"/>
        <v>#REF!</v>
      </c>
      <c r="C483" s="42" t="e">
        <f t="shared" ca="1" si="57"/>
        <v>#REF!</v>
      </c>
      <c r="D483" s="26"/>
      <c r="E483" s="27"/>
      <c r="F483" s="27" t="e">
        <f t="shared" ca="1" si="58"/>
        <v>#REF!</v>
      </c>
      <c r="G483" s="25"/>
      <c r="H483" s="25"/>
      <c r="I483" s="25" t="e">
        <f t="shared" ca="1" si="60"/>
        <v>#REF!</v>
      </c>
      <c r="J483" s="28"/>
      <c r="K483" s="28"/>
      <c r="L483" s="28" t="e">
        <f t="shared" ca="1" si="59"/>
        <v>#REF!</v>
      </c>
      <c r="M483" s="30" t="e">
        <f t="shared" ca="1" si="61"/>
        <v>#REF!</v>
      </c>
      <c r="N483" s="50" t="e">
        <f t="shared" ca="1" si="62"/>
        <v>#REF!</v>
      </c>
      <c r="O483" s="32" t="e">
        <f t="shared" ca="1" si="63"/>
        <v>#REF!</v>
      </c>
      <c r="P483" s="35"/>
    </row>
    <row r="484" spans="1:16" x14ac:dyDescent="0.25">
      <c r="A484" s="21">
        <v>478</v>
      </c>
      <c r="B484" s="42" t="e">
        <f t="shared" ca="1" si="56"/>
        <v>#REF!</v>
      </c>
      <c r="C484" s="42" t="e">
        <f t="shared" ca="1" si="57"/>
        <v>#REF!</v>
      </c>
      <c r="D484" s="26"/>
      <c r="E484" s="27"/>
      <c r="F484" s="27" t="e">
        <f t="shared" ca="1" si="58"/>
        <v>#REF!</v>
      </c>
      <c r="G484" s="25"/>
      <c r="H484" s="25"/>
      <c r="I484" s="25" t="e">
        <f t="shared" ca="1" si="60"/>
        <v>#REF!</v>
      </c>
      <c r="J484" s="28"/>
      <c r="K484" s="28"/>
      <c r="L484" s="28" t="e">
        <f t="shared" ca="1" si="59"/>
        <v>#REF!</v>
      </c>
      <c r="M484" s="30" t="e">
        <f t="shared" ca="1" si="61"/>
        <v>#REF!</v>
      </c>
      <c r="N484" s="50" t="e">
        <f t="shared" ca="1" si="62"/>
        <v>#REF!</v>
      </c>
      <c r="O484" s="32" t="e">
        <f t="shared" ca="1" si="63"/>
        <v>#REF!</v>
      </c>
      <c r="P484" s="35"/>
    </row>
    <row r="485" spans="1:16" x14ac:dyDescent="0.25">
      <c r="A485" s="21">
        <v>479</v>
      </c>
      <c r="B485" s="42" t="e">
        <f t="shared" ca="1" si="56"/>
        <v>#REF!</v>
      </c>
      <c r="C485" s="42" t="e">
        <f t="shared" ca="1" si="57"/>
        <v>#REF!</v>
      </c>
      <c r="D485" s="26"/>
      <c r="E485" s="27"/>
      <c r="F485" s="27" t="e">
        <f t="shared" ca="1" si="58"/>
        <v>#REF!</v>
      </c>
      <c r="G485" s="25"/>
      <c r="H485" s="25"/>
      <c r="I485" s="25" t="e">
        <f t="shared" ca="1" si="60"/>
        <v>#REF!</v>
      </c>
      <c r="J485" s="28"/>
      <c r="K485" s="28"/>
      <c r="L485" s="28" t="e">
        <f t="shared" ca="1" si="59"/>
        <v>#REF!</v>
      </c>
      <c r="M485" s="30" t="e">
        <f t="shared" ca="1" si="61"/>
        <v>#REF!</v>
      </c>
      <c r="N485" s="50" t="e">
        <f t="shared" ca="1" si="62"/>
        <v>#REF!</v>
      </c>
      <c r="O485" s="32" t="e">
        <f t="shared" ca="1" si="63"/>
        <v>#REF!</v>
      </c>
      <c r="P485" s="35"/>
    </row>
    <row r="486" spans="1:16" x14ac:dyDescent="0.25">
      <c r="A486" s="21">
        <v>480</v>
      </c>
      <c r="B486" s="42" t="e">
        <f t="shared" ca="1" si="56"/>
        <v>#REF!</v>
      </c>
      <c r="C486" s="42" t="e">
        <f t="shared" ca="1" si="57"/>
        <v>#REF!</v>
      </c>
      <c r="D486" s="26"/>
      <c r="E486" s="27"/>
      <c r="F486" s="27" t="e">
        <f t="shared" ca="1" si="58"/>
        <v>#REF!</v>
      </c>
      <c r="G486" s="25"/>
      <c r="H486" s="25"/>
      <c r="I486" s="25" t="e">
        <f t="shared" ca="1" si="60"/>
        <v>#REF!</v>
      </c>
      <c r="J486" s="28"/>
      <c r="K486" s="28"/>
      <c r="L486" s="28" t="e">
        <f t="shared" ca="1" si="59"/>
        <v>#REF!</v>
      </c>
      <c r="M486" s="30" t="e">
        <f t="shared" ca="1" si="61"/>
        <v>#REF!</v>
      </c>
      <c r="N486" s="50" t="e">
        <f t="shared" ca="1" si="62"/>
        <v>#REF!</v>
      </c>
      <c r="O486" s="32" t="e">
        <f t="shared" ca="1" si="63"/>
        <v>#REF!</v>
      </c>
      <c r="P486" s="35"/>
    </row>
    <row r="487" spans="1:16" x14ac:dyDescent="0.25">
      <c r="A487" s="21">
        <v>481</v>
      </c>
      <c r="B487" s="42" t="e">
        <f t="shared" ca="1" si="56"/>
        <v>#REF!</v>
      </c>
      <c r="C487" s="42" t="e">
        <f t="shared" ca="1" si="57"/>
        <v>#REF!</v>
      </c>
      <c r="D487" s="26"/>
      <c r="E487" s="27"/>
      <c r="F487" s="27" t="e">
        <f t="shared" ca="1" si="58"/>
        <v>#REF!</v>
      </c>
      <c r="G487" s="25"/>
      <c r="H487" s="25"/>
      <c r="I487" s="25" t="e">
        <f t="shared" ca="1" si="60"/>
        <v>#REF!</v>
      </c>
      <c r="J487" s="28"/>
      <c r="K487" s="28"/>
      <c r="L487" s="28" t="e">
        <f t="shared" ca="1" si="59"/>
        <v>#REF!</v>
      </c>
      <c r="M487" s="30" t="e">
        <f t="shared" ca="1" si="61"/>
        <v>#REF!</v>
      </c>
      <c r="N487" s="50" t="e">
        <f t="shared" ca="1" si="62"/>
        <v>#REF!</v>
      </c>
      <c r="O487" s="32" t="e">
        <f t="shared" ca="1" si="63"/>
        <v>#REF!</v>
      </c>
      <c r="P487" s="35"/>
    </row>
    <row r="488" spans="1:16" x14ac:dyDescent="0.25">
      <c r="A488" s="21">
        <v>482</v>
      </c>
      <c r="B488" s="42" t="e">
        <f t="shared" ca="1" si="56"/>
        <v>#REF!</v>
      </c>
      <c r="C488" s="42" t="e">
        <f t="shared" ca="1" si="57"/>
        <v>#REF!</v>
      </c>
      <c r="D488" s="26"/>
      <c r="E488" s="27"/>
      <c r="F488" s="27" t="e">
        <f t="shared" ca="1" si="58"/>
        <v>#REF!</v>
      </c>
      <c r="G488" s="25"/>
      <c r="H488" s="25"/>
      <c r="I488" s="25" t="e">
        <f t="shared" ca="1" si="60"/>
        <v>#REF!</v>
      </c>
      <c r="J488" s="28"/>
      <c r="K488" s="28"/>
      <c r="L488" s="28" t="e">
        <f t="shared" ca="1" si="59"/>
        <v>#REF!</v>
      </c>
      <c r="M488" s="30" t="e">
        <f t="shared" ca="1" si="61"/>
        <v>#REF!</v>
      </c>
      <c r="N488" s="50" t="e">
        <f t="shared" ca="1" si="62"/>
        <v>#REF!</v>
      </c>
      <c r="O488" s="32" t="e">
        <f t="shared" ca="1" si="63"/>
        <v>#REF!</v>
      </c>
      <c r="P488" s="35"/>
    </row>
    <row r="489" spans="1:16" x14ac:dyDescent="0.25">
      <c r="A489" s="21">
        <v>483</v>
      </c>
      <c r="B489" s="42" t="e">
        <f t="shared" ca="1" si="56"/>
        <v>#REF!</v>
      </c>
      <c r="C489" s="42" t="e">
        <f t="shared" ca="1" si="57"/>
        <v>#REF!</v>
      </c>
      <c r="D489" s="26"/>
      <c r="E489" s="27"/>
      <c r="F489" s="27" t="e">
        <f t="shared" ca="1" si="58"/>
        <v>#REF!</v>
      </c>
      <c r="G489" s="25"/>
      <c r="H489" s="25"/>
      <c r="I489" s="25" t="e">
        <f t="shared" ca="1" si="60"/>
        <v>#REF!</v>
      </c>
      <c r="J489" s="28"/>
      <c r="K489" s="28"/>
      <c r="L489" s="28" t="e">
        <f t="shared" ca="1" si="59"/>
        <v>#REF!</v>
      </c>
      <c r="M489" s="30" t="e">
        <f t="shared" ca="1" si="61"/>
        <v>#REF!</v>
      </c>
      <c r="N489" s="50" t="e">
        <f t="shared" ca="1" si="62"/>
        <v>#REF!</v>
      </c>
      <c r="O489" s="32" t="e">
        <f t="shared" ca="1" si="63"/>
        <v>#REF!</v>
      </c>
      <c r="P489" s="35"/>
    </row>
    <row r="490" spans="1:16" x14ac:dyDescent="0.25">
      <c r="A490" s="21">
        <v>484</v>
      </c>
      <c r="B490" s="42" t="e">
        <f t="shared" ca="1" si="56"/>
        <v>#REF!</v>
      </c>
      <c r="C490" s="42" t="e">
        <f t="shared" ca="1" si="57"/>
        <v>#REF!</v>
      </c>
      <c r="D490" s="26"/>
      <c r="E490" s="27"/>
      <c r="F490" s="27" t="e">
        <f t="shared" ca="1" si="58"/>
        <v>#REF!</v>
      </c>
      <c r="G490" s="25"/>
      <c r="H490" s="25"/>
      <c r="I490" s="25" t="e">
        <f t="shared" ca="1" si="60"/>
        <v>#REF!</v>
      </c>
      <c r="J490" s="28"/>
      <c r="K490" s="28"/>
      <c r="L490" s="28" t="e">
        <f t="shared" ca="1" si="59"/>
        <v>#REF!</v>
      </c>
      <c r="M490" s="30" t="e">
        <f t="shared" ca="1" si="61"/>
        <v>#REF!</v>
      </c>
      <c r="N490" s="50" t="e">
        <f t="shared" ca="1" si="62"/>
        <v>#REF!</v>
      </c>
      <c r="O490" s="32" t="e">
        <f t="shared" ca="1" si="63"/>
        <v>#REF!</v>
      </c>
      <c r="P490" s="35"/>
    </row>
    <row r="491" spans="1:16" x14ac:dyDescent="0.25">
      <c r="A491" s="21">
        <v>485</v>
      </c>
      <c r="B491" s="42" t="e">
        <f t="shared" ca="1" si="56"/>
        <v>#REF!</v>
      </c>
      <c r="C491" s="42" t="e">
        <f t="shared" ca="1" si="57"/>
        <v>#REF!</v>
      </c>
      <c r="D491" s="26"/>
      <c r="E491" s="27"/>
      <c r="F491" s="27" t="e">
        <f t="shared" ca="1" si="58"/>
        <v>#REF!</v>
      </c>
      <c r="G491" s="25"/>
      <c r="H491" s="25"/>
      <c r="I491" s="25" t="e">
        <f t="shared" ca="1" si="60"/>
        <v>#REF!</v>
      </c>
      <c r="J491" s="28"/>
      <c r="K491" s="28"/>
      <c r="L491" s="28" t="e">
        <f t="shared" ca="1" si="59"/>
        <v>#REF!</v>
      </c>
      <c r="M491" s="30" t="e">
        <f t="shared" ca="1" si="61"/>
        <v>#REF!</v>
      </c>
      <c r="N491" s="50" t="e">
        <f t="shared" ca="1" si="62"/>
        <v>#REF!</v>
      </c>
      <c r="O491" s="32" t="e">
        <f t="shared" ca="1" si="63"/>
        <v>#REF!</v>
      </c>
      <c r="P491" s="35"/>
    </row>
    <row r="492" spans="1:16" x14ac:dyDescent="0.25">
      <c r="A492" s="21">
        <v>486</v>
      </c>
      <c r="B492" s="42" t="e">
        <f t="shared" ca="1" si="56"/>
        <v>#REF!</v>
      </c>
      <c r="C492" s="42" t="e">
        <f t="shared" ca="1" si="57"/>
        <v>#REF!</v>
      </c>
      <c r="D492" s="26"/>
      <c r="E492" s="27"/>
      <c r="F492" s="27" t="e">
        <f t="shared" ca="1" si="58"/>
        <v>#REF!</v>
      </c>
      <c r="G492" s="25"/>
      <c r="H492" s="25"/>
      <c r="I492" s="25" t="e">
        <f t="shared" ca="1" si="60"/>
        <v>#REF!</v>
      </c>
      <c r="J492" s="28"/>
      <c r="K492" s="28"/>
      <c r="L492" s="28" t="e">
        <f t="shared" ca="1" si="59"/>
        <v>#REF!</v>
      </c>
      <c r="M492" s="30" t="e">
        <f t="shared" ca="1" si="61"/>
        <v>#REF!</v>
      </c>
      <c r="N492" s="50" t="e">
        <f t="shared" ca="1" si="62"/>
        <v>#REF!</v>
      </c>
      <c r="O492" s="32" t="e">
        <f t="shared" ca="1" si="63"/>
        <v>#REF!</v>
      </c>
      <c r="P492" s="35"/>
    </row>
    <row r="493" spans="1:16" x14ac:dyDescent="0.25">
      <c r="A493" s="21">
        <v>487</v>
      </c>
      <c r="B493" s="42" t="e">
        <f t="shared" ca="1" si="56"/>
        <v>#REF!</v>
      </c>
      <c r="C493" s="42" t="e">
        <f t="shared" ca="1" si="57"/>
        <v>#REF!</v>
      </c>
      <c r="D493" s="26"/>
      <c r="E493" s="27"/>
      <c r="F493" s="27" t="e">
        <f t="shared" ca="1" si="58"/>
        <v>#REF!</v>
      </c>
      <c r="G493" s="25"/>
      <c r="H493" s="25"/>
      <c r="I493" s="25" t="e">
        <f t="shared" ca="1" si="60"/>
        <v>#REF!</v>
      </c>
      <c r="J493" s="28"/>
      <c r="K493" s="28"/>
      <c r="L493" s="28" t="e">
        <f t="shared" ca="1" si="59"/>
        <v>#REF!</v>
      </c>
      <c r="M493" s="30" t="e">
        <f t="shared" ca="1" si="61"/>
        <v>#REF!</v>
      </c>
      <c r="N493" s="50" t="e">
        <f t="shared" ca="1" si="62"/>
        <v>#REF!</v>
      </c>
      <c r="O493" s="32" t="e">
        <f t="shared" ca="1" si="63"/>
        <v>#REF!</v>
      </c>
      <c r="P493" s="35"/>
    </row>
    <row r="494" spans="1:16" x14ac:dyDescent="0.25">
      <c r="A494" s="21">
        <v>488</v>
      </c>
      <c r="B494" s="42" t="e">
        <f t="shared" ca="1" si="56"/>
        <v>#REF!</v>
      </c>
      <c r="C494" s="42" t="e">
        <f t="shared" ca="1" si="57"/>
        <v>#REF!</v>
      </c>
      <c r="D494" s="26"/>
      <c r="E494" s="27"/>
      <c r="F494" s="27" t="e">
        <f t="shared" ca="1" si="58"/>
        <v>#REF!</v>
      </c>
      <c r="G494" s="25"/>
      <c r="H494" s="25"/>
      <c r="I494" s="25" t="e">
        <f t="shared" ca="1" si="60"/>
        <v>#REF!</v>
      </c>
      <c r="J494" s="28"/>
      <c r="K494" s="28"/>
      <c r="L494" s="28" t="e">
        <f t="shared" ca="1" si="59"/>
        <v>#REF!</v>
      </c>
      <c r="M494" s="30" t="e">
        <f t="shared" ca="1" si="61"/>
        <v>#REF!</v>
      </c>
      <c r="N494" s="50" t="e">
        <f t="shared" ca="1" si="62"/>
        <v>#REF!</v>
      </c>
      <c r="O494" s="32" t="e">
        <f t="shared" ca="1" si="63"/>
        <v>#REF!</v>
      </c>
      <c r="P494" s="35"/>
    </row>
    <row r="495" spans="1:16" x14ac:dyDescent="0.25">
      <c r="A495" s="21">
        <v>489</v>
      </c>
      <c r="B495" s="42" t="e">
        <f t="shared" ca="1" si="56"/>
        <v>#REF!</v>
      </c>
      <c r="C495" s="42" t="e">
        <f t="shared" ca="1" si="57"/>
        <v>#REF!</v>
      </c>
      <c r="D495" s="26"/>
      <c r="E495" s="27"/>
      <c r="F495" s="27" t="e">
        <f t="shared" ca="1" si="58"/>
        <v>#REF!</v>
      </c>
      <c r="G495" s="25"/>
      <c r="H495" s="25"/>
      <c r="I495" s="25" t="e">
        <f t="shared" ca="1" si="60"/>
        <v>#REF!</v>
      </c>
      <c r="J495" s="28"/>
      <c r="K495" s="28"/>
      <c r="L495" s="28" t="e">
        <f t="shared" ca="1" si="59"/>
        <v>#REF!</v>
      </c>
      <c r="M495" s="30" t="e">
        <f t="shared" ca="1" si="61"/>
        <v>#REF!</v>
      </c>
      <c r="N495" s="50" t="e">
        <f t="shared" ca="1" si="62"/>
        <v>#REF!</v>
      </c>
      <c r="O495" s="32" t="e">
        <f t="shared" ca="1" si="63"/>
        <v>#REF!</v>
      </c>
      <c r="P495" s="35"/>
    </row>
    <row r="496" spans="1:16" x14ac:dyDescent="0.25">
      <c r="A496" s="21">
        <v>490</v>
      </c>
      <c r="B496" s="42" t="e">
        <f t="shared" ca="1" si="56"/>
        <v>#REF!</v>
      </c>
      <c r="C496" s="42" t="e">
        <f t="shared" ca="1" si="57"/>
        <v>#REF!</v>
      </c>
      <c r="D496" s="26"/>
      <c r="E496" s="27"/>
      <c r="F496" s="27" t="e">
        <f t="shared" ca="1" si="58"/>
        <v>#REF!</v>
      </c>
      <c r="G496" s="25"/>
      <c r="H496" s="25"/>
      <c r="I496" s="25" t="e">
        <f t="shared" ca="1" si="60"/>
        <v>#REF!</v>
      </c>
      <c r="J496" s="28"/>
      <c r="K496" s="28"/>
      <c r="L496" s="28" t="e">
        <f t="shared" ca="1" si="59"/>
        <v>#REF!</v>
      </c>
      <c r="M496" s="30" t="e">
        <f t="shared" ca="1" si="61"/>
        <v>#REF!</v>
      </c>
      <c r="N496" s="50" t="e">
        <f t="shared" ca="1" si="62"/>
        <v>#REF!</v>
      </c>
      <c r="O496" s="32" t="e">
        <f t="shared" ca="1" si="63"/>
        <v>#REF!</v>
      </c>
      <c r="P496" s="35"/>
    </row>
    <row r="497" spans="1:16" x14ac:dyDescent="0.25">
      <c r="A497" s="21">
        <v>491</v>
      </c>
      <c r="B497" s="42" t="e">
        <f t="shared" ca="1" si="56"/>
        <v>#REF!</v>
      </c>
      <c r="C497" s="42" t="e">
        <f t="shared" ca="1" si="57"/>
        <v>#REF!</v>
      </c>
      <c r="D497" s="26"/>
      <c r="E497" s="27"/>
      <c r="F497" s="27" t="e">
        <f t="shared" ca="1" si="58"/>
        <v>#REF!</v>
      </c>
      <c r="G497" s="25"/>
      <c r="H497" s="25"/>
      <c r="I497" s="25" t="e">
        <f t="shared" ca="1" si="60"/>
        <v>#REF!</v>
      </c>
      <c r="J497" s="28"/>
      <c r="K497" s="28"/>
      <c r="L497" s="28" t="e">
        <f t="shared" ca="1" si="59"/>
        <v>#REF!</v>
      </c>
      <c r="M497" s="30" t="e">
        <f t="shared" ca="1" si="61"/>
        <v>#REF!</v>
      </c>
      <c r="N497" s="50" t="e">
        <f t="shared" ca="1" si="62"/>
        <v>#REF!</v>
      </c>
      <c r="O497" s="32" t="e">
        <f t="shared" ca="1" si="63"/>
        <v>#REF!</v>
      </c>
      <c r="P497" s="35"/>
    </row>
    <row r="498" spans="1:16" x14ac:dyDescent="0.25">
      <c r="A498" s="21">
        <v>492</v>
      </c>
      <c r="B498" s="42" t="e">
        <f t="shared" ca="1" si="56"/>
        <v>#REF!</v>
      </c>
      <c r="C498" s="42" t="e">
        <f t="shared" ca="1" si="57"/>
        <v>#REF!</v>
      </c>
      <c r="D498" s="26"/>
      <c r="E498" s="27"/>
      <c r="F498" s="27" t="e">
        <f t="shared" ca="1" si="58"/>
        <v>#REF!</v>
      </c>
      <c r="G498" s="25"/>
      <c r="H498" s="25"/>
      <c r="I498" s="25" t="e">
        <f t="shared" ca="1" si="60"/>
        <v>#REF!</v>
      </c>
      <c r="J498" s="28"/>
      <c r="K498" s="28"/>
      <c r="L498" s="28" t="e">
        <f t="shared" ca="1" si="59"/>
        <v>#REF!</v>
      </c>
      <c r="M498" s="30" t="e">
        <f t="shared" ca="1" si="61"/>
        <v>#REF!</v>
      </c>
      <c r="N498" s="50" t="e">
        <f t="shared" ca="1" si="62"/>
        <v>#REF!</v>
      </c>
      <c r="O498" s="32" t="e">
        <f t="shared" ca="1" si="63"/>
        <v>#REF!</v>
      </c>
      <c r="P498" s="35"/>
    </row>
    <row r="499" spans="1:16" x14ac:dyDescent="0.25">
      <c r="A499" s="36" t="s">
        <v>27</v>
      </c>
      <c r="B499" s="36"/>
      <c r="C499" s="52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</row>
    <row r="500" spans="1:16" x14ac:dyDescent="0.25">
      <c r="A500" s="487" t="s">
        <v>42</v>
      </c>
      <c r="B500" s="487"/>
      <c r="C500" s="487"/>
      <c r="D500" s="487"/>
      <c r="E500" s="487"/>
      <c r="F500" s="487"/>
      <c r="G500" s="487"/>
      <c r="H500" s="487"/>
      <c r="I500" s="487"/>
      <c r="J500" s="487"/>
      <c r="K500" s="487"/>
      <c r="L500" s="487"/>
      <c r="M500" s="487"/>
      <c r="N500" s="487"/>
      <c r="O500" s="37"/>
      <c r="P500" s="37"/>
    </row>
    <row r="502" spans="1:16" x14ac:dyDescent="0.25">
      <c r="B502" s="53" t="s">
        <v>51</v>
      </c>
      <c r="C502" s="53" t="s">
        <v>49</v>
      </c>
      <c r="D502" s="40" t="s">
        <v>50</v>
      </c>
    </row>
    <row r="503" spans="1:16" x14ac:dyDescent="0.25">
      <c r="B503" s="53"/>
      <c r="C503" s="53"/>
      <c r="D503" s="40"/>
    </row>
    <row r="504" spans="1:16" x14ac:dyDescent="0.25">
      <c r="B504" s="53"/>
      <c r="C504" s="54"/>
      <c r="D504" s="40"/>
    </row>
    <row r="505" spans="1:16" x14ac:dyDescent="0.25">
      <c r="B505" s="53" t="s">
        <v>53</v>
      </c>
      <c r="C505" s="53" t="s">
        <v>52</v>
      </c>
      <c r="D505" s="40" t="s">
        <v>32</v>
      </c>
    </row>
  </sheetData>
  <autoFilter ref="A6:P498" xr:uid="{00000000-0009-0000-0000-000006000000}"/>
  <mergeCells count="9">
    <mergeCell ref="A500:N500"/>
    <mergeCell ref="M4:O4"/>
    <mergeCell ref="A2:N2"/>
    <mergeCell ref="A4:A5"/>
    <mergeCell ref="B4:B5"/>
    <mergeCell ref="C4:C5"/>
    <mergeCell ref="D4:F4"/>
    <mergeCell ref="G4:I4"/>
    <mergeCell ref="J4:L4"/>
  </mergeCells>
  <pageMargins left="0.43307086614173229" right="0.23622047244094491" top="0.49" bottom="0.35433070866141736" header="0.31496062992125984" footer="0.31496062992125984"/>
  <pageSetup paperSize="9" scale="56" fitToHeight="0" orientation="landscape" r:id="rId1"/>
  <headerFooter differentFirst="1">
    <oddHeader>&amp;C&amp;"Times New Roman,обычный"&amp;16&amp;P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0.79998168889431442"/>
    <pageSetUpPr fitToPage="1"/>
  </sheetPr>
  <dimension ref="A1:BM144"/>
  <sheetViews>
    <sheetView zoomScale="80" zoomScaleNormal="80" zoomScaleSheetLayoutView="75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BI21" sqref="BI21"/>
    </sheetView>
  </sheetViews>
  <sheetFormatPr defaultColWidth="9.140625" defaultRowHeight="15.75" outlineLevelRow="1" outlineLevelCol="1" x14ac:dyDescent="0.25"/>
  <cols>
    <col min="1" max="1" width="6.5703125" style="39" customWidth="1"/>
    <col min="2" max="2" width="41.42578125" style="55" customWidth="1"/>
    <col min="3" max="3" width="20" style="55" customWidth="1"/>
    <col min="4" max="4" width="10" style="338" customWidth="1"/>
    <col min="5" max="5" width="8.5703125" style="103" customWidth="1"/>
    <col min="6" max="6" width="8.42578125" style="103" customWidth="1"/>
    <col min="7" max="7" width="8.28515625" style="103" hidden="1" customWidth="1"/>
    <col min="8" max="8" width="9.28515625" style="103" hidden="1" customWidth="1"/>
    <col min="9" max="9" width="8.140625" style="103" hidden="1" customWidth="1"/>
    <col min="10" max="10" width="9" style="103" hidden="1" customWidth="1"/>
    <col min="11" max="11" width="8.28515625" style="103" hidden="1" customWidth="1"/>
    <col min="12" max="14" width="10" style="103" hidden="1" customWidth="1"/>
    <col min="15" max="15" width="11.28515625" style="103" hidden="1" customWidth="1"/>
    <col min="16" max="16" width="7.85546875" style="103" hidden="1" customWidth="1" collapsed="1"/>
    <col min="17" max="17" width="8.85546875" style="103" hidden="1" customWidth="1"/>
    <col min="18" max="18" width="10.42578125" style="103" hidden="1" customWidth="1"/>
    <col min="19" max="19" width="7.7109375" style="103" hidden="1" customWidth="1"/>
    <col min="20" max="20" width="9.28515625" style="103" hidden="1" customWidth="1"/>
    <col min="21" max="22" width="8.85546875" style="103" hidden="1" customWidth="1"/>
    <col min="23" max="23" width="10.42578125" style="103" hidden="1" customWidth="1"/>
    <col min="24" max="24" width="9" style="103" customWidth="1" collapsed="1"/>
    <col min="25" max="25" width="8.42578125" style="103" customWidth="1" collapsed="1"/>
    <col min="26" max="26" width="12.140625" style="103" hidden="1" customWidth="1" outlineLevel="1"/>
    <col min="27" max="27" width="11.42578125" style="103" hidden="1" customWidth="1" outlineLevel="1"/>
    <col min="28" max="28" width="10" style="103" hidden="1" customWidth="1" outlineLevel="1"/>
    <col min="29" max="29" width="9.28515625" style="103" hidden="1" customWidth="1" outlineLevel="1"/>
    <col min="30" max="30" width="4.140625" style="103" hidden="1" customWidth="1" outlineLevel="1"/>
    <col min="31" max="31" width="8.85546875" style="103" customWidth="1" collapsed="1"/>
    <col min="32" max="32" width="10.7109375" style="103" hidden="1" customWidth="1" outlineLevel="1"/>
    <col min="33" max="33" width="8.85546875" style="103" hidden="1" customWidth="1" outlineLevel="1"/>
    <col min="34" max="34" width="10.5703125" style="103" customWidth="1" collapsed="1"/>
    <col min="35" max="35" width="9" style="103" customWidth="1"/>
    <col min="36" max="36" width="8.42578125" style="103" customWidth="1"/>
    <col min="37" max="37" width="9.28515625" style="103" customWidth="1"/>
    <col min="38" max="38" width="10.7109375" style="103" hidden="1" customWidth="1" outlineLevel="1"/>
    <col min="39" max="39" width="10" style="103" hidden="1" customWidth="1" outlineLevel="1"/>
    <col min="40" max="40" width="11.140625" style="103" customWidth="1" collapsed="1"/>
    <col min="41" max="41" width="9.28515625" style="14" hidden="1" customWidth="1" outlineLevel="1"/>
    <col min="42" max="42" width="4.140625" style="14" hidden="1" customWidth="1" outlineLevel="1"/>
    <col min="43" max="43" width="9" style="103" customWidth="1" collapsed="1"/>
    <col min="44" max="44" width="8.42578125" style="103" customWidth="1"/>
    <col min="45" max="45" width="12.140625" style="103" customWidth="1"/>
    <col min="46" max="46" width="11.42578125" style="103" hidden="1" customWidth="1" outlineLevel="1"/>
    <col min="47" max="47" width="10" style="103" hidden="1" customWidth="1" outlineLevel="1"/>
    <col min="48" max="48" width="9.28515625" style="14" hidden="1" customWidth="1" outlineLevel="1"/>
    <col min="49" max="49" width="4.140625" style="14" hidden="1" customWidth="1" outlineLevel="1"/>
    <col min="50" max="50" width="9" style="14" customWidth="1" collapsed="1"/>
    <col min="51" max="51" width="10.5703125" style="14" customWidth="1"/>
    <col min="52" max="52" width="8.7109375" style="14" customWidth="1"/>
    <col min="53" max="53" width="11.28515625" style="14" customWidth="1"/>
    <col min="54" max="54" width="9.5703125" style="103" customWidth="1"/>
    <col min="55" max="55" width="9.140625" style="103" customWidth="1"/>
    <col min="56" max="56" width="12.140625" style="103" customWidth="1"/>
    <col min="57" max="57" width="11.42578125" style="103" customWidth="1"/>
    <col min="58" max="58" width="10" style="103" customWidth="1"/>
    <col min="59" max="59" width="9.28515625" style="14" hidden="1" customWidth="1" outlineLevel="1"/>
    <col min="60" max="60" width="4.140625" style="14" hidden="1" customWidth="1" outlineLevel="1"/>
    <col min="61" max="61" width="26.28515625" style="83" customWidth="1" collapsed="1"/>
    <col min="62" max="62" width="9.140625" style="2" customWidth="1"/>
    <col min="63" max="63" width="9.140625" style="2"/>
    <col min="64" max="64" width="9.140625" style="14"/>
    <col min="65" max="16384" width="9.140625" style="2"/>
  </cols>
  <sheetData>
    <row r="1" spans="1:64" s="8" customFormat="1" ht="18.75" x14ac:dyDescent="0.3">
      <c r="A1" s="12"/>
      <c r="B1" s="7"/>
      <c r="C1" s="71"/>
      <c r="D1" s="327"/>
      <c r="E1" s="199"/>
      <c r="F1" s="19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  <c r="AI1" s="149"/>
      <c r="AJ1" s="149"/>
      <c r="AK1" s="149"/>
      <c r="AL1" s="149"/>
      <c r="AM1" s="149"/>
      <c r="AN1" s="149"/>
      <c r="AO1" s="9"/>
      <c r="AP1" s="9"/>
      <c r="AQ1" s="149"/>
      <c r="AR1" s="149"/>
      <c r="AS1" s="149"/>
      <c r="AT1" s="149"/>
      <c r="AU1" s="149"/>
      <c r="AV1" s="9"/>
      <c r="AW1" s="9"/>
      <c r="AX1" s="9"/>
      <c r="AY1" s="9"/>
      <c r="AZ1" s="9"/>
      <c r="BA1" s="9"/>
      <c r="BB1" s="149"/>
      <c r="BC1" s="149"/>
      <c r="BD1" s="149"/>
      <c r="BE1" s="149"/>
      <c r="BF1" s="149"/>
      <c r="BG1" s="9"/>
      <c r="BH1" s="9"/>
      <c r="BI1" s="72"/>
      <c r="BL1" s="9"/>
    </row>
    <row r="2" spans="1:64" s="13" customFormat="1" ht="18.75" customHeight="1" x14ac:dyDescent="0.3">
      <c r="A2" s="514" t="s">
        <v>413</v>
      </c>
      <c r="B2" s="514"/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  <c r="P2" s="514"/>
      <c r="Q2" s="514"/>
      <c r="R2" s="514"/>
      <c r="S2" s="514"/>
      <c r="T2" s="514"/>
      <c r="U2" s="514"/>
      <c r="V2" s="514"/>
      <c r="W2" s="514"/>
      <c r="X2" s="514"/>
      <c r="Y2" s="514"/>
      <c r="Z2" s="514"/>
      <c r="AA2" s="514"/>
      <c r="AB2" s="514"/>
      <c r="AC2" s="514"/>
      <c r="AD2" s="514"/>
      <c r="AE2" s="514"/>
      <c r="AF2" s="514"/>
      <c r="AG2" s="514"/>
      <c r="AH2" s="514"/>
      <c r="AI2" s="514"/>
      <c r="AJ2" s="514"/>
      <c r="AK2" s="514"/>
      <c r="AL2" s="514"/>
      <c r="AM2" s="514"/>
      <c r="AN2" s="514"/>
      <c r="AO2" s="514"/>
      <c r="AP2" s="514"/>
      <c r="AQ2" s="514"/>
      <c r="AR2" s="514"/>
      <c r="AS2" s="514"/>
      <c r="AT2" s="514"/>
      <c r="AU2" s="514"/>
      <c r="AV2" s="514"/>
      <c r="AW2" s="514"/>
      <c r="AX2" s="514"/>
      <c r="AY2" s="514"/>
      <c r="AZ2" s="514"/>
      <c r="BA2" s="514"/>
      <c r="BB2" s="514"/>
      <c r="BC2" s="514"/>
      <c r="BD2" s="514"/>
      <c r="BE2" s="514"/>
      <c r="BF2" s="514"/>
      <c r="BG2" s="514"/>
      <c r="BH2" s="514"/>
      <c r="BI2" s="514"/>
      <c r="BL2" s="212"/>
    </row>
    <row r="3" spans="1:64" s="13" customFormat="1" ht="34.5" customHeight="1" x14ac:dyDescent="0.3">
      <c r="A3" s="515" t="s">
        <v>855</v>
      </c>
      <c r="B3" s="515"/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  <c r="P3" s="515"/>
      <c r="Q3" s="515"/>
      <c r="R3" s="515"/>
      <c r="S3" s="515"/>
      <c r="T3" s="515"/>
      <c r="U3" s="515"/>
      <c r="V3" s="515"/>
      <c r="W3" s="515"/>
      <c r="X3" s="515"/>
      <c r="Y3" s="515"/>
      <c r="Z3" s="515"/>
      <c r="AA3" s="515"/>
      <c r="AB3" s="515"/>
      <c r="AC3" s="515"/>
      <c r="AD3" s="515"/>
      <c r="AE3" s="515"/>
      <c r="AF3" s="515"/>
      <c r="AG3" s="515"/>
      <c r="AH3" s="515"/>
      <c r="AI3" s="515"/>
      <c r="AJ3" s="515"/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515"/>
      <c r="BI3" s="515"/>
      <c r="BL3" s="212"/>
    </row>
    <row r="4" spans="1:64" s="8" customFormat="1" ht="53.25" customHeight="1" x14ac:dyDescent="0.3">
      <c r="A4" s="442" t="s">
        <v>0</v>
      </c>
      <c r="B4" s="442" t="s">
        <v>26</v>
      </c>
      <c r="C4" s="442" t="s">
        <v>72</v>
      </c>
      <c r="D4" s="525" t="s">
        <v>56</v>
      </c>
      <c r="E4" s="458" t="s">
        <v>48</v>
      </c>
      <c r="F4" s="460"/>
      <c r="G4" s="355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459" t="s">
        <v>829</v>
      </c>
      <c r="Y4" s="459"/>
      <c r="Z4" s="459"/>
      <c r="AA4" s="459"/>
      <c r="AB4" s="459"/>
      <c r="AC4" s="459"/>
      <c r="AD4" s="459"/>
      <c r="AE4" s="459"/>
      <c r="AF4" s="459"/>
      <c r="AG4" s="459"/>
      <c r="AH4" s="460"/>
      <c r="AI4" s="458" t="s">
        <v>830</v>
      </c>
      <c r="AJ4" s="459"/>
      <c r="AK4" s="459"/>
      <c r="AL4" s="459"/>
      <c r="AM4" s="459"/>
      <c r="AN4" s="460"/>
      <c r="AO4" s="91"/>
      <c r="AP4" s="91"/>
      <c r="AQ4" s="458" t="s">
        <v>831</v>
      </c>
      <c r="AR4" s="459"/>
      <c r="AS4" s="459"/>
      <c r="AT4" s="459"/>
      <c r="AU4" s="459"/>
      <c r="AV4" s="459"/>
      <c r="AW4" s="459"/>
      <c r="AX4" s="459"/>
      <c r="AY4" s="459"/>
      <c r="AZ4" s="459"/>
      <c r="BA4" s="460"/>
      <c r="BB4" s="418" t="s">
        <v>816</v>
      </c>
      <c r="BC4" s="418"/>
      <c r="BD4" s="418"/>
      <c r="BE4" s="418"/>
      <c r="BF4" s="418"/>
      <c r="BG4" s="91"/>
      <c r="BH4" s="91"/>
      <c r="BI4" s="430" t="s">
        <v>102</v>
      </c>
      <c r="BL4" s="9"/>
    </row>
    <row r="5" spans="1:64" s="16" customFormat="1" ht="0.75" customHeight="1" x14ac:dyDescent="0.25">
      <c r="A5" s="442"/>
      <c r="B5" s="442"/>
      <c r="C5" s="442"/>
      <c r="D5" s="525"/>
      <c r="E5" s="526"/>
      <c r="F5" s="527"/>
      <c r="G5" s="357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358"/>
      <c r="AC5" s="358"/>
      <c r="AD5" s="358"/>
      <c r="AE5" s="358"/>
      <c r="AF5" s="358"/>
      <c r="AG5" s="358"/>
      <c r="AH5" s="359"/>
      <c r="AI5" s="526"/>
      <c r="AJ5" s="528"/>
      <c r="AK5" s="528"/>
      <c r="AL5" s="528"/>
      <c r="AM5" s="528"/>
      <c r="AN5" s="527"/>
      <c r="AO5" s="92"/>
      <c r="AP5" s="93"/>
      <c r="AQ5" s="526"/>
      <c r="AR5" s="528"/>
      <c r="AS5" s="528"/>
      <c r="AT5" s="528"/>
      <c r="AU5" s="528"/>
      <c r="AV5" s="528"/>
      <c r="AW5" s="528"/>
      <c r="AX5" s="528"/>
      <c r="AY5" s="528"/>
      <c r="AZ5" s="528"/>
      <c r="BA5" s="527"/>
      <c r="BB5" s="418" t="s">
        <v>100</v>
      </c>
      <c r="BC5" s="532" t="s">
        <v>241</v>
      </c>
      <c r="BD5" s="418" t="s">
        <v>101</v>
      </c>
      <c r="BE5" s="418"/>
      <c r="BF5" s="418"/>
      <c r="BG5" s="92"/>
      <c r="BH5" s="93"/>
      <c r="BI5" s="431"/>
      <c r="BL5" s="213"/>
    </row>
    <row r="6" spans="1:64" s="18" customFormat="1" ht="63" x14ac:dyDescent="0.25">
      <c r="A6" s="442"/>
      <c r="B6" s="442"/>
      <c r="C6" s="442"/>
      <c r="D6" s="525"/>
      <c r="E6" s="85">
        <v>2021</v>
      </c>
      <c r="F6" s="85">
        <v>2024</v>
      </c>
      <c r="G6" s="131" t="s">
        <v>103</v>
      </c>
      <c r="H6" s="131" t="s">
        <v>104</v>
      </c>
      <c r="I6" s="131" t="s">
        <v>103</v>
      </c>
      <c r="J6" s="131" t="s">
        <v>104</v>
      </c>
      <c r="K6" s="131" t="s">
        <v>105</v>
      </c>
      <c r="L6" s="131" t="s">
        <v>104</v>
      </c>
      <c r="M6" s="131" t="s">
        <v>106</v>
      </c>
      <c r="N6" s="131" t="s">
        <v>104</v>
      </c>
      <c r="O6" s="131" t="s">
        <v>107</v>
      </c>
      <c r="P6" s="131" t="s">
        <v>106</v>
      </c>
      <c r="Q6" s="131" t="s">
        <v>104</v>
      </c>
      <c r="R6" s="131" t="s">
        <v>107</v>
      </c>
      <c r="S6" s="131" t="s">
        <v>138</v>
      </c>
      <c r="T6" s="131" t="s">
        <v>139</v>
      </c>
      <c r="U6" s="131" t="s">
        <v>104</v>
      </c>
      <c r="V6" s="131" t="s">
        <v>140</v>
      </c>
      <c r="W6" s="131" t="s">
        <v>107</v>
      </c>
      <c r="X6" s="91" t="s">
        <v>100</v>
      </c>
      <c r="Y6" s="177" t="s">
        <v>230</v>
      </c>
      <c r="Z6" s="85" t="s">
        <v>141</v>
      </c>
      <c r="AA6" s="85" t="s">
        <v>108</v>
      </c>
      <c r="AB6" s="85" t="s">
        <v>109</v>
      </c>
      <c r="AC6" s="127" t="s">
        <v>37</v>
      </c>
      <c r="AD6" s="87" t="s">
        <v>22</v>
      </c>
      <c r="AE6" s="131" t="s">
        <v>188</v>
      </c>
      <c r="AF6" s="131" t="s">
        <v>189</v>
      </c>
      <c r="AG6" s="131" t="s">
        <v>190</v>
      </c>
      <c r="AH6" s="131" t="s">
        <v>107</v>
      </c>
      <c r="AI6" s="91" t="s">
        <v>100</v>
      </c>
      <c r="AJ6" s="190" t="s">
        <v>230</v>
      </c>
      <c r="AK6" s="85" t="s">
        <v>188</v>
      </c>
      <c r="AL6" s="85" t="s">
        <v>189</v>
      </c>
      <c r="AM6" s="85" t="s">
        <v>190</v>
      </c>
      <c r="AN6" s="131" t="s">
        <v>107</v>
      </c>
      <c r="AO6" s="127" t="s">
        <v>37</v>
      </c>
      <c r="AP6" s="87" t="s">
        <v>22</v>
      </c>
      <c r="AQ6" s="91" t="s">
        <v>100</v>
      </c>
      <c r="AR6" s="190" t="s">
        <v>826</v>
      </c>
      <c r="AS6" s="305" t="s">
        <v>141</v>
      </c>
      <c r="AT6" s="305" t="s">
        <v>108</v>
      </c>
      <c r="AU6" s="305" t="s">
        <v>109</v>
      </c>
      <c r="AV6" s="306" t="s">
        <v>37</v>
      </c>
      <c r="AW6" s="305" t="s">
        <v>22</v>
      </c>
      <c r="AX6" s="305" t="s">
        <v>188</v>
      </c>
      <c r="AY6" s="305" t="s">
        <v>189</v>
      </c>
      <c r="AZ6" s="305" t="s">
        <v>190</v>
      </c>
      <c r="BA6" s="313" t="s">
        <v>107</v>
      </c>
      <c r="BB6" s="418"/>
      <c r="BC6" s="533"/>
      <c r="BD6" s="305" t="s">
        <v>141</v>
      </c>
      <c r="BE6" s="305" t="s">
        <v>108</v>
      </c>
      <c r="BF6" s="305" t="s">
        <v>109</v>
      </c>
      <c r="BG6" s="306" t="s">
        <v>37</v>
      </c>
      <c r="BH6" s="304" t="s">
        <v>22</v>
      </c>
      <c r="BI6" s="441"/>
      <c r="BL6" s="172"/>
    </row>
    <row r="7" spans="1:64" s="250" customFormat="1" x14ac:dyDescent="0.25">
      <c r="A7" s="85">
        <v>1</v>
      </c>
      <c r="B7" s="85">
        <v>2</v>
      </c>
      <c r="C7" s="85">
        <v>3</v>
      </c>
      <c r="D7" s="341">
        <v>4</v>
      </c>
      <c r="E7" s="85">
        <v>5</v>
      </c>
      <c r="F7" s="85">
        <v>6</v>
      </c>
      <c r="G7" s="85">
        <v>5</v>
      </c>
      <c r="H7" s="85">
        <v>6</v>
      </c>
      <c r="I7" s="85">
        <v>7</v>
      </c>
      <c r="J7" s="85">
        <v>8</v>
      </c>
      <c r="K7" s="85">
        <v>9</v>
      </c>
      <c r="L7" s="85">
        <v>10</v>
      </c>
      <c r="M7" s="85">
        <v>11</v>
      </c>
      <c r="N7" s="85">
        <v>12</v>
      </c>
      <c r="O7" s="85">
        <v>13</v>
      </c>
      <c r="P7" s="85">
        <v>7</v>
      </c>
      <c r="Q7" s="85">
        <v>8</v>
      </c>
      <c r="R7" s="85">
        <v>9</v>
      </c>
      <c r="S7" s="85">
        <v>7</v>
      </c>
      <c r="T7" s="85">
        <v>8</v>
      </c>
      <c r="U7" s="85">
        <v>9</v>
      </c>
      <c r="V7" s="85">
        <v>10</v>
      </c>
      <c r="W7" s="85">
        <v>11</v>
      </c>
      <c r="X7" s="85">
        <v>7</v>
      </c>
      <c r="Y7" s="177">
        <v>8</v>
      </c>
      <c r="Z7" s="85">
        <v>14</v>
      </c>
      <c r="AA7" s="85">
        <v>15</v>
      </c>
      <c r="AB7" s="85">
        <v>16</v>
      </c>
      <c r="AC7" s="85"/>
      <c r="AD7" s="85"/>
      <c r="AE7" s="85">
        <v>9</v>
      </c>
      <c r="AF7" s="85"/>
      <c r="AG7" s="85">
        <v>10</v>
      </c>
      <c r="AH7" s="85">
        <v>10</v>
      </c>
      <c r="AI7" s="85">
        <v>11</v>
      </c>
      <c r="AJ7" s="177">
        <v>12</v>
      </c>
      <c r="AK7" s="85">
        <v>13</v>
      </c>
      <c r="AL7" s="85">
        <v>10</v>
      </c>
      <c r="AM7" s="85">
        <v>11</v>
      </c>
      <c r="AN7" s="85">
        <v>14</v>
      </c>
      <c r="AO7" s="85"/>
      <c r="AP7" s="85"/>
      <c r="AQ7" s="85">
        <v>15</v>
      </c>
      <c r="AR7" s="177">
        <v>16</v>
      </c>
      <c r="AS7" s="85">
        <v>17</v>
      </c>
      <c r="AT7" s="85">
        <v>16</v>
      </c>
      <c r="AU7" s="85">
        <v>17</v>
      </c>
      <c r="AV7" s="85"/>
      <c r="AW7" s="85"/>
      <c r="AX7" s="305">
        <v>18</v>
      </c>
      <c r="AY7" s="305">
        <v>19</v>
      </c>
      <c r="AZ7" s="305">
        <v>20</v>
      </c>
      <c r="BA7" s="305">
        <v>21</v>
      </c>
      <c r="BB7" s="305">
        <v>22</v>
      </c>
      <c r="BC7" s="177">
        <v>23</v>
      </c>
      <c r="BD7" s="305">
        <v>24</v>
      </c>
      <c r="BE7" s="305">
        <v>25</v>
      </c>
      <c r="BF7" s="305">
        <v>26</v>
      </c>
      <c r="BG7" s="305"/>
      <c r="BH7" s="305"/>
      <c r="BI7" s="85">
        <v>27</v>
      </c>
    </row>
    <row r="8" spans="1:64" s="33" customFormat="1" x14ac:dyDescent="0.25">
      <c r="A8" s="60">
        <v>1</v>
      </c>
      <c r="B8" s="218" t="s">
        <v>55</v>
      </c>
      <c r="C8" s="193"/>
      <c r="D8" s="328"/>
      <c r="E8" s="200">
        <v>250000</v>
      </c>
      <c r="F8" s="200">
        <f>137885-AK8</f>
        <v>127225</v>
      </c>
      <c r="G8" s="201">
        <f t="shared" ref="G8:N8" si="0">G9+G10</f>
        <v>43208</v>
      </c>
      <c r="H8" s="201">
        <f t="shared" si="0"/>
        <v>24541</v>
      </c>
      <c r="I8" s="201">
        <f t="shared" si="0"/>
        <v>32492</v>
      </c>
      <c r="J8" s="201">
        <f t="shared" si="0"/>
        <v>26222</v>
      </c>
      <c r="K8" s="201">
        <f t="shared" si="0"/>
        <v>35780</v>
      </c>
      <c r="L8" s="191">
        <f t="shared" si="0"/>
        <v>34124</v>
      </c>
      <c r="M8" s="191">
        <f t="shared" si="0"/>
        <v>33405</v>
      </c>
      <c r="N8" s="191">
        <f t="shared" si="0"/>
        <v>39576</v>
      </c>
      <c r="O8" s="201">
        <f t="shared" ref="O8:O66" si="1">N8*100/M8</f>
        <v>118</v>
      </c>
      <c r="P8" s="191">
        <f>P9+P10</f>
        <v>33245</v>
      </c>
      <c r="Q8" s="191">
        <f>Q9+Q10</f>
        <v>27457</v>
      </c>
      <c r="R8" s="201">
        <f t="shared" ref="R8:R102" si="2">Q8*100/P8</f>
        <v>83</v>
      </c>
      <c r="S8" s="191">
        <f>S9+S10</f>
        <v>6147</v>
      </c>
      <c r="T8" s="191">
        <f>T9+T10</f>
        <v>95</v>
      </c>
      <c r="U8" s="191">
        <f>U9+U10</f>
        <v>5817</v>
      </c>
      <c r="V8" s="191" t="s">
        <v>143</v>
      </c>
      <c r="W8" s="201">
        <f t="shared" ref="W8:W20" si="3">U8*100/S8</f>
        <v>95</v>
      </c>
      <c r="X8" s="192">
        <f>X9+X10</f>
        <v>47105</v>
      </c>
      <c r="Y8" s="192">
        <v>6250</v>
      </c>
      <c r="Z8" s="192">
        <f>Z9+Z10</f>
        <v>100</v>
      </c>
      <c r="AA8" s="192" t="s">
        <v>9</v>
      </c>
      <c r="AB8" s="192" t="s">
        <v>9</v>
      </c>
      <c r="AC8" s="192"/>
      <c r="AD8" s="192"/>
      <c r="AE8" s="192">
        <f>SUM(AE9:AE11)</f>
        <v>10892</v>
      </c>
      <c r="AF8" s="191"/>
      <c r="AG8" s="191"/>
      <c r="AH8" s="247">
        <f>AE8*100/Y8</f>
        <v>174</v>
      </c>
      <c r="AI8" s="192">
        <f>AI9+AI10</f>
        <v>40375</v>
      </c>
      <c r="AJ8" s="192">
        <v>6250</v>
      </c>
      <c r="AK8" s="192">
        <f>SUM(AK9:AK11)</f>
        <v>10660</v>
      </c>
      <c r="AL8" s="192">
        <f>SUM(AL9:AL11)</f>
        <v>4715</v>
      </c>
      <c r="AM8" s="192">
        <f>SUM(AM9:AM11)</f>
        <v>1209</v>
      </c>
      <c r="AN8" s="192">
        <f t="shared" ref="AN8:AN17" si="4">AK8*100/AJ8</f>
        <v>171</v>
      </c>
      <c r="AO8" s="75"/>
      <c r="AP8" s="75"/>
      <c r="AQ8" s="192">
        <v>39078</v>
      </c>
      <c r="AR8" s="192">
        <f>SUM(AR9:AR10)</f>
        <v>3816</v>
      </c>
      <c r="AS8" s="191">
        <f>AS9+AS10</f>
        <v>389</v>
      </c>
      <c r="AT8" s="191" t="s">
        <v>9</v>
      </c>
      <c r="AU8" s="191" t="s">
        <v>9</v>
      </c>
      <c r="AV8" s="75"/>
      <c r="AW8" s="75"/>
      <c r="AX8" s="191">
        <f t="shared" ref="AX8:AZ10" si="5">AX12+AX16</f>
        <v>7941</v>
      </c>
      <c r="AY8" s="191">
        <f t="shared" si="5"/>
        <v>2101</v>
      </c>
      <c r="AZ8" s="191">
        <f t="shared" si="5"/>
        <v>568</v>
      </c>
      <c r="BA8" s="312">
        <f>AX8*100/AR8</f>
        <v>208</v>
      </c>
      <c r="BB8" s="192">
        <f>BB12+BB16</f>
        <v>28337</v>
      </c>
      <c r="BC8" s="192">
        <v>3816</v>
      </c>
      <c r="BD8" s="191">
        <f>BD9+BD10</f>
        <v>0</v>
      </c>
      <c r="BE8" s="191" t="s">
        <v>9</v>
      </c>
      <c r="BF8" s="191" t="s">
        <v>9</v>
      </c>
      <c r="BG8" s="75"/>
      <c r="BH8" s="75"/>
      <c r="BI8" s="60"/>
      <c r="BL8" s="103"/>
    </row>
    <row r="9" spans="1:64" s="33" customFormat="1" outlineLevel="1" x14ac:dyDescent="0.25">
      <c r="A9" s="60" t="s">
        <v>110</v>
      </c>
      <c r="B9" s="73" t="s">
        <v>111</v>
      </c>
      <c r="C9" s="522"/>
      <c r="D9" s="329"/>
      <c r="E9" s="202"/>
      <c r="F9" s="202"/>
      <c r="G9" s="73">
        <f t="shared" ref="G9:L10" si="6">G13+G17</f>
        <v>2000</v>
      </c>
      <c r="H9" s="73">
        <f t="shared" si="6"/>
        <v>1063</v>
      </c>
      <c r="I9" s="73">
        <f t="shared" si="6"/>
        <v>5542</v>
      </c>
      <c r="J9" s="73">
        <f t="shared" si="6"/>
        <v>2122</v>
      </c>
      <c r="K9" s="73">
        <f t="shared" si="6"/>
        <v>4780</v>
      </c>
      <c r="L9" s="73">
        <f t="shared" si="6"/>
        <v>3324</v>
      </c>
      <c r="M9" s="74">
        <v>4238</v>
      </c>
      <c r="N9" s="74">
        <f>N13+N17</f>
        <v>3716</v>
      </c>
      <c r="O9" s="73">
        <f t="shared" si="1"/>
        <v>88</v>
      </c>
      <c r="P9" s="73">
        <v>4236</v>
      </c>
      <c r="Q9" s="74">
        <f>Q13+Q17</f>
        <v>3539</v>
      </c>
      <c r="R9" s="73">
        <f t="shared" si="2"/>
        <v>84</v>
      </c>
      <c r="S9" s="73">
        <f t="shared" ref="S9:U10" si="7">S13+S17</f>
        <v>1895</v>
      </c>
      <c r="T9" s="73">
        <f t="shared" si="7"/>
        <v>95</v>
      </c>
      <c r="U9" s="73">
        <f t="shared" si="7"/>
        <v>1651</v>
      </c>
      <c r="V9" s="73" t="s">
        <v>143</v>
      </c>
      <c r="W9" s="73">
        <f t="shared" si="3"/>
        <v>87</v>
      </c>
      <c r="X9" s="74">
        <f>X13+X17</f>
        <v>1420</v>
      </c>
      <c r="Y9" s="178">
        <f>Y13+Y17</f>
        <v>1813</v>
      </c>
      <c r="Z9" s="74">
        <f>Z13+Z17</f>
        <v>100</v>
      </c>
      <c r="AA9" s="74">
        <f>AA13+AA17</f>
        <v>1449</v>
      </c>
      <c r="AB9" s="74">
        <f>AB13+AB17</f>
        <v>364</v>
      </c>
      <c r="AC9" s="74"/>
      <c r="AD9" s="74"/>
      <c r="AE9" s="73">
        <f>AE13+AE17</f>
        <v>1644</v>
      </c>
      <c r="AF9" s="73"/>
      <c r="AG9" s="73"/>
      <c r="AH9" s="73">
        <f>AE9*100/Y9</f>
        <v>91</v>
      </c>
      <c r="AI9" s="74">
        <v>100</v>
      </c>
      <c r="AJ9" s="248">
        <f t="shared" ref="AI9:AM10" si="8">AJ13+AJ17</f>
        <v>1812</v>
      </c>
      <c r="AK9" s="74">
        <f>AK13+AK17</f>
        <v>1614</v>
      </c>
      <c r="AL9" s="74">
        <f t="shared" si="8"/>
        <v>1287</v>
      </c>
      <c r="AM9" s="74">
        <f t="shared" si="8"/>
        <v>327</v>
      </c>
      <c r="AN9" s="74">
        <f t="shared" si="4"/>
        <v>89</v>
      </c>
      <c r="AO9" s="74"/>
      <c r="AP9" s="74"/>
      <c r="AQ9" s="74">
        <v>0</v>
      </c>
      <c r="AR9" s="178">
        <f>AR13+AR17</f>
        <v>1098</v>
      </c>
      <c r="AS9" s="74">
        <f>AS13+AS17</f>
        <v>389</v>
      </c>
      <c r="AT9" s="74">
        <f>AT13+AT17</f>
        <v>875</v>
      </c>
      <c r="AU9" s="74">
        <f>AU13+AU17</f>
        <v>223</v>
      </c>
      <c r="AV9" s="74"/>
      <c r="AW9" s="74"/>
      <c r="AX9" s="74">
        <f t="shared" si="5"/>
        <v>550</v>
      </c>
      <c r="AY9" s="74">
        <f t="shared" si="5"/>
        <v>423</v>
      </c>
      <c r="AZ9" s="74">
        <f t="shared" si="5"/>
        <v>127</v>
      </c>
      <c r="BA9" s="360">
        <f t="shared" ref="BA9:BA18" si="9">AX9*100/AR9</f>
        <v>50</v>
      </c>
      <c r="BB9" s="74">
        <f>BB13+BB17</f>
        <v>77</v>
      </c>
      <c r="BC9" s="178">
        <f>BC13+BC17</f>
        <v>0</v>
      </c>
      <c r="BD9" s="74">
        <f>BD13+BD17</f>
        <v>0</v>
      </c>
      <c r="BE9" s="74">
        <f>BE13+BE17</f>
        <v>0</v>
      </c>
      <c r="BF9" s="74">
        <f>BF13+BF17</f>
        <v>0</v>
      </c>
      <c r="BG9" s="74"/>
      <c r="BH9" s="74"/>
      <c r="BI9" s="60"/>
      <c r="BK9" s="103"/>
      <c r="BL9" s="103"/>
    </row>
    <row r="10" spans="1:64" s="33" customFormat="1" outlineLevel="1" x14ac:dyDescent="0.25">
      <c r="A10" s="60" t="s">
        <v>112</v>
      </c>
      <c r="B10" s="73" t="s">
        <v>13</v>
      </c>
      <c r="C10" s="523"/>
      <c r="D10" s="329"/>
      <c r="E10" s="202"/>
      <c r="F10" s="202"/>
      <c r="G10" s="73">
        <f t="shared" si="6"/>
        <v>41208</v>
      </c>
      <c r="H10" s="73">
        <f t="shared" si="6"/>
        <v>23478</v>
      </c>
      <c r="I10" s="73">
        <f t="shared" si="6"/>
        <v>26950</v>
      </c>
      <c r="J10" s="73">
        <f t="shared" si="6"/>
        <v>24100</v>
      </c>
      <c r="K10" s="73">
        <f t="shared" si="6"/>
        <v>31000</v>
      </c>
      <c r="L10" s="73">
        <f t="shared" si="6"/>
        <v>30800</v>
      </c>
      <c r="M10" s="74">
        <f>29007+160</f>
        <v>29167</v>
      </c>
      <c r="N10" s="74">
        <v>35860</v>
      </c>
      <c r="O10" s="73">
        <f t="shared" si="1"/>
        <v>123</v>
      </c>
      <c r="P10" s="73">
        <v>29009</v>
      </c>
      <c r="Q10" s="74">
        <f>Q14+Q18</f>
        <v>23918</v>
      </c>
      <c r="R10" s="73">
        <f t="shared" si="2"/>
        <v>82</v>
      </c>
      <c r="S10" s="73">
        <f t="shared" si="7"/>
        <v>4252</v>
      </c>
      <c r="T10" s="73">
        <f t="shared" si="7"/>
        <v>0</v>
      </c>
      <c r="U10" s="73">
        <f t="shared" si="7"/>
        <v>4166</v>
      </c>
      <c r="V10" s="73" t="s">
        <v>143</v>
      </c>
      <c r="W10" s="73">
        <f t="shared" si="3"/>
        <v>98</v>
      </c>
      <c r="X10" s="74">
        <f>X14+X18</f>
        <v>45685</v>
      </c>
      <c r="Y10" s="178">
        <f>Y14+Y18</f>
        <v>4353</v>
      </c>
      <c r="Z10" s="74">
        <v>0</v>
      </c>
      <c r="AA10" s="74" t="s">
        <v>9</v>
      </c>
      <c r="AB10" s="74" t="s">
        <v>9</v>
      </c>
      <c r="AC10" s="74"/>
      <c r="AD10" s="74"/>
      <c r="AE10" s="73">
        <f>AE14+AE18</f>
        <v>3942</v>
      </c>
      <c r="AF10" s="73"/>
      <c r="AG10" s="73"/>
      <c r="AH10" s="73">
        <f>AE10*100/Y10</f>
        <v>91</v>
      </c>
      <c r="AI10" s="74">
        <f t="shared" si="8"/>
        <v>40275</v>
      </c>
      <c r="AJ10" s="248">
        <f t="shared" si="8"/>
        <v>4410</v>
      </c>
      <c r="AK10" s="74">
        <f>AK14+AK18</f>
        <v>4310</v>
      </c>
      <c r="AL10" s="74">
        <f t="shared" si="8"/>
        <v>3428</v>
      </c>
      <c r="AM10" s="74">
        <f t="shared" si="8"/>
        <v>882</v>
      </c>
      <c r="AN10" s="74">
        <f t="shared" si="4"/>
        <v>98</v>
      </c>
      <c r="AO10" s="75"/>
      <c r="AP10" s="75"/>
      <c r="AQ10" s="74">
        <v>39078</v>
      </c>
      <c r="AR10" s="178">
        <f>AR14+AR18</f>
        <v>2718</v>
      </c>
      <c r="AS10" s="74">
        <v>0</v>
      </c>
      <c r="AT10" s="74" t="s">
        <v>9</v>
      </c>
      <c r="AU10" s="74" t="s">
        <v>9</v>
      </c>
      <c r="AV10" s="75"/>
      <c r="AW10" s="75"/>
      <c r="AX10" s="74">
        <f t="shared" si="5"/>
        <v>2119</v>
      </c>
      <c r="AY10" s="74">
        <f t="shared" si="5"/>
        <v>1678</v>
      </c>
      <c r="AZ10" s="74">
        <f t="shared" si="5"/>
        <v>441</v>
      </c>
      <c r="BA10" s="360">
        <f t="shared" si="9"/>
        <v>78</v>
      </c>
      <c r="BB10" s="74">
        <f>BB14+BB18</f>
        <v>28260</v>
      </c>
      <c r="BC10" s="178">
        <f>BC14+BC18</f>
        <v>0</v>
      </c>
      <c r="BD10" s="74">
        <f>BD14+BD18</f>
        <v>0</v>
      </c>
      <c r="BE10" s="74" t="s">
        <v>9</v>
      </c>
      <c r="BF10" s="74" t="s">
        <v>9</v>
      </c>
      <c r="BG10" s="75"/>
      <c r="BH10" s="75"/>
      <c r="BI10" s="73"/>
      <c r="BL10" s="103"/>
    </row>
    <row r="11" spans="1:64" s="33" customFormat="1" outlineLevel="1" x14ac:dyDescent="0.25">
      <c r="A11" s="60" t="s">
        <v>192</v>
      </c>
      <c r="B11" s="73" t="s">
        <v>195</v>
      </c>
      <c r="C11" s="524"/>
      <c r="D11" s="329"/>
      <c r="E11" s="202"/>
      <c r="F11" s="202"/>
      <c r="G11" s="73"/>
      <c r="H11" s="73"/>
      <c r="I11" s="73"/>
      <c r="J11" s="73"/>
      <c r="K11" s="73"/>
      <c r="L11" s="73"/>
      <c r="M11" s="74"/>
      <c r="N11" s="74"/>
      <c r="O11" s="73"/>
      <c r="P11" s="73"/>
      <c r="Q11" s="74"/>
      <c r="R11" s="73"/>
      <c r="S11" s="73"/>
      <c r="T11" s="73"/>
      <c r="U11" s="73"/>
      <c r="V11" s="73"/>
      <c r="W11" s="73"/>
      <c r="X11" s="74"/>
      <c r="Y11" s="178"/>
      <c r="Z11" s="74"/>
      <c r="AA11" s="74"/>
      <c r="AB11" s="74"/>
      <c r="AC11" s="74"/>
      <c r="AD11" s="74"/>
      <c r="AE11" s="73">
        <f>AE15+AE19</f>
        <v>5306</v>
      </c>
      <c r="AF11" s="73"/>
      <c r="AG11" s="73"/>
      <c r="AH11" s="73"/>
      <c r="AI11" s="74"/>
      <c r="AJ11" s="248"/>
      <c r="AK11" s="74">
        <f>AK15+AK19</f>
        <v>4736</v>
      </c>
      <c r="AL11" s="74" t="s">
        <v>143</v>
      </c>
      <c r="AM11" s="74" t="s">
        <v>143</v>
      </c>
      <c r="AN11" s="74"/>
      <c r="AO11" s="75"/>
      <c r="AP11" s="75"/>
      <c r="AQ11" s="74"/>
      <c r="AR11" s="178"/>
      <c r="AS11" s="74"/>
      <c r="AT11" s="74"/>
      <c r="AU11" s="74"/>
      <c r="AV11" s="75"/>
      <c r="AW11" s="75"/>
      <c r="AX11" s="74">
        <f>AX15+AX19</f>
        <v>5272</v>
      </c>
      <c r="AY11" s="74"/>
      <c r="AZ11" s="74"/>
      <c r="BA11" s="360">
        <f>AX11*100/AR8</f>
        <v>138</v>
      </c>
      <c r="BB11" s="74">
        <f>BB15+BB19</f>
        <v>0</v>
      </c>
      <c r="BC11" s="178">
        <f>BC15+BC19</f>
        <v>0</v>
      </c>
      <c r="BD11" s="74">
        <f>BD15+BD19</f>
        <v>0</v>
      </c>
      <c r="BE11" s="74"/>
      <c r="BF11" s="74"/>
      <c r="BG11" s="75"/>
      <c r="BH11" s="75"/>
      <c r="BI11" s="73"/>
      <c r="BL11" s="103"/>
    </row>
    <row r="12" spans="1:64" s="33" customFormat="1" outlineLevel="1" x14ac:dyDescent="0.25">
      <c r="A12" s="60" t="s">
        <v>113</v>
      </c>
      <c r="B12" s="221" t="s">
        <v>114</v>
      </c>
      <c r="C12" s="519" t="s">
        <v>3</v>
      </c>
      <c r="D12" s="330"/>
      <c r="E12" s="222"/>
      <c r="F12" s="222"/>
      <c r="G12" s="222">
        <f>SUM(G13:G14)</f>
        <v>9378</v>
      </c>
      <c r="H12" s="222">
        <f t="shared" ref="H12:Q12" si="10">SUM(H13:H14)</f>
        <v>9378</v>
      </c>
      <c r="I12" s="222">
        <f t="shared" si="10"/>
        <v>9550</v>
      </c>
      <c r="J12" s="222">
        <f t="shared" si="10"/>
        <v>9550</v>
      </c>
      <c r="K12" s="222">
        <f t="shared" si="10"/>
        <v>19500</v>
      </c>
      <c r="L12" s="222">
        <f t="shared" si="10"/>
        <v>19279</v>
      </c>
      <c r="M12" s="222">
        <f t="shared" si="10"/>
        <v>15135</v>
      </c>
      <c r="N12" s="222">
        <f t="shared" si="10"/>
        <v>14914</v>
      </c>
      <c r="O12" s="222">
        <f t="shared" si="1"/>
        <v>99</v>
      </c>
      <c r="P12" s="222">
        <f t="shared" si="10"/>
        <v>15135</v>
      </c>
      <c r="Q12" s="222">
        <f t="shared" si="10"/>
        <v>14319</v>
      </c>
      <c r="R12" s="222">
        <f t="shared" si="2"/>
        <v>95</v>
      </c>
      <c r="S12" s="222">
        <f>S13+S14</f>
        <v>3125</v>
      </c>
      <c r="T12" s="222">
        <f>T13+T14</f>
        <v>6</v>
      </c>
      <c r="U12" s="222">
        <f>U13+U14</f>
        <v>3033</v>
      </c>
      <c r="V12" s="222" t="s">
        <v>143</v>
      </c>
      <c r="W12" s="222">
        <f t="shared" si="3"/>
        <v>97</v>
      </c>
      <c r="X12" s="223">
        <f>X13+X14</f>
        <v>24605</v>
      </c>
      <c r="Y12" s="223">
        <v>3125</v>
      </c>
      <c r="Z12" s="223">
        <f>Z13</f>
        <v>100</v>
      </c>
      <c r="AA12" s="223" t="s">
        <v>9</v>
      </c>
      <c r="AB12" s="223" t="s">
        <v>9</v>
      </c>
      <c r="AC12" s="223"/>
      <c r="AD12" s="223"/>
      <c r="AE12" s="224">
        <f>SUM(AE13:AE15)</f>
        <v>6118</v>
      </c>
      <c r="AF12" s="222"/>
      <c r="AG12" s="222"/>
      <c r="AH12" s="222">
        <f>AE12*100/Y12</f>
        <v>196</v>
      </c>
      <c r="AI12" s="225">
        <f>AI13+AI14</f>
        <v>19925</v>
      </c>
      <c r="AJ12" s="223">
        <f>SUM(AJ13:AJ14)</f>
        <v>3097</v>
      </c>
      <c r="AK12" s="225">
        <f>SUM(AK13:AK15)</f>
        <v>6823</v>
      </c>
      <c r="AL12" s="225">
        <f>SUM(AL13:AL15)</f>
        <v>2455</v>
      </c>
      <c r="AM12" s="225">
        <f>SUM(AM13:AM15)</f>
        <v>628</v>
      </c>
      <c r="AN12" s="225">
        <f t="shared" si="4"/>
        <v>220</v>
      </c>
      <c r="AO12" s="75"/>
      <c r="AP12" s="75"/>
      <c r="AQ12" s="225">
        <v>19590</v>
      </c>
      <c r="AR12" s="223">
        <f>SUM(AR13:AR14)</f>
        <v>1908</v>
      </c>
      <c r="AS12" s="225">
        <f>AS13</f>
        <v>389</v>
      </c>
      <c r="AT12" s="225" t="s">
        <v>9</v>
      </c>
      <c r="AU12" s="225" t="s">
        <v>9</v>
      </c>
      <c r="AV12" s="75"/>
      <c r="AW12" s="75"/>
      <c r="AX12" s="225">
        <f>SUM(AX13:AX15)</f>
        <v>4690</v>
      </c>
      <c r="AY12" s="225">
        <f>SUM(AY13:AY15)</f>
        <v>1109</v>
      </c>
      <c r="AZ12" s="225">
        <f>SUM(AZ13:AZ15)</f>
        <v>305</v>
      </c>
      <c r="BA12" s="361">
        <f t="shared" si="9"/>
        <v>246</v>
      </c>
      <c r="BB12" s="225">
        <f>SUM(BB13:BB15)</f>
        <v>13427</v>
      </c>
      <c r="BC12" s="223">
        <f>SUM(BC13:BC15)</f>
        <v>0</v>
      </c>
      <c r="BD12" s="225">
        <f>SUM(BD13:BD15)</f>
        <v>0</v>
      </c>
      <c r="BE12" s="225" t="s">
        <v>9</v>
      </c>
      <c r="BF12" s="225" t="s">
        <v>9</v>
      </c>
      <c r="BG12" s="75"/>
      <c r="BH12" s="75"/>
      <c r="BI12" s="60"/>
      <c r="BL12" s="103"/>
    </row>
    <row r="13" spans="1:64" s="33" customFormat="1" outlineLevel="1" x14ac:dyDescent="0.25">
      <c r="A13" s="60" t="s">
        <v>115</v>
      </c>
      <c r="B13" s="219" t="s">
        <v>111</v>
      </c>
      <c r="C13" s="520"/>
      <c r="D13" s="331"/>
      <c r="E13" s="219"/>
      <c r="F13" s="219"/>
      <c r="G13" s="219">
        <v>0</v>
      </c>
      <c r="H13" s="219">
        <v>0</v>
      </c>
      <c r="I13" s="219">
        <v>0</v>
      </c>
      <c r="J13" s="219">
        <v>0</v>
      </c>
      <c r="K13" s="219">
        <v>3000</v>
      </c>
      <c r="L13" s="220">
        <v>2779</v>
      </c>
      <c r="M13" s="220">
        <v>1915</v>
      </c>
      <c r="N13" s="220">
        <f>N20</f>
        <v>1915</v>
      </c>
      <c r="O13" s="219">
        <f t="shared" si="1"/>
        <v>100</v>
      </c>
      <c r="P13" s="219">
        <v>1915</v>
      </c>
      <c r="Q13" s="220">
        <f>Q20</f>
        <v>1915</v>
      </c>
      <c r="R13" s="219">
        <f t="shared" si="2"/>
        <v>100</v>
      </c>
      <c r="S13" s="219">
        <f>S20+S21</f>
        <v>1563</v>
      </c>
      <c r="T13" s="219">
        <f>T20+T21</f>
        <v>6</v>
      </c>
      <c r="U13" s="219">
        <f>U20</f>
        <v>1557</v>
      </c>
      <c r="V13" s="219" t="s">
        <v>143</v>
      </c>
      <c r="W13" s="219">
        <f t="shared" si="3"/>
        <v>100</v>
      </c>
      <c r="X13" s="220">
        <f>SUM(X21:X33)</f>
        <v>1420</v>
      </c>
      <c r="Y13" s="235">
        <f>Y20+Y21+Y22+Y30+Y32+Y33+Y23</f>
        <v>1563</v>
      </c>
      <c r="Z13" s="220">
        <f>Z21+Z22+Z30+Z32+Z33+Z23</f>
        <v>100</v>
      </c>
      <c r="AA13" s="220">
        <f>AA21+AA22+AA30+AA32+AA33+AA23+AA20</f>
        <v>1249</v>
      </c>
      <c r="AB13" s="220">
        <f>AB21+AB22+AB30+AB32+AB33+AB23+AB20</f>
        <v>314</v>
      </c>
      <c r="AC13" s="220"/>
      <c r="AD13" s="220"/>
      <c r="AE13" s="219">
        <f>AE20+157</f>
        <v>1525</v>
      </c>
      <c r="AF13" s="219"/>
      <c r="AG13" s="219"/>
      <c r="AH13" s="219">
        <f>AE13*100/Y13</f>
        <v>98</v>
      </c>
      <c r="AI13" s="220">
        <v>100</v>
      </c>
      <c r="AJ13" s="235">
        <f>AJ20</f>
        <v>1562</v>
      </c>
      <c r="AK13" s="220">
        <f>SUM(AK20:AK33)</f>
        <v>1548</v>
      </c>
      <c r="AL13" s="220">
        <f>SUM(AL20:AL33)</f>
        <v>1239</v>
      </c>
      <c r="AM13" s="220">
        <f>SUM(AM20:AM33)</f>
        <v>309</v>
      </c>
      <c r="AN13" s="220">
        <f t="shared" si="4"/>
        <v>99</v>
      </c>
      <c r="AO13" s="74"/>
      <c r="AP13" s="74"/>
      <c r="AQ13" s="220">
        <v>0</v>
      </c>
      <c r="AR13" s="235">
        <f>SUM(AR20:AR33)</f>
        <v>954</v>
      </c>
      <c r="AS13" s="220">
        <f>SUM(AS20:AS33)</f>
        <v>389</v>
      </c>
      <c r="AT13" s="220">
        <f>AT21+AT22+AT30+AT32+AT33+AT23+AT20+AT24+AT25+AT26+AT27+AT28+AT29+AT31</f>
        <v>760</v>
      </c>
      <c r="AU13" s="220">
        <f>AU21+AU22+AU30+AU32+AU33+AU23+AU20+AU24+AU25+AU26+AU27+AU28+AU29+AU31</f>
        <v>194</v>
      </c>
      <c r="AV13" s="74"/>
      <c r="AW13" s="74"/>
      <c r="AX13" s="220">
        <f>SUM(AX20:AX33)</f>
        <v>490</v>
      </c>
      <c r="AY13" s="220">
        <f>SUM(AY20:AY33)</f>
        <v>380</v>
      </c>
      <c r="AZ13" s="220">
        <f>SUM(AZ20:AZ33)</f>
        <v>110</v>
      </c>
      <c r="BA13" s="362">
        <f t="shared" si="9"/>
        <v>51</v>
      </c>
      <c r="BB13" s="220">
        <f>SUM(BB20:BB33)</f>
        <v>77</v>
      </c>
      <c r="BC13" s="235">
        <f>SUM(BC20:BC33)</f>
        <v>0</v>
      </c>
      <c r="BD13" s="220">
        <f>SUM(BD20:BD33)</f>
        <v>0</v>
      </c>
      <c r="BE13" s="220">
        <f>BE21+BE22+BE30+BE32+BE33+BE23+BE20+BE24+BE25+BE26+BE27+BE28+BE29+BE31</f>
        <v>0</v>
      </c>
      <c r="BF13" s="220">
        <f>BF21+BF22+BF30+BF32+BF33+BF23+BF20+BF24+BF25+BF26+BF27+BF28+BF29+BF31</f>
        <v>0</v>
      </c>
      <c r="BG13" s="74"/>
      <c r="BH13" s="74"/>
      <c r="BI13" s="60"/>
      <c r="BL13" s="103"/>
    </row>
    <row r="14" spans="1:64" s="33" customFormat="1" outlineLevel="1" x14ac:dyDescent="0.25">
      <c r="A14" s="60" t="s">
        <v>116</v>
      </c>
      <c r="B14" s="219" t="s">
        <v>13</v>
      </c>
      <c r="C14" s="520"/>
      <c r="D14" s="331"/>
      <c r="E14" s="219"/>
      <c r="F14" s="219"/>
      <c r="G14" s="219">
        <v>9378</v>
      </c>
      <c r="H14" s="219">
        <v>9378</v>
      </c>
      <c r="I14" s="219">
        <v>9550</v>
      </c>
      <c r="J14" s="219">
        <v>9550</v>
      </c>
      <c r="K14" s="219">
        <v>16500</v>
      </c>
      <c r="L14" s="220">
        <v>16500</v>
      </c>
      <c r="M14" s="220">
        <v>13220</v>
      </c>
      <c r="N14" s="220">
        <f>SUM(N35:N62)</f>
        <v>12999</v>
      </c>
      <c r="O14" s="219">
        <f t="shared" si="1"/>
        <v>98</v>
      </c>
      <c r="P14" s="219">
        <v>13220</v>
      </c>
      <c r="Q14" s="220">
        <f>SUM(Q35:Q62)</f>
        <v>12404</v>
      </c>
      <c r="R14" s="219">
        <f t="shared" si="2"/>
        <v>94</v>
      </c>
      <c r="S14" s="219">
        <v>1562</v>
      </c>
      <c r="T14" s="219">
        <f>SUM(T34:T62)</f>
        <v>0</v>
      </c>
      <c r="U14" s="219">
        <f>SUM(U34:U62)</f>
        <v>1476</v>
      </c>
      <c r="V14" s="219" t="s">
        <v>143</v>
      </c>
      <c r="W14" s="219">
        <f t="shared" si="3"/>
        <v>94</v>
      </c>
      <c r="X14" s="220">
        <f>SUM(X34:X62)</f>
        <v>23185</v>
      </c>
      <c r="Y14" s="235">
        <f>SUM(Y34:Y62)</f>
        <v>1478</v>
      </c>
      <c r="Z14" s="220">
        <v>0</v>
      </c>
      <c r="AA14" s="220" t="s">
        <v>9</v>
      </c>
      <c r="AB14" s="220" t="s">
        <v>9</v>
      </c>
      <c r="AC14" s="220"/>
      <c r="AD14" s="220"/>
      <c r="AE14" s="219">
        <f>SUM(AE34:AE62)</f>
        <v>1264</v>
      </c>
      <c r="AF14" s="219"/>
      <c r="AG14" s="219"/>
      <c r="AH14" s="219">
        <f>AE14*100/Y14</f>
        <v>86</v>
      </c>
      <c r="AI14" s="220">
        <f>SUM(AI34:AI62)</f>
        <v>19825</v>
      </c>
      <c r="AJ14" s="235">
        <f>SUM(AJ34:AJ62)</f>
        <v>1535</v>
      </c>
      <c r="AK14" s="220">
        <f>SUM(AK34:AK62)</f>
        <v>1535</v>
      </c>
      <c r="AL14" s="220">
        <f>SUM(AL34:AL62)</f>
        <v>1216</v>
      </c>
      <c r="AM14" s="220">
        <f>SUM(AM34:AM62)</f>
        <v>319</v>
      </c>
      <c r="AN14" s="220">
        <f t="shared" si="4"/>
        <v>100</v>
      </c>
      <c r="AO14" s="75"/>
      <c r="AP14" s="75"/>
      <c r="AQ14" s="220">
        <v>19590</v>
      </c>
      <c r="AR14" s="235">
        <f>SUM(AR34:AR62)</f>
        <v>954</v>
      </c>
      <c r="AS14" s="220">
        <v>0</v>
      </c>
      <c r="AT14" s="220" t="s">
        <v>9</v>
      </c>
      <c r="AU14" s="220" t="s">
        <v>9</v>
      </c>
      <c r="AV14" s="75"/>
      <c r="AW14" s="75"/>
      <c r="AX14" s="220">
        <f>SUM(AX34:AX63)</f>
        <v>924</v>
      </c>
      <c r="AY14" s="220">
        <f>SUM(AY34:AY63)</f>
        <v>729</v>
      </c>
      <c r="AZ14" s="220">
        <f>SUM(AZ34:AZ63)</f>
        <v>195</v>
      </c>
      <c r="BA14" s="362">
        <f t="shared" si="9"/>
        <v>97</v>
      </c>
      <c r="BB14" s="220">
        <f>SUM(BB34:BB63)</f>
        <v>13350</v>
      </c>
      <c r="BC14" s="235">
        <f>SUM(BC34:BC63)</f>
        <v>0</v>
      </c>
      <c r="BD14" s="220">
        <f>SUM(BD34:BD63)</f>
        <v>0</v>
      </c>
      <c r="BE14" s="220" t="s">
        <v>9</v>
      </c>
      <c r="BF14" s="220" t="s">
        <v>9</v>
      </c>
      <c r="BG14" s="75"/>
      <c r="BH14" s="75"/>
      <c r="BI14" s="73"/>
      <c r="BL14" s="103"/>
    </row>
    <row r="15" spans="1:64" s="33" customFormat="1" outlineLevel="1" x14ac:dyDescent="0.25">
      <c r="A15" s="60" t="s">
        <v>193</v>
      </c>
      <c r="B15" s="219" t="s">
        <v>195</v>
      </c>
      <c r="C15" s="521"/>
      <c r="D15" s="331"/>
      <c r="E15" s="219"/>
      <c r="F15" s="219"/>
      <c r="G15" s="219"/>
      <c r="H15" s="219"/>
      <c r="I15" s="219"/>
      <c r="J15" s="219"/>
      <c r="K15" s="219"/>
      <c r="L15" s="220"/>
      <c r="M15" s="220"/>
      <c r="N15" s="220"/>
      <c r="O15" s="219"/>
      <c r="P15" s="219"/>
      <c r="Q15" s="220"/>
      <c r="R15" s="219"/>
      <c r="S15" s="219"/>
      <c r="T15" s="219"/>
      <c r="U15" s="219"/>
      <c r="V15" s="219"/>
      <c r="W15" s="219"/>
      <c r="X15" s="220"/>
      <c r="Y15" s="234"/>
      <c r="Z15" s="220"/>
      <c r="AA15" s="220"/>
      <c r="AB15" s="220"/>
      <c r="AC15" s="220"/>
      <c r="AD15" s="220"/>
      <c r="AE15" s="219">
        <v>3329</v>
      </c>
      <c r="AF15" s="219"/>
      <c r="AG15" s="219"/>
      <c r="AH15" s="219"/>
      <c r="AI15" s="220"/>
      <c r="AJ15" s="235"/>
      <c r="AK15" s="220">
        <v>3740</v>
      </c>
      <c r="AL15" s="220" t="s">
        <v>143</v>
      </c>
      <c r="AM15" s="220" t="s">
        <v>143</v>
      </c>
      <c r="AN15" s="220"/>
      <c r="AO15" s="75"/>
      <c r="AP15" s="75"/>
      <c r="AQ15" s="220"/>
      <c r="AR15" s="234"/>
      <c r="AS15" s="220"/>
      <c r="AT15" s="220"/>
      <c r="AU15" s="220"/>
      <c r="AV15" s="75"/>
      <c r="AW15" s="75"/>
      <c r="AX15" s="220">
        <v>3276</v>
      </c>
      <c r="AY15" s="220"/>
      <c r="AZ15" s="220"/>
      <c r="BA15" s="362">
        <f>AX15*100/AR12</f>
        <v>172</v>
      </c>
      <c r="BB15" s="220"/>
      <c r="BC15" s="234"/>
      <c r="BD15" s="220"/>
      <c r="BE15" s="220"/>
      <c r="BF15" s="220"/>
      <c r="BG15" s="75"/>
      <c r="BH15" s="75"/>
      <c r="BI15" s="73"/>
      <c r="BL15" s="103"/>
    </row>
    <row r="16" spans="1:64" s="33" customFormat="1" outlineLevel="1" x14ac:dyDescent="0.25">
      <c r="A16" s="60" t="s">
        <v>117</v>
      </c>
      <c r="B16" s="233" t="s">
        <v>118</v>
      </c>
      <c r="C16" s="516" t="s">
        <v>97</v>
      </c>
      <c r="D16" s="332"/>
      <c r="E16" s="228"/>
      <c r="F16" s="228"/>
      <c r="G16" s="228">
        <f>G17+G18</f>
        <v>33830</v>
      </c>
      <c r="H16" s="228">
        <f t="shared" ref="H16:N16" si="11">SUM(H64:H102)</f>
        <v>15163</v>
      </c>
      <c r="I16" s="228">
        <f t="shared" si="11"/>
        <v>22942</v>
      </c>
      <c r="J16" s="228">
        <f t="shared" si="11"/>
        <v>16672</v>
      </c>
      <c r="K16" s="228">
        <f t="shared" si="11"/>
        <v>16280</v>
      </c>
      <c r="L16" s="228">
        <f t="shared" si="11"/>
        <v>14845</v>
      </c>
      <c r="M16" s="228">
        <f t="shared" si="11"/>
        <v>14418</v>
      </c>
      <c r="N16" s="228">
        <f t="shared" si="11"/>
        <v>12673</v>
      </c>
      <c r="O16" s="228">
        <f t="shared" si="1"/>
        <v>88</v>
      </c>
      <c r="P16" s="228">
        <f>SUM(P17:P18)</f>
        <v>18110</v>
      </c>
      <c r="Q16" s="228">
        <f>SUM(Q17:Q18)</f>
        <v>13138</v>
      </c>
      <c r="R16" s="228">
        <f t="shared" si="2"/>
        <v>73</v>
      </c>
      <c r="S16" s="228">
        <f>S17+S18</f>
        <v>3022</v>
      </c>
      <c r="T16" s="228">
        <f>T17+T18</f>
        <v>89</v>
      </c>
      <c r="U16" s="228">
        <f>U17+U18</f>
        <v>2784</v>
      </c>
      <c r="V16" s="228" t="s">
        <v>143</v>
      </c>
      <c r="W16" s="228">
        <f t="shared" si="3"/>
        <v>92</v>
      </c>
      <c r="X16" s="229">
        <f>X17+X18</f>
        <v>22500</v>
      </c>
      <c r="Y16" s="230">
        <f>SUM(Y17:Y18)</f>
        <v>3125</v>
      </c>
      <c r="Z16" s="230">
        <f>Z17+Z18</f>
        <v>0</v>
      </c>
      <c r="AA16" s="230" t="s">
        <v>9</v>
      </c>
      <c r="AB16" s="230" t="s">
        <v>9</v>
      </c>
      <c r="AC16" s="230"/>
      <c r="AD16" s="230"/>
      <c r="AE16" s="231">
        <f>SUM(AE17:AE19)</f>
        <v>4774</v>
      </c>
      <c r="AF16" s="228"/>
      <c r="AG16" s="228"/>
      <c r="AH16" s="228">
        <f>AE16*100/Y16</f>
        <v>153</v>
      </c>
      <c r="AI16" s="249">
        <f>AI17+AI18</f>
        <v>20450</v>
      </c>
      <c r="AJ16" s="230">
        <f>SUM(AJ17:AJ18)</f>
        <v>3125</v>
      </c>
      <c r="AK16" s="232">
        <f>AK17+AK18+AK19</f>
        <v>3837</v>
      </c>
      <c r="AL16" s="232">
        <f>AL17+AL18</f>
        <v>2260</v>
      </c>
      <c r="AM16" s="232">
        <f>AM17+AM18</f>
        <v>581</v>
      </c>
      <c r="AN16" s="232">
        <f t="shared" si="4"/>
        <v>123</v>
      </c>
      <c r="AO16" s="75"/>
      <c r="AP16" s="75"/>
      <c r="AQ16" s="249">
        <v>19488</v>
      </c>
      <c r="AR16" s="230">
        <f>SUM(AR17:AR18)</f>
        <v>1908</v>
      </c>
      <c r="AS16" s="232">
        <f>AS17+AS18</f>
        <v>0</v>
      </c>
      <c r="AT16" s="232" t="s">
        <v>9</v>
      </c>
      <c r="AU16" s="232" t="s">
        <v>9</v>
      </c>
      <c r="AV16" s="75"/>
      <c r="AW16" s="75"/>
      <c r="AX16" s="249">
        <f>SUM(AX17:AX19)</f>
        <v>3251</v>
      </c>
      <c r="AY16" s="249">
        <f>SUM(AY17:AY19)</f>
        <v>992</v>
      </c>
      <c r="AZ16" s="249">
        <f>SUM(AZ17:AZ19)</f>
        <v>263</v>
      </c>
      <c r="BA16" s="363">
        <f t="shared" si="9"/>
        <v>170</v>
      </c>
      <c r="BB16" s="249">
        <f>SUM(BB17:BB19)</f>
        <v>14910</v>
      </c>
      <c r="BC16" s="230">
        <f>SUM(BC17:BC19)</f>
        <v>0</v>
      </c>
      <c r="BD16" s="232">
        <f>SUM(BD17:BD19)</f>
        <v>0</v>
      </c>
      <c r="BE16" s="232" t="s">
        <v>9</v>
      </c>
      <c r="BF16" s="232" t="s">
        <v>9</v>
      </c>
      <c r="BG16" s="75"/>
      <c r="BH16" s="75"/>
      <c r="BI16" s="95"/>
      <c r="BL16" s="103"/>
    </row>
    <row r="17" spans="1:64" s="33" customFormat="1" outlineLevel="1" x14ac:dyDescent="0.25">
      <c r="A17" s="60" t="s">
        <v>194</v>
      </c>
      <c r="B17" s="226" t="s">
        <v>111</v>
      </c>
      <c r="C17" s="517"/>
      <c r="D17" s="333"/>
      <c r="E17" s="226"/>
      <c r="F17" s="226"/>
      <c r="G17" s="227">
        <v>2000</v>
      </c>
      <c r="H17" s="227">
        <v>1063</v>
      </c>
      <c r="I17" s="227">
        <v>5542</v>
      </c>
      <c r="J17" s="227">
        <v>2122</v>
      </c>
      <c r="K17" s="227">
        <v>1780</v>
      </c>
      <c r="L17" s="227">
        <v>545</v>
      </c>
      <c r="M17" s="227">
        <f>M64</f>
        <v>2323</v>
      </c>
      <c r="N17" s="227">
        <f>N64</f>
        <v>1801</v>
      </c>
      <c r="O17" s="226">
        <f t="shared" si="1"/>
        <v>78</v>
      </c>
      <c r="P17" s="227">
        <v>2321</v>
      </c>
      <c r="Q17" s="227">
        <f>Q64+624</f>
        <v>1624</v>
      </c>
      <c r="R17" s="226">
        <f t="shared" si="2"/>
        <v>70</v>
      </c>
      <c r="S17" s="226">
        <f>S64</f>
        <v>332</v>
      </c>
      <c r="T17" s="226">
        <f>T64</f>
        <v>89</v>
      </c>
      <c r="U17" s="226">
        <f>U64</f>
        <v>94</v>
      </c>
      <c r="V17" s="226" t="s">
        <v>143</v>
      </c>
      <c r="W17" s="226">
        <f t="shared" si="3"/>
        <v>28</v>
      </c>
      <c r="X17" s="227"/>
      <c r="Y17" s="230">
        <f>Y64</f>
        <v>250</v>
      </c>
      <c r="Z17" s="227">
        <v>0</v>
      </c>
      <c r="AA17" s="227">
        <f>AA64</f>
        <v>200</v>
      </c>
      <c r="AB17" s="227">
        <f>AB64</f>
        <v>50</v>
      </c>
      <c r="AC17" s="227"/>
      <c r="AD17" s="227"/>
      <c r="AE17" s="226">
        <f>AE64</f>
        <v>119</v>
      </c>
      <c r="AF17" s="226"/>
      <c r="AG17" s="226"/>
      <c r="AH17" s="226">
        <f>AE17*100/Y17</f>
        <v>48</v>
      </c>
      <c r="AI17" s="227"/>
      <c r="AJ17" s="230">
        <f>AJ64</f>
        <v>250</v>
      </c>
      <c r="AK17" s="227">
        <f>AK64</f>
        <v>66</v>
      </c>
      <c r="AL17" s="227">
        <f t="shared" ref="AL17:AM17" si="12">AL64</f>
        <v>48</v>
      </c>
      <c r="AM17" s="227">
        <f t="shared" si="12"/>
        <v>18</v>
      </c>
      <c r="AN17" s="227">
        <f t="shared" si="4"/>
        <v>26</v>
      </c>
      <c r="AO17" s="74"/>
      <c r="AP17" s="74"/>
      <c r="AQ17" s="227"/>
      <c r="AR17" s="230">
        <f>AR64</f>
        <v>144</v>
      </c>
      <c r="AS17" s="227">
        <v>0</v>
      </c>
      <c r="AT17" s="227">
        <f>AT64</f>
        <v>115</v>
      </c>
      <c r="AU17" s="227">
        <f>AU64</f>
        <v>29</v>
      </c>
      <c r="AV17" s="74"/>
      <c r="AW17" s="74"/>
      <c r="AX17" s="227">
        <f>SUM(AX64)</f>
        <v>60</v>
      </c>
      <c r="AY17" s="227">
        <f>SUM(AY64)</f>
        <v>43</v>
      </c>
      <c r="AZ17" s="227">
        <f>SUM(AZ64)</f>
        <v>17</v>
      </c>
      <c r="BA17" s="364">
        <f t="shared" si="9"/>
        <v>42</v>
      </c>
      <c r="BB17" s="227">
        <f>SUM(BB64)</f>
        <v>0</v>
      </c>
      <c r="BC17" s="230">
        <f>SUM(BC64)</f>
        <v>0</v>
      </c>
      <c r="BD17" s="227">
        <f>SUM(BD64)</f>
        <v>0</v>
      </c>
      <c r="BE17" s="227">
        <f>BE64</f>
        <v>0</v>
      </c>
      <c r="BF17" s="227">
        <f>BF64</f>
        <v>0</v>
      </c>
      <c r="BG17" s="74"/>
      <c r="BH17" s="74"/>
      <c r="BI17" s="60"/>
      <c r="BL17" s="103"/>
    </row>
    <row r="18" spans="1:64" s="33" customFormat="1" outlineLevel="1" x14ac:dyDescent="0.25">
      <c r="A18" s="60" t="s">
        <v>119</v>
      </c>
      <c r="B18" s="226" t="s">
        <v>13</v>
      </c>
      <c r="C18" s="517"/>
      <c r="D18" s="333"/>
      <c r="E18" s="226"/>
      <c r="F18" s="226"/>
      <c r="G18" s="226">
        <v>31830</v>
      </c>
      <c r="H18" s="226">
        <f t="shared" ref="H18:N18" si="13">H16-H64</f>
        <v>14100</v>
      </c>
      <c r="I18" s="226">
        <f t="shared" si="13"/>
        <v>17400</v>
      </c>
      <c r="J18" s="226">
        <f t="shared" si="13"/>
        <v>14550</v>
      </c>
      <c r="K18" s="226">
        <f t="shared" si="13"/>
        <v>14500</v>
      </c>
      <c r="L18" s="226">
        <f t="shared" si="13"/>
        <v>14300</v>
      </c>
      <c r="M18" s="226">
        <f t="shared" si="13"/>
        <v>12095</v>
      </c>
      <c r="N18" s="226">
        <f t="shared" si="13"/>
        <v>10872</v>
      </c>
      <c r="O18" s="226">
        <f t="shared" si="1"/>
        <v>90</v>
      </c>
      <c r="P18" s="226">
        <v>15789</v>
      </c>
      <c r="Q18" s="226">
        <f>SUM(Q66:Q102)</f>
        <v>11514</v>
      </c>
      <c r="R18" s="226">
        <f t="shared" si="2"/>
        <v>73</v>
      </c>
      <c r="S18" s="226">
        <f>SUM(S66:S106)</f>
        <v>2690</v>
      </c>
      <c r="T18" s="226">
        <f>SUM(T66:T106)</f>
        <v>0</v>
      </c>
      <c r="U18" s="226">
        <f>SUM(U66:U106)</f>
        <v>2690</v>
      </c>
      <c r="V18" s="226" t="s">
        <v>143</v>
      </c>
      <c r="W18" s="226">
        <f t="shared" si="3"/>
        <v>100</v>
      </c>
      <c r="X18" s="226">
        <f>SUM(X66:X106)</f>
        <v>22500</v>
      </c>
      <c r="Y18" s="230">
        <f>SUM(Y66:Y106)</f>
        <v>2875</v>
      </c>
      <c r="Z18" s="227">
        <v>0</v>
      </c>
      <c r="AA18" s="227" t="s">
        <v>9</v>
      </c>
      <c r="AB18" s="227" t="s">
        <v>9</v>
      </c>
      <c r="AC18" s="227"/>
      <c r="AD18" s="227"/>
      <c r="AE18" s="226">
        <f>SUM(AE66:AE106)</f>
        <v>2678</v>
      </c>
      <c r="AF18" s="226"/>
      <c r="AG18" s="226"/>
      <c r="AH18" s="226">
        <f>AE18*100/Y18</f>
        <v>93</v>
      </c>
      <c r="AI18" s="226">
        <f>SUM(AI66:AI106)</f>
        <v>20450</v>
      </c>
      <c r="AJ18" s="230">
        <f>SUM(AJ66:AJ106)</f>
        <v>2875</v>
      </c>
      <c r="AK18" s="227">
        <f>SUM(AK66:AK106)</f>
        <v>2775</v>
      </c>
      <c r="AL18" s="227">
        <f>SUM(AL66:AL106)</f>
        <v>2212</v>
      </c>
      <c r="AM18" s="227">
        <f>SUM(AM66:AM106)</f>
        <v>563</v>
      </c>
      <c r="AN18" s="227">
        <f>AK18*100/AJ18</f>
        <v>97</v>
      </c>
      <c r="AO18" s="75"/>
      <c r="AP18" s="75"/>
      <c r="AQ18" s="226">
        <v>19488</v>
      </c>
      <c r="AR18" s="230">
        <f>SUM(AR66:AR106)</f>
        <v>1764</v>
      </c>
      <c r="AS18" s="227">
        <v>0</v>
      </c>
      <c r="AT18" s="227" t="s">
        <v>9</v>
      </c>
      <c r="AU18" s="227" t="s">
        <v>9</v>
      </c>
      <c r="AV18" s="75"/>
      <c r="AW18" s="75"/>
      <c r="AX18" s="226">
        <f>SUM(AX65:AX106)</f>
        <v>1195</v>
      </c>
      <c r="AY18" s="226">
        <f>SUM(AY65:AY106)</f>
        <v>949</v>
      </c>
      <c r="AZ18" s="226">
        <f>SUM(AZ65:AZ106)</f>
        <v>246</v>
      </c>
      <c r="BA18" s="365">
        <f t="shared" si="9"/>
        <v>68</v>
      </c>
      <c r="BB18" s="226">
        <f>SUM(BB65:BB106)</f>
        <v>14910</v>
      </c>
      <c r="BC18" s="230">
        <f>SUM(BC65:BC106)</f>
        <v>0</v>
      </c>
      <c r="BD18" s="227">
        <f>SUM(BD65:BD106)</f>
        <v>0</v>
      </c>
      <c r="BE18" s="227" t="s">
        <v>9</v>
      </c>
      <c r="BF18" s="227" t="s">
        <v>9</v>
      </c>
      <c r="BG18" s="75"/>
      <c r="BH18" s="75"/>
      <c r="BI18" s="76"/>
      <c r="BL18" s="103"/>
    </row>
    <row r="19" spans="1:64" s="33" customFormat="1" outlineLevel="1" x14ac:dyDescent="0.25">
      <c r="A19" s="60" t="s">
        <v>120</v>
      </c>
      <c r="B19" s="226" t="s">
        <v>195</v>
      </c>
      <c r="C19" s="518"/>
      <c r="D19" s="333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  <c r="V19" s="226"/>
      <c r="W19" s="226"/>
      <c r="X19" s="226"/>
      <c r="Y19" s="230"/>
      <c r="Z19" s="227"/>
      <c r="AA19" s="227"/>
      <c r="AB19" s="227"/>
      <c r="AC19" s="227"/>
      <c r="AD19" s="227"/>
      <c r="AE19" s="226">
        <v>1977</v>
      </c>
      <c r="AF19" s="226"/>
      <c r="AG19" s="226"/>
      <c r="AH19" s="226"/>
      <c r="AI19" s="226"/>
      <c r="AJ19" s="232"/>
      <c r="AK19" s="227">
        <v>996</v>
      </c>
      <c r="AL19" s="227" t="s">
        <v>143</v>
      </c>
      <c r="AM19" s="227" t="s">
        <v>143</v>
      </c>
      <c r="AN19" s="227"/>
      <c r="AO19" s="75"/>
      <c r="AP19" s="75"/>
      <c r="AQ19" s="226"/>
      <c r="AR19" s="232"/>
      <c r="AS19" s="227"/>
      <c r="AT19" s="227"/>
      <c r="AU19" s="227"/>
      <c r="AV19" s="75"/>
      <c r="AW19" s="75"/>
      <c r="AX19" s="226">
        <v>1996</v>
      </c>
      <c r="AY19" s="226"/>
      <c r="AZ19" s="226"/>
      <c r="BA19" s="365">
        <f>AX19*100/AR16</f>
        <v>105</v>
      </c>
      <c r="BB19" s="226"/>
      <c r="BC19" s="232"/>
      <c r="BD19" s="227"/>
      <c r="BE19" s="227"/>
      <c r="BF19" s="227"/>
      <c r="BG19" s="75"/>
      <c r="BH19" s="75"/>
      <c r="BI19" s="194"/>
      <c r="BL19" s="103"/>
    </row>
    <row r="20" spans="1:64" s="33" customFormat="1" ht="48" customHeight="1" x14ac:dyDescent="0.25">
      <c r="A20" s="60">
        <v>4</v>
      </c>
      <c r="B20" s="211" t="s">
        <v>406</v>
      </c>
      <c r="C20" s="61" t="s">
        <v>3</v>
      </c>
      <c r="D20" s="243">
        <f>18800-D35-D36-D37-D38-D40-D42-D44-D45-D46-D47-D48-D49-D50-D52-D53-D54-D55-D56-D57-D58-D59-D60-D62</f>
        <v>15634.504999999999</v>
      </c>
      <c r="E20" s="73"/>
      <c r="F20" s="73"/>
      <c r="G20" s="73">
        <v>0</v>
      </c>
      <c r="H20" s="73">
        <v>0</v>
      </c>
      <c r="I20" s="73">
        <v>0</v>
      </c>
      <c r="J20" s="73">
        <v>0</v>
      </c>
      <c r="K20" s="73">
        <v>3000</v>
      </c>
      <c r="L20" s="73">
        <v>2779</v>
      </c>
      <c r="M20" s="73">
        <v>1915</v>
      </c>
      <c r="N20" s="73">
        <v>1915</v>
      </c>
      <c r="O20" s="73">
        <f t="shared" si="1"/>
        <v>100</v>
      </c>
      <c r="P20" s="73">
        <v>1915</v>
      </c>
      <c r="Q20" s="73">
        <v>1915</v>
      </c>
      <c r="R20" s="73">
        <f t="shared" si="2"/>
        <v>100</v>
      </c>
      <c r="S20" s="73">
        <f>1563-6</f>
        <v>1557</v>
      </c>
      <c r="T20" s="73">
        <v>0</v>
      </c>
      <c r="U20" s="73">
        <v>1557</v>
      </c>
      <c r="V20" s="73"/>
      <c r="W20" s="73">
        <f t="shared" si="3"/>
        <v>100</v>
      </c>
      <c r="X20" s="73"/>
      <c r="Y20" s="179">
        <f>1563-Y21-Y22-Y30-Y32-Y33-Y23</f>
        <v>1406</v>
      </c>
      <c r="Z20" s="73">
        <v>0</v>
      </c>
      <c r="AA20" s="73">
        <f>Y20-AB20</f>
        <v>1124</v>
      </c>
      <c r="AB20" s="74">
        <f>_xlfn.CEILING.MATH(AC20,1)</f>
        <v>282</v>
      </c>
      <c r="AC20" s="203">
        <f>Y20*AD20/100</f>
        <v>281.2</v>
      </c>
      <c r="AD20" s="74">
        <v>20</v>
      </c>
      <c r="AE20" s="73">
        <f>AF20+AG20</f>
        <v>1368</v>
      </c>
      <c r="AF20" s="73">
        <v>1094</v>
      </c>
      <c r="AG20" s="73">
        <v>274</v>
      </c>
      <c r="AH20" s="73">
        <f>AE20*100/Y20</f>
        <v>97</v>
      </c>
      <c r="AI20" s="73">
        <v>1562</v>
      </c>
      <c r="AJ20" s="179">
        <v>1562</v>
      </c>
      <c r="AK20" s="73">
        <f>AL20+AM20</f>
        <v>1548</v>
      </c>
      <c r="AL20" s="73">
        <v>1239</v>
      </c>
      <c r="AM20" s="73">
        <v>309</v>
      </c>
      <c r="AN20" s="74">
        <f>AK20*100/AJ20</f>
        <v>99</v>
      </c>
      <c r="AO20" s="67">
        <f t="shared" ref="AO20:AO37" si="14">AJ20*AP20/100</f>
        <v>312.39999999999998</v>
      </c>
      <c r="AP20" s="66">
        <v>20</v>
      </c>
      <c r="AQ20" s="73"/>
      <c r="AR20" s="179">
        <f>954-AR21-AR22-AR23-AR24-AR25-AR26-AR27-AR28-AR29-AR30-AR31-AR32-AR33</f>
        <v>565</v>
      </c>
      <c r="AS20" s="73">
        <v>0</v>
      </c>
      <c r="AT20" s="73">
        <f t="shared" ref="AT20:AT33" si="15">AR20-AU20</f>
        <v>452</v>
      </c>
      <c r="AU20" s="74">
        <f t="shared" ref="AU20:AU33" si="16">_xlfn.CEILING.MATH(AV20,1)</f>
        <v>113</v>
      </c>
      <c r="AV20" s="67">
        <f t="shared" ref="AV20:AV37" si="17">AR20*AW20/100</f>
        <v>113</v>
      </c>
      <c r="AW20" s="66">
        <v>20</v>
      </c>
      <c r="AX20" s="294">
        <f>AY20+AZ20</f>
        <v>490</v>
      </c>
      <c r="AY20" s="294">
        <v>380</v>
      </c>
      <c r="AZ20" s="294">
        <v>110</v>
      </c>
      <c r="BA20" s="66">
        <f>AX20*100/AR20</f>
        <v>87</v>
      </c>
      <c r="BB20" s="307"/>
      <c r="BC20" s="179"/>
      <c r="BD20" s="307">
        <v>0</v>
      </c>
      <c r="BE20" s="307"/>
      <c r="BF20" s="74">
        <f t="shared" ref="BF20:BF33" si="18">_xlfn.CEILING.MATH(BG20,1)</f>
        <v>0</v>
      </c>
      <c r="BG20" s="67">
        <f t="shared" ref="BG20:BG37" si="19">BC20*BH20/100</f>
        <v>0</v>
      </c>
      <c r="BH20" s="66">
        <v>20</v>
      </c>
      <c r="BI20" s="197"/>
      <c r="BL20" s="103"/>
    </row>
    <row r="21" spans="1:64" s="33" customFormat="1" ht="65.25" customHeight="1" x14ac:dyDescent="0.25">
      <c r="A21" s="60">
        <v>5</v>
      </c>
      <c r="B21" s="211" t="s">
        <v>403</v>
      </c>
      <c r="C21" s="104" t="s">
        <v>3</v>
      </c>
      <c r="D21" s="334">
        <v>63.55</v>
      </c>
      <c r="E21" s="204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>
        <v>6</v>
      </c>
      <c r="T21" s="73">
        <v>6</v>
      </c>
      <c r="U21" s="73" t="s">
        <v>143</v>
      </c>
      <c r="V21" s="73" t="s">
        <v>143</v>
      </c>
      <c r="W21" s="73"/>
      <c r="X21" s="73">
        <v>400</v>
      </c>
      <c r="Y21" s="179">
        <v>10</v>
      </c>
      <c r="Z21" s="73">
        <f>BJ21*BK36</f>
        <v>0</v>
      </c>
      <c r="AA21" s="73">
        <f t="shared" ref="AA21:AA33" si="20">Y21-AB21</f>
        <v>8</v>
      </c>
      <c r="AB21" s="74">
        <f t="shared" ref="AB21:AB33" si="21">_xlfn.CEILING.MATH(AC21,1)</f>
        <v>2</v>
      </c>
      <c r="AC21" s="203">
        <f t="shared" ref="AC21:AC33" si="22">Y21*AD21/100</f>
        <v>2</v>
      </c>
      <c r="AD21" s="74">
        <v>20</v>
      </c>
      <c r="AE21" s="73" t="s">
        <v>143</v>
      </c>
      <c r="AF21" s="73" t="s">
        <v>143</v>
      </c>
      <c r="AG21" s="73" t="s">
        <v>143</v>
      </c>
      <c r="AH21" s="73"/>
      <c r="AI21" s="73"/>
      <c r="AJ21" s="179"/>
      <c r="AK21" s="73">
        <f t="shared" ref="AK21:AK86" si="23">AL21+AM21</f>
        <v>0</v>
      </c>
      <c r="AL21" s="73"/>
      <c r="AM21" s="73"/>
      <c r="AN21" s="74"/>
      <c r="AO21" s="67">
        <f t="shared" si="14"/>
        <v>0</v>
      </c>
      <c r="AP21" s="66">
        <v>20</v>
      </c>
      <c r="AQ21" s="73">
        <v>20</v>
      </c>
      <c r="AR21" s="179">
        <v>20</v>
      </c>
      <c r="AS21" s="73">
        <v>20</v>
      </c>
      <c r="AT21" s="73">
        <f t="shared" si="15"/>
        <v>16</v>
      </c>
      <c r="AU21" s="74">
        <f t="shared" si="16"/>
        <v>4</v>
      </c>
      <c r="AV21" s="67">
        <f t="shared" si="17"/>
        <v>4</v>
      </c>
      <c r="AW21" s="66">
        <v>20</v>
      </c>
      <c r="AX21" s="66" t="s">
        <v>143</v>
      </c>
      <c r="AY21" s="66" t="s">
        <v>143</v>
      </c>
      <c r="AZ21" s="66" t="s">
        <v>143</v>
      </c>
      <c r="BA21" s="66"/>
      <c r="BB21" s="307">
        <v>21</v>
      </c>
      <c r="BC21" s="179"/>
      <c r="BD21" s="307"/>
      <c r="BE21" s="307">
        <f t="shared" ref="BE21:BE33" si="24">BC21-BF21</f>
        <v>0</v>
      </c>
      <c r="BF21" s="74">
        <f t="shared" si="18"/>
        <v>0</v>
      </c>
      <c r="BG21" s="67">
        <f t="shared" si="19"/>
        <v>0</v>
      </c>
      <c r="BH21" s="66">
        <v>20</v>
      </c>
      <c r="BI21" s="197"/>
      <c r="BL21" s="103"/>
    </row>
    <row r="22" spans="1:64" s="33" customFormat="1" ht="78.75" customHeight="1" x14ac:dyDescent="0.25">
      <c r="A22" s="60">
        <v>6</v>
      </c>
      <c r="B22" s="211" t="s">
        <v>404</v>
      </c>
      <c r="C22" s="104" t="s">
        <v>3</v>
      </c>
      <c r="D22" s="334">
        <v>181.84399999999999</v>
      </c>
      <c r="E22" s="204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>
        <v>0</v>
      </c>
      <c r="T22" s="73">
        <v>0</v>
      </c>
      <c r="U22" s="73">
        <v>0</v>
      </c>
      <c r="V22" s="73"/>
      <c r="W22" s="73"/>
      <c r="X22" s="73">
        <v>60</v>
      </c>
      <c r="Y22" s="179">
        <v>4</v>
      </c>
      <c r="Z22" s="73">
        <f>BJ22*BK37</f>
        <v>0</v>
      </c>
      <c r="AA22" s="73">
        <f t="shared" si="20"/>
        <v>3</v>
      </c>
      <c r="AB22" s="74">
        <f t="shared" si="21"/>
        <v>1</v>
      </c>
      <c r="AC22" s="203">
        <f t="shared" si="22"/>
        <v>0.8</v>
      </c>
      <c r="AD22" s="74">
        <v>20</v>
      </c>
      <c r="AE22" s="73" t="s">
        <v>143</v>
      </c>
      <c r="AF22" s="73" t="s">
        <v>143</v>
      </c>
      <c r="AG22" s="73" t="s">
        <v>143</v>
      </c>
      <c r="AH22" s="73"/>
      <c r="AI22" s="73"/>
      <c r="AJ22" s="179"/>
      <c r="AK22" s="73">
        <f t="shared" si="23"/>
        <v>0</v>
      </c>
      <c r="AL22" s="73"/>
      <c r="AM22" s="73"/>
      <c r="AN22" s="74"/>
      <c r="AO22" s="67">
        <f t="shared" si="14"/>
        <v>0</v>
      </c>
      <c r="AP22" s="66">
        <v>20</v>
      </c>
      <c r="AQ22" s="73">
        <v>8</v>
      </c>
      <c r="AR22" s="179">
        <v>4</v>
      </c>
      <c r="AS22" s="73">
        <f>AR22</f>
        <v>4</v>
      </c>
      <c r="AT22" s="73">
        <f t="shared" si="15"/>
        <v>3</v>
      </c>
      <c r="AU22" s="74">
        <f t="shared" si="16"/>
        <v>1</v>
      </c>
      <c r="AV22" s="67">
        <f t="shared" si="17"/>
        <v>0.8</v>
      </c>
      <c r="AW22" s="66">
        <v>20</v>
      </c>
      <c r="AX22" s="66" t="s">
        <v>143</v>
      </c>
      <c r="AY22" s="66" t="s">
        <v>143</v>
      </c>
      <c r="AZ22" s="66" t="s">
        <v>143</v>
      </c>
      <c r="BA22" s="66"/>
      <c r="BB22" s="307"/>
      <c r="BC22" s="179"/>
      <c r="BD22" s="307">
        <f>BC22</f>
        <v>0</v>
      </c>
      <c r="BE22" s="307">
        <f t="shared" si="24"/>
        <v>0</v>
      </c>
      <c r="BF22" s="74">
        <f t="shared" si="18"/>
        <v>0</v>
      </c>
      <c r="BG22" s="67">
        <f t="shared" si="19"/>
        <v>0</v>
      </c>
      <c r="BH22" s="66">
        <v>20</v>
      </c>
      <c r="BI22" s="197"/>
      <c r="BL22" s="103"/>
    </row>
    <row r="23" spans="1:64" s="33" customFormat="1" ht="81" customHeight="1" x14ac:dyDescent="0.25">
      <c r="A23" s="60">
        <v>7</v>
      </c>
      <c r="B23" s="211" t="s">
        <v>405</v>
      </c>
      <c r="C23" s="104" t="s">
        <v>3</v>
      </c>
      <c r="D23" s="334">
        <v>150.05000000000001</v>
      </c>
      <c r="E23" s="204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>
        <v>0</v>
      </c>
      <c r="T23" s="73">
        <v>0</v>
      </c>
      <c r="U23" s="73">
        <v>0</v>
      </c>
      <c r="V23" s="73"/>
      <c r="W23" s="73"/>
      <c r="X23" s="73">
        <v>400</v>
      </c>
      <c r="Y23" s="179">
        <v>5</v>
      </c>
      <c r="Z23" s="73">
        <f>BJ23*BK42</f>
        <v>0</v>
      </c>
      <c r="AA23" s="73">
        <f>Y23-AB23</f>
        <v>4</v>
      </c>
      <c r="AB23" s="74">
        <f>_xlfn.CEILING.MATH(AC23,1)</f>
        <v>1</v>
      </c>
      <c r="AC23" s="203">
        <f>Y23*AD23/100</f>
        <v>1</v>
      </c>
      <c r="AD23" s="74">
        <v>20</v>
      </c>
      <c r="AE23" s="73">
        <f>AF23+AG23</f>
        <v>5</v>
      </c>
      <c r="AF23" s="73">
        <v>4</v>
      </c>
      <c r="AG23" s="73">
        <v>1</v>
      </c>
      <c r="AH23" s="73">
        <f>AE23*100/Y23</f>
        <v>100</v>
      </c>
      <c r="AI23" s="73"/>
      <c r="AJ23" s="179"/>
      <c r="AK23" s="73">
        <f>AL23+AM23</f>
        <v>0</v>
      </c>
      <c r="AL23" s="73"/>
      <c r="AM23" s="73"/>
      <c r="AN23" s="74"/>
      <c r="AO23" s="67">
        <f>AJ23*AP23/100</f>
        <v>0</v>
      </c>
      <c r="AP23" s="66">
        <v>20</v>
      </c>
      <c r="AQ23" s="73">
        <v>45</v>
      </c>
      <c r="AR23" s="179">
        <v>45</v>
      </c>
      <c r="AS23" s="73">
        <v>45</v>
      </c>
      <c r="AT23" s="73">
        <f t="shared" ref="AT23:AT29" si="25">AR23-AU23</f>
        <v>36</v>
      </c>
      <c r="AU23" s="74">
        <f t="shared" ref="AU23:AU29" si="26">_xlfn.CEILING.MATH(AV23,1)</f>
        <v>9</v>
      </c>
      <c r="AV23" s="67">
        <f t="shared" ref="AV23:AV29" si="27">AR23*AW23/100</f>
        <v>9</v>
      </c>
      <c r="AW23" s="66">
        <v>20</v>
      </c>
      <c r="AX23" s="66" t="s">
        <v>143</v>
      </c>
      <c r="AY23" s="66" t="s">
        <v>143</v>
      </c>
      <c r="AZ23" s="66" t="s">
        <v>143</v>
      </c>
      <c r="BA23" s="66"/>
      <c r="BB23" s="307">
        <v>56</v>
      </c>
      <c r="BC23" s="179"/>
      <c r="BD23" s="307"/>
      <c r="BE23" s="307">
        <f t="shared" si="24"/>
        <v>0</v>
      </c>
      <c r="BF23" s="74">
        <f t="shared" si="18"/>
        <v>0</v>
      </c>
      <c r="BG23" s="67">
        <f t="shared" si="19"/>
        <v>0</v>
      </c>
      <c r="BH23" s="66">
        <v>20</v>
      </c>
      <c r="BI23" s="197"/>
      <c r="BL23" s="103"/>
    </row>
    <row r="24" spans="1:64" s="33" customFormat="1" ht="34.5" customHeight="1" x14ac:dyDescent="0.25">
      <c r="A24" s="60">
        <v>8</v>
      </c>
      <c r="B24" s="211" t="s">
        <v>394</v>
      </c>
      <c r="C24" s="104" t="s">
        <v>3</v>
      </c>
      <c r="D24" s="334">
        <v>57.39</v>
      </c>
      <c r="E24" s="204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179"/>
      <c r="Z24" s="288"/>
      <c r="AA24" s="288"/>
      <c r="AB24" s="74"/>
      <c r="AC24" s="203"/>
      <c r="AD24" s="74"/>
      <c r="AE24" s="288"/>
      <c r="AF24" s="288"/>
      <c r="AG24" s="288"/>
      <c r="AH24" s="288"/>
      <c r="AI24" s="288"/>
      <c r="AJ24" s="179"/>
      <c r="AK24" s="288"/>
      <c r="AL24" s="288"/>
      <c r="AM24" s="288"/>
      <c r="AN24" s="74"/>
      <c r="AO24" s="67"/>
      <c r="AP24" s="66"/>
      <c r="AQ24" s="288"/>
      <c r="AR24" s="179">
        <v>7</v>
      </c>
      <c r="AS24" s="288">
        <v>7</v>
      </c>
      <c r="AT24" s="288">
        <f t="shared" si="25"/>
        <v>5</v>
      </c>
      <c r="AU24" s="74">
        <f t="shared" si="26"/>
        <v>2</v>
      </c>
      <c r="AV24" s="67">
        <f t="shared" si="27"/>
        <v>1.4</v>
      </c>
      <c r="AW24" s="66">
        <v>20</v>
      </c>
      <c r="AX24" s="66" t="s">
        <v>143</v>
      </c>
      <c r="AY24" s="66" t="s">
        <v>143</v>
      </c>
      <c r="AZ24" s="66" t="s">
        <v>143</v>
      </c>
      <c r="BA24" s="66"/>
      <c r="BB24" s="307"/>
      <c r="BC24" s="179"/>
      <c r="BD24" s="307"/>
      <c r="BE24" s="307">
        <f t="shared" si="24"/>
        <v>0</v>
      </c>
      <c r="BF24" s="74">
        <f t="shared" si="18"/>
        <v>0</v>
      </c>
      <c r="BG24" s="67">
        <f t="shared" si="19"/>
        <v>0</v>
      </c>
      <c r="BH24" s="66">
        <v>20</v>
      </c>
      <c r="BI24" s="197"/>
      <c r="BL24" s="103"/>
    </row>
    <row r="25" spans="1:64" s="33" customFormat="1" ht="33" customHeight="1" x14ac:dyDescent="0.25">
      <c r="A25" s="60">
        <v>9</v>
      </c>
      <c r="B25" s="211" t="s">
        <v>395</v>
      </c>
      <c r="C25" s="104" t="s">
        <v>3</v>
      </c>
      <c r="D25" s="334">
        <v>98.83</v>
      </c>
      <c r="E25" s="204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179"/>
      <c r="Z25" s="288"/>
      <c r="AA25" s="288"/>
      <c r="AB25" s="74"/>
      <c r="AC25" s="203"/>
      <c r="AD25" s="74"/>
      <c r="AE25" s="288"/>
      <c r="AF25" s="288"/>
      <c r="AG25" s="288"/>
      <c r="AH25" s="288"/>
      <c r="AI25" s="288"/>
      <c r="AJ25" s="179"/>
      <c r="AK25" s="288"/>
      <c r="AL25" s="288"/>
      <c r="AM25" s="288"/>
      <c r="AN25" s="74"/>
      <c r="AO25" s="67"/>
      <c r="AP25" s="66"/>
      <c r="AQ25" s="288"/>
      <c r="AR25" s="179">
        <v>7</v>
      </c>
      <c r="AS25" s="288">
        <v>7</v>
      </c>
      <c r="AT25" s="288">
        <f t="shared" si="25"/>
        <v>5</v>
      </c>
      <c r="AU25" s="74">
        <f t="shared" si="26"/>
        <v>2</v>
      </c>
      <c r="AV25" s="67">
        <f t="shared" si="27"/>
        <v>1.4</v>
      </c>
      <c r="AW25" s="66">
        <v>20</v>
      </c>
      <c r="AX25" s="66" t="s">
        <v>143</v>
      </c>
      <c r="AY25" s="66" t="s">
        <v>143</v>
      </c>
      <c r="AZ25" s="66" t="s">
        <v>143</v>
      </c>
      <c r="BA25" s="66"/>
      <c r="BB25" s="307"/>
      <c r="BC25" s="179"/>
      <c r="BD25" s="307"/>
      <c r="BE25" s="307">
        <f t="shared" si="24"/>
        <v>0</v>
      </c>
      <c r="BF25" s="74">
        <f t="shared" si="18"/>
        <v>0</v>
      </c>
      <c r="BG25" s="67">
        <f t="shared" si="19"/>
        <v>0</v>
      </c>
      <c r="BH25" s="66">
        <v>20</v>
      </c>
      <c r="BI25" s="197"/>
      <c r="BL25" s="103"/>
    </row>
    <row r="26" spans="1:64" s="33" customFormat="1" ht="67.5" customHeight="1" x14ac:dyDescent="0.25">
      <c r="A26" s="60">
        <v>10</v>
      </c>
      <c r="B26" s="211" t="s">
        <v>396</v>
      </c>
      <c r="C26" s="104" t="s">
        <v>3</v>
      </c>
      <c r="D26" s="334">
        <v>140.83000000000001</v>
      </c>
      <c r="E26" s="204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179"/>
      <c r="Z26" s="288"/>
      <c r="AA26" s="288"/>
      <c r="AB26" s="74"/>
      <c r="AC26" s="203"/>
      <c r="AD26" s="74"/>
      <c r="AE26" s="288"/>
      <c r="AF26" s="288"/>
      <c r="AG26" s="288"/>
      <c r="AH26" s="288"/>
      <c r="AI26" s="288"/>
      <c r="AJ26" s="179"/>
      <c r="AK26" s="288"/>
      <c r="AL26" s="288"/>
      <c r="AM26" s="288"/>
      <c r="AN26" s="74"/>
      <c r="AO26" s="67"/>
      <c r="AP26" s="66"/>
      <c r="AQ26" s="288"/>
      <c r="AR26" s="179">
        <v>111</v>
      </c>
      <c r="AS26" s="288">
        <v>111</v>
      </c>
      <c r="AT26" s="288">
        <f t="shared" si="25"/>
        <v>88</v>
      </c>
      <c r="AU26" s="74">
        <f t="shared" si="26"/>
        <v>23</v>
      </c>
      <c r="AV26" s="67">
        <f t="shared" si="27"/>
        <v>22.2</v>
      </c>
      <c r="AW26" s="66">
        <v>20</v>
      </c>
      <c r="AX26" s="66" t="s">
        <v>143</v>
      </c>
      <c r="AY26" s="66" t="s">
        <v>143</v>
      </c>
      <c r="AZ26" s="66" t="s">
        <v>143</v>
      </c>
      <c r="BA26" s="66"/>
      <c r="BB26" s="307"/>
      <c r="BC26" s="179"/>
      <c r="BD26" s="307"/>
      <c r="BE26" s="307">
        <f t="shared" si="24"/>
        <v>0</v>
      </c>
      <c r="BF26" s="74">
        <f t="shared" si="18"/>
        <v>0</v>
      </c>
      <c r="BG26" s="67">
        <f t="shared" si="19"/>
        <v>0</v>
      </c>
      <c r="BH26" s="66">
        <v>20</v>
      </c>
      <c r="BI26" s="197"/>
      <c r="BL26" s="103"/>
    </row>
    <row r="27" spans="1:64" s="33" customFormat="1" ht="63" customHeight="1" x14ac:dyDescent="0.25">
      <c r="A27" s="60">
        <v>11</v>
      </c>
      <c r="B27" s="211" t="s">
        <v>397</v>
      </c>
      <c r="C27" s="104" t="s">
        <v>3</v>
      </c>
      <c r="D27" s="334">
        <v>84.11</v>
      </c>
      <c r="E27" s="204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179"/>
      <c r="Z27" s="288"/>
      <c r="AA27" s="288"/>
      <c r="AB27" s="74"/>
      <c r="AC27" s="203"/>
      <c r="AD27" s="74"/>
      <c r="AE27" s="288"/>
      <c r="AF27" s="288"/>
      <c r="AG27" s="288"/>
      <c r="AH27" s="288"/>
      <c r="AI27" s="288"/>
      <c r="AJ27" s="179"/>
      <c r="AK27" s="288"/>
      <c r="AL27" s="288"/>
      <c r="AM27" s="288"/>
      <c r="AN27" s="74"/>
      <c r="AO27" s="67"/>
      <c r="AP27" s="66"/>
      <c r="AQ27" s="288"/>
      <c r="AR27" s="179">
        <v>105</v>
      </c>
      <c r="AS27" s="288">
        <f>AR27</f>
        <v>105</v>
      </c>
      <c r="AT27" s="288">
        <f t="shared" si="25"/>
        <v>84</v>
      </c>
      <c r="AU27" s="74">
        <f t="shared" si="26"/>
        <v>21</v>
      </c>
      <c r="AV27" s="67">
        <f t="shared" si="27"/>
        <v>21</v>
      </c>
      <c r="AW27" s="66">
        <v>20</v>
      </c>
      <c r="AX27" s="66" t="s">
        <v>143</v>
      </c>
      <c r="AY27" s="66" t="s">
        <v>143</v>
      </c>
      <c r="AZ27" s="66" t="s">
        <v>143</v>
      </c>
      <c r="BA27" s="66"/>
      <c r="BB27" s="307"/>
      <c r="BC27" s="179"/>
      <c r="BD27" s="307">
        <f>BC27</f>
        <v>0</v>
      </c>
      <c r="BE27" s="307">
        <f t="shared" si="24"/>
        <v>0</v>
      </c>
      <c r="BF27" s="74">
        <f t="shared" si="18"/>
        <v>0</v>
      </c>
      <c r="BG27" s="67">
        <f t="shared" si="19"/>
        <v>0</v>
      </c>
      <c r="BH27" s="66">
        <v>20</v>
      </c>
      <c r="BI27" s="197"/>
      <c r="BL27" s="103"/>
    </row>
    <row r="28" spans="1:64" s="33" customFormat="1" ht="31.5" customHeight="1" x14ac:dyDescent="0.25">
      <c r="A28" s="60">
        <v>12</v>
      </c>
      <c r="B28" s="211" t="s">
        <v>398</v>
      </c>
      <c r="C28" s="104" t="s">
        <v>3</v>
      </c>
      <c r="D28" s="334">
        <v>139.91</v>
      </c>
      <c r="E28" s="204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179"/>
      <c r="Z28" s="288"/>
      <c r="AA28" s="288"/>
      <c r="AB28" s="74"/>
      <c r="AC28" s="203"/>
      <c r="AD28" s="74"/>
      <c r="AE28" s="288"/>
      <c r="AF28" s="288"/>
      <c r="AG28" s="288"/>
      <c r="AH28" s="288"/>
      <c r="AI28" s="288"/>
      <c r="AJ28" s="179"/>
      <c r="AK28" s="288"/>
      <c r="AL28" s="288"/>
      <c r="AM28" s="288"/>
      <c r="AN28" s="74"/>
      <c r="AO28" s="67"/>
      <c r="AP28" s="66"/>
      <c r="AQ28" s="288"/>
      <c r="AR28" s="179">
        <v>7</v>
      </c>
      <c r="AS28" s="288">
        <f>AR28</f>
        <v>7</v>
      </c>
      <c r="AT28" s="288">
        <f t="shared" si="25"/>
        <v>5</v>
      </c>
      <c r="AU28" s="74">
        <f t="shared" si="26"/>
        <v>2</v>
      </c>
      <c r="AV28" s="67">
        <f t="shared" si="27"/>
        <v>1.4</v>
      </c>
      <c r="AW28" s="66">
        <v>20</v>
      </c>
      <c r="AX28" s="66" t="s">
        <v>143</v>
      </c>
      <c r="AY28" s="66" t="s">
        <v>143</v>
      </c>
      <c r="AZ28" s="66" t="s">
        <v>143</v>
      </c>
      <c r="BA28" s="66"/>
      <c r="BB28" s="307"/>
      <c r="BC28" s="179"/>
      <c r="BD28" s="307">
        <f>BC28</f>
        <v>0</v>
      </c>
      <c r="BE28" s="307">
        <f t="shared" si="24"/>
        <v>0</v>
      </c>
      <c r="BF28" s="74">
        <f t="shared" si="18"/>
        <v>0</v>
      </c>
      <c r="BG28" s="67">
        <f t="shared" si="19"/>
        <v>0</v>
      </c>
      <c r="BH28" s="66">
        <v>20</v>
      </c>
      <c r="BI28" s="197"/>
      <c r="BL28" s="103"/>
    </row>
    <row r="29" spans="1:64" s="33" customFormat="1" ht="65.25" customHeight="1" x14ac:dyDescent="0.25">
      <c r="A29" s="60">
        <v>13</v>
      </c>
      <c r="B29" s="211" t="s">
        <v>399</v>
      </c>
      <c r="C29" s="104" t="s">
        <v>3</v>
      </c>
      <c r="D29" s="334">
        <v>60.57</v>
      </c>
      <c r="E29" s="204"/>
      <c r="F29" s="288"/>
      <c r="G29" s="288"/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179"/>
      <c r="Z29" s="288"/>
      <c r="AA29" s="288"/>
      <c r="AB29" s="74"/>
      <c r="AC29" s="203"/>
      <c r="AD29" s="74"/>
      <c r="AE29" s="288"/>
      <c r="AF29" s="288"/>
      <c r="AG29" s="288"/>
      <c r="AH29" s="288"/>
      <c r="AI29" s="288"/>
      <c r="AJ29" s="179"/>
      <c r="AK29" s="288"/>
      <c r="AL29" s="288"/>
      <c r="AM29" s="288"/>
      <c r="AN29" s="74"/>
      <c r="AO29" s="67"/>
      <c r="AP29" s="66"/>
      <c r="AQ29" s="288"/>
      <c r="AR29" s="179">
        <v>4</v>
      </c>
      <c r="AS29" s="288">
        <f>AR29</f>
        <v>4</v>
      </c>
      <c r="AT29" s="288">
        <f t="shared" si="25"/>
        <v>3</v>
      </c>
      <c r="AU29" s="74">
        <f t="shared" si="26"/>
        <v>1</v>
      </c>
      <c r="AV29" s="67">
        <f t="shared" si="27"/>
        <v>0.8</v>
      </c>
      <c r="AW29" s="66">
        <v>20</v>
      </c>
      <c r="AX29" s="66" t="s">
        <v>143</v>
      </c>
      <c r="AY29" s="66" t="s">
        <v>143</v>
      </c>
      <c r="AZ29" s="66" t="s">
        <v>143</v>
      </c>
      <c r="BA29" s="66"/>
      <c r="BB29" s="307"/>
      <c r="BC29" s="179"/>
      <c r="BD29" s="307">
        <f>BC29</f>
        <v>0</v>
      </c>
      <c r="BE29" s="307">
        <f t="shared" si="24"/>
        <v>0</v>
      </c>
      <c r="BF29" s="74">
        <f t="shared" si="18"/>
        <v>0</v>
      </c>
      <c r="BG29" s="67">
        <f t="shared" si="19"/>
        <v>0</v>
      </c>
      <c r="BH29" s="66">
        <v>20</v>
      </c>
      <c r="BI29" s="197"/>
      <c r="BL29" s="103"/>
    </row>
    <row r="30" spans="1:64" s="33" customFormat="1" ht="66" customHeight="1" x14ac:dyDescent="0.25">
      <c r="A30" s="60">
        <v>14</v>
      </c>
      <c r="B30" s="211" t="s">
        <v>400</v>
      </c>
      <c r="C30" s="104" t="s">
        <v>3</v>
      </c>
      <c r="D30" s="334" t="s">
        <v>376</v>
      </c>
      <c r="E30" s="204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>
        <v>0</v>
      </c>
      <c r="T30" s="73">
        <v>0</v>
      </c>
      <c r="U30" s="73">
        <v>0</v>
      </c>
      <c r="V30" s="73"/>
      <c r="W30" s="73"/>
      <c r="X30" s="73">
        <v>60</v>
      </c>
      <c r="Y30" s="179">
        <v>4</v>
      </c>
      <c r="Z30" s="73">
        <f>BJ30*BK38</f>
        <v>0</v>
      </c>
      <c r="AA30" s="73">
        <f t="shared" si="20"/>
        <v>3</v>
      </c>
      <c r="AB30" s="74">
        <f t="shared" si="21"/>
        <v>1</v>
      </c>
      <c r="AC30" s="203">
        <f t="shared" si="22"/>
        <v>0.8</v>
      </c>
      <c r="AD30" s="74">
        <v>20</v>
      </c>
      <c r="AE30" s="73" t="s">
        <v>143</v>
      </c>
      <c r="AF30" s="73" t="s">
        <v>143</v>
      </c>
      <c r="AG30" s="73" t="s">
        <v>143</v>
      </c>
      <c r="AH30" s="73"/>
      <c r="AI30" s="73"/>
      <c r="AJ30" s="179"/>
      <c r="AK30" s="73">
        <f t="shared" si="23"/>
        <v>0</v>
      </c>
      <c r="AL30" s="73"/>
      <c r="AM30" s="73"/>
      <c r="AN30" s="74"/>
      <c r="AO30" s="67">
        <f t="shared" si="14"/>
        <v>0</v>
      </c>
      <c r="AP30" s="66">
        <v>20</v>
      </c>
      <c r="AQ30" s="73"/>
      <c r="AR30" s="179">
        <v>4</v>
      </c>
      <c r="AS30" s="73">
        <f>AR30</f>
        <v>4</v>
      </c>
      <c r="AT30" s="73">
        <f t="shared" si="15"/>
        <v>3</v>
      </c>
      <c r="AU30" s="74">
        <f t="shared" si="16"/>
        <v>1</v>
      </c>
      <c r="AV30" s="67">
        <f t="shared" si="17"/>
        <v>0.8</v>
      </c>
      <c r="AW30" s="66">
        <v>20</v>
      </c>
      <c r="AX30" s="66" t="s">
        <v>143</v>
      </c>
      <c r="AY30" s="66" t="s">
        <v>143</v>
      </c>
      <c r="AZ30" s="66" t="s">
        <v>143</v>
      </c>
      <c r="BA30" s="66"/>
      <c r="BB30" s="307"/>
      <c r="BC30" s="179"/>
      <c r="BD30" s="307">
        <f>BC30</f>
        <v>0</v>
      </c>
      <c r="BE30" s="307">
        <f t="shared" si="24"/>
        <v>0</v>
      </c>
      <c r="BF30" s="74">
        <f t="shared" si="18"/>
        <v>0</v>
      </c>
      <c r="BG30" s="67">
        <f t="shared" si="19"/>
        <v>0</v>
      </c>
      <c r="BH30" s="66">
        <v>20</v>
      </c>
      <c r="BI30" s="197"/>
      <c r="BL30" s="103"/>
    </row>
    <row r="31" spans="1:64" s="33" customFormat="1" ht="63" customHeight="1" x14ac:dyDescent="0.25">
      <c r="A31" s="60">
        <v>15</v>
      </c>
      <c r="B31" s="211" t="s">
        <v>401</v>
      </c>
      <c r="C31" s="104" t="s">
        <v>3</v>
      </c>
      <c r="D31" s="334">
        <v>106.52</v>
      </c>
      <c r="E31" s="204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179"/>
      <c r="Z31" s="288"/>
      <c r="AA31" s="288"/>
      <c r="AB31" s="74"/>
      <c r="AC31" s="203"/>
      <c r="AD31" s="74"/>
      <c r="AE31" s="288"/>
      <c r="AF31" s="288"/>
      <c r="AG31" s="288"/>
      <c r="AH31" s="288"/>
      <c r="AI31" s="288"/>
      <c r="AJ31" s="179"/>
      <c r="AK31" s="288"/>
      <c r="AL31" s="288"/>
      <c r="AM31" s="288"/>
      <c r="AN31" s="74"/>
      <c r="AO31" s="67"/>
      <c r="AP31" s="66"/>
      <c r="AQ31" s="288"/>
      <c r="AR31" s="179">
        <v>35</v>
      </c>
      <c r="AS31" s="288">
        <f t="shared" ref="AS31:AS32" si="28">AR31</f>
        <v>35</v>
      </c>
      <c r="AT31" s="288">
        <f t="shared" ref="AT31" si="29">AR31-AU31</f>
        <v>28</v>
      </c>
      <c r="AU31" s="74">
        <f t="shared" ref="AU31" si="30">_xlfn.CEILING.MATH(AV31,1)</f>
        <v>7</v>
      </c>
      <c r="AV31" s="67">
        <f t="shared" ref="AV31" si="31">AR31*AW31/100</f>
        <v>7</v>
      </c>
      <c r="AW31" s="66">
        <v>20</v>
      </c>
      <c r="AX31" s="66" t="s">
        <v>143</v>
      </c>
      <c r="AY31" s="66" t="s">
        <v>143</v>
      </c>
      <c r="AZ31" s="66" t="s">
        <v>143</v>
      </c>
      <c r="BA31" s="66"/>
      <c r="BB31" s="307"/>
      <c r="BC31" s="179"/>
      <c r="BD31" s="307">
        <f t="shared" ref="BD31:BD32" si="32">BC31</f>
        <v>0</v>
      </c>
      <c r="BE31" s="307">
        <f t="shared" si="24"/>
        <v>0</v>
      </c>
      <c r="BF31" s="74">
        <f t="shared" si="18"/>
        <v>0</v>
      </c>
      <c r="BG31" s="67">
        <f t="shared" si="19"/>
        <v>0</v>
      </c>
      <c r="BH31" s="66">
        <v>20</v>
      </c>
      <c r="BI31" s="197"/>
      <c r="BL31" s="103"/>
    </row>
    <row r="32" spans="1:64" s="33" customFormat="1" ht="66" customHeight="1" x14ac:dyDescent="0.25">
      <c r="A32" s="60">
        <v>16</v>
      </c>
      <c r="B32" s="211" t="s">
        <v>402</v>
      </c>
      <c r="C32" s="104" t="s">
        <v>3</v>
      </c>
      <c r="D32" s="334">
        <v>36.35</v>
      </c>
      <c r="E32" s="204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>
        <v>0</v>
      </c>
      <c r="T32" s="73">
        <v>0</v>
      </c>
      <c r="U32" s="73">
        <v>0</v>
      </c>
      <c r="V32" s="73"/>
      <c r="W32" s="73"/>
      <c r="X32" s="73">
        <v>100</v>
      </c>
      <c r="Y32" s="179">
        <v>100</v>
      </c>
      <c r="Z32" s="73">
        <v>100</v>
      </c>
      <c r="AA32" s="73">
        <f t="shared" si="20"/>
        <v>80</v>
      </c>
      <c r="AB32" s="74">
        <f t="shared" si="21"/>
        <v>20</v>
      </c>
      <c r="AC32" s="203">
        <f t="shared" si="22"/>
        <v>20</v>
      </c>
      <c r="AD32" s="74">
        <v>20</v>
      </c>
      <c r="AE32" s="73" t="s">
        <v>143</v>
      </c>
      <c r="AF32" s="73" t="s">
        <v>143</v>
      </c>
      <c r="AG32" s="73" t="s">
        <v>143</v>
      </c>
      <c r="AH32" s="73"/>
      <c r="AI32" s="73"/>
      <c r="AJ32" s="179"/>
      <c r="AK32" s="73">
        <f t="shared" si="23"/>
        <v>0</v>
      </c>
      <c r="AL32" s="73"/>
      <c r="AM32" s="73"/>
      <c r="AN32" s="74"/>
      <c r="AO32" s="67">
        <f t="shared" si="14"/>
        <v>0</v>
      </c>
      <c r="AP32" s="66">
        <v>20</v>
      </c>
      <c r="AQ32" s="73"/>
      <c r="AR32" s="179">
        <v>5</v>
      </c>
      <c r="AS32" s="288">
        <f t="shared" si="28"/>
        <v>5</v>
      </c>
      <c r="AT32" s="73">
        <f t="shared" si="15"/>
        <v>4</v>
      </c>
      <c r="AU32" s="74">
        <f t="shared" si="16"/>
        <v>1</v>
      </c>
      <c r="AV32" s="67">
        <f t="shared" si="17"/>
        <v>1</v>
      </c>
      <c r="AW32" s="66">
        <v>20</v>
      </c>
      <c r="AX32" s="66" t="s">
        <v>143</v>
      </c>
      <c r="AY32" s="66" t="s">
        <v>143</v>
      </c>
      <c r="AZ32" s="66" t="s">
        <v>143</v>
      </c>
      <c r="BA32" s="66"/>
      <c r="BB32" s="307"/>
      <c r="BC32" s="179"/>
      <c r="BD32" s="307">
        <f t="shared" si="32"/>
        <v>0</v>
      </c>
      <c r="BE32" s="307">
        <f t="shared" si="24"/>
        <v>0</v>
      </c>
      <c r="BF32" s="74">
        <f t="shared" si="18"/>
        <v>0</v>
      </c>
      <c r="BG32" s="67">
        <f t="shared" si="19"/>
        <v>0</v>
      </c>
      <c r="BH32" s="66">
        <v>20</v>
      </c>
      <c r="BI32" s="197"/>
      <c r="BL32" s="103"/>
    </row>
    <row r="33" spans="1:65" s="33" customFormat="1" ht="63" customHeight="1" x14ac:dyDescent="0.25">
      <c r="A33" s="60">
        <v>17</v>
      </c>
      <c r="B33" s="211" t="s">
        <v>823</v>
      </c>
      <c r="C33" s="104"/>
      <c r="D33" s="334">
        <v>90.31</v>
      </c>
      <c r="E33" s="204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>
        <v>0</v>
      </c>
      <c r="T33" s="73">
        <v>0</v>
      </c>
      <c r="U33" s="73">
        <v>0</v>
      </c>
      <c r="V33" s="73"/>
      <c r="W33" s="73"/>
      <c r="X33" s="73">
        <v>400</v>
      </c>
      <c r="Y33" s="179">
        <v>34</v>
      </c>
      <c r="Z33" s="73">
        <f>BJ33*BK40</f>
        <v>0</v>
      </c>
      <c r="AA33" s="73">
        <f t="shared" si="20"/>
        <v>27</v>
      </c>
      <c r="AB33" s="74">
        <f t="shared" si="21"/>
        <v>7</v>
      </c>
      <c r="AC33" s="203">
        <f t="shared" si="22"/>
        <v>6.8</v>
      </c>
      <c r="AD33" s="74">
        <v>20</v>
      </c>
      <c r="AE33" s="73" t="s">
        <v>143</v>
      </c>
      <c r="AF33" s="73" t="s">
        <v>143</v>
      </c>
      <c r="AG33" s="73" t="s">
        <v>143</v>
      </c>
      <c r="AH33" s="73"/>
      <c r="AI33" s="73"/>
      <c r="AJ33" s="179"/>
      <c r="AK33" s="73">
        <f t="shared" si="23"/>
        <v>0</v>
      </c>
      <c r="AL33" s="73"/>
      <c r="AM33" s="73"/>
      <c r="AN33" s="74"/>
      <c r="AO33" s="67">
        <f t="shared" si="14"/>
        <v>0</v>
      </c>
      <c r="AP33" s="66">
        <v>20</v>
      </c>
      <c r="AQ33" s="73"/>
      <c r="AR33" s="179">
        <v>35</v>
      </c>
      <c r="AS33" s="73">
        <f>AR33</f>
        <v>35</v>
      </c>
      <c r="AT33" s="73">
        <f t="shared" si="15"/>
        <v>28</v>
      </c>
      <c r="AU33" s="74">
        <f t="shared" si="16"/>
        <v>7</v>
      </c>
      <c r="AV33" s="67">
        <f t="shared" si="17"/>
        <v>7</v>
      </c>
      <c r="AW33" s="66">
        <v>20</v>
      </c>
      <c r="AX33" s="66" t="s">
        <v>143</v>
      </c>
      <c r="AY33" s="66" t="s">
        <v>143</v>
      </c>
      <c r="AZ33" s="66" t="s">
        <v>143</v>
      </c>
      <c r="BA33" s="66"/>
      <c r="BB33" s="307"/>
      <c r="BC33" s="179"/>
      <c r="BD33" s="307">
        <f>BC33</f>
        <v>0</v>
      </c>
      <c r="BE33" s="307">
        <f t="shared" si="24"/>
        <v>0</v>
      </c>
      <c r="BF33" s="74">
        <f t="shared" si="18"/>
        <v>0</v>
      </c>
      <c r="BG33" s="67">
        <f t="shared" si="19"/>
        <v>0</v>
      </c>
      <c r="BH33" s="66">
        <v>20</v>
      </c>
      <c r="BI33" s="197"/>
      <c r="BL33" s="103"/>
    </row>
    <row r="34" spans="1:65" s="33" customFormat="1" ht="31.5" customHeight="1" x14ac:dyDescent="0.25">
      <c r="A34" s="60">
        <v>18</v>
      </c>
      <c r="B34" s="61" t="s">
        <v>202</v>
      </c>
      <c r="C34" s="61" t="s">
        <v>3</v>
      </c>
      <c r="D34" s="335">
        <v>208.4</v>
      </c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>
        <v>0</v>
      </c>
      <c r="T34" s="73">
        <v>0</v>
      </c>
      <c r="U34" s="73"/>
      <c r="V34" s="73"/>
      <c r="W34" s="73"/>
      <c r="X34" s="73">
        <v>800</v>
      </c>
      <c r="Y34" s="179">
        <v>15</v>
      </c>
      <c r="Z34" s="73"/>
      <c r="AA34" s="73"/>
      <c r="AB34" s="74"/>
      <c r="AC34" s="203"/>
      <c r="AD34" s="74"/>
      <c r="AE34" s="73">
        <f t="shared" ref="AE34:AE70" si="33">AF34+AG34</f>
        <v>15</v>
      </c>
      <c r="AF34" s="73">
        <v>12</v>
      </c>
      <c r="AG34" s="73">
        <v>3</v>
      </c>
      <c r="AH34" s="73">
        <f>AE34*100/Y34</f>
        <v>100</v>
      </c>
      <c r="AI34" s="73">
        <v>800</v>
      </c>
      <c r="AJ34" s="179">
        <v>25</v>
      </c>
      <c r="AK34" s="73">
        <f t="shared" si="23"/>
        <v>25</v>
      </c>
      <c r="AL34" s="73">
        <v>20</v>
      </c>
      <c r="AM34" s="73">
        <v>5</v>
      </c>
      <c r="AN34" s="74">
        <f t="shared" ref="AN34:AN86" si="34">AK34*100/AJ34</f>
        <v>100</v>
      </c>
      <c r="AO34" s="67">
        <f t="shared" si="14"/>
        <v>5</v>
      </c>
      <c r="AP34" s="66">
        <v>20</v>
      </c>
      <c r="AQ34" s="73">
        <v>50</v>
      </c>
      <c r="AR34" s="179">
        <v>9</v>
      </c>
      <c r="AS34" s="73"/>
      <c r="AT34" s="73"/>
      <c r="AU34" s="74"/>
      <c r="AV34" s="67">
        <f t="shared" si="17"/>
        <v>1.8</v>
      </c>
      <c r="AW34" s="66">
        <v>20</v>
      </c>
      <c r="AX34" s="66">
        <f t="shared" ref="AX34:AX90" si="35">AY34+AZ34</f>
        <v>9</v>
      </c>
      <c r="AY34" s="66">
        <v>7</v>
      </c>
      <c r="AZ34" s="66">
        <v>2</v>
      </c>
      <c r="BA34" s="66">
        <f t="shared" ref="BA34:BA90" si="36">AX34*100/AR34</f>
        <v>100</v>
      </c>
      <c r="BB34" s="307">
        <v>500</v>
      </c>
      <c r="BC34" s="179"/>
      <c r="BD34" s="307"/>
      <c r="BE34" s="307"/>
      <c r="BF34" s="74"/>
      <c r="BG34" s="67">
        <f t="shared" si="19"/>
        <v>0</v>
      </c>
      <c r="BH34" s="66">
        <v>20</v>
      </c>
      <c r="BI34" s="415" t="s">
        <v>848</v>
      </c>
      <c r="BL34" s="103"/>
    </row>
    <row r="35" spans="1:65" s="33" customFormat="1" ht="49.5" customHeight="1" x14ac:dyDescent="0.25">
      <c r="A35" s="60">
        <v>19</v>
      </c>
      <c r="B35" s="61" t="s">
        <v>242</v>
      </c>
      <c r="C35" s="61" t="s">
        <v>3</v>
      </c>
      <c r="D35" s="243">
        <v>134.6</v>
      </c>
      <c r="E35" s="73"/>
      <c r="F35" s="73"/>
      <c r="G35" s="73">
        <v>0</v>
      </c>
      <c r="H35" s="73">
        <v>0</v>
      </c>
      <c r="I35" s="74">
        <v>0</v>
      </c>
      <c r="J35" s="73">
        <v>0</v>
      </c>
      <c r="K35" s="73">
        <v>400</v>
      </c>
      <c r="L35" s="74">
        <v>400</v>
      </c>
      <c r="M35" s="73">
        <v>194</v>
      </c>
      <c r="N35" s="74">
        <v>194</v>
      </c>
      <c r="O35" s="73">
        <f t="shared" si="1"/>
        <v>100</v>
      </c>
      <c r="P35" s="73">
        <v>449</v>
      </c>
      <c r="Q35" s="73">
        <v>449</v>
      </c>
      <c r="R35" s="73">
        <f t="shared" si="2"/>
        <v>100</v>
      </c>
      <c r="S35" s="73">
        <v>84</v>
      </c>
      <c r="T35" s="73"/>
      <c r="U35" s="73">
        <v>84</v>
      </c>
      <c r="V35" s="73"/>
      <c r="W35" s="73">
        <f>U35*100/S35</f>
        <v>100</v>
      </c>
      <c r="X35" s="74">
        <v>1000</v>
      </c>
      <c r="Y35" s="179">
        <v>84</v>
      </c>
      <c r="Z35" s="73"/>
      <c r="AA35" s="74"/>
      <c r="AB35" s="74"/>
      <c r="AC35" s="203">
        <f>Y35*AD35/100</f>
        <v>16.8</v>
      </c>
      <c r="AD35" s="74">
        <v>20</v>
      </c>
      <c r="AE35" s="73" t="s">
        <v>143</v>
      </c>
      <c r="AF35" s="73" t="s">
        <v>143</v>
      </c>
      <c r="AG35" s="73" t="s">
        <v>143</v>
      </c>
      <c r="AH35" s="73"/>
      <c r="AI35" s="74"/>
      <c r="AJ35" s="179">
        <v>0</v>
      </c>
      <c r="AK35" s="73">
        <f t="shared" si="23"/>
        <v>0</v>
      </c>
      <c r="AL35" s="73"/>
      <c r="AM35" s="73"/>
      <c r="AN35" s="74"/>
      <c r="AO35" s="67">
        <f t="shared" si="14"/>
        <v>0</v>
      </c>
      <c r="AP35" s="66">
        <v>20</v>
      </c>
      <c r="AQ35" s="74">
        <v>100</v>
      </c>
      <c r="AR35" s="179">
        <v>8</v>
      </c>
      <c r="AS35" s="73"/>
      <c r="AT35" s="73"/>
      <c r="AU35" s="74"/>
      <c r="AV35" s="67">
        <f t="shared" si="17"/>
        <v>1.6</v>
      </c>
      <c r="AW35" s="66">
        <v>20</v>
      </c>
      <c r="AX35" s="66" t="s">
        <v>143</v>
      </c>
      <c r="AY35" s="66"/>
      <c r="AZ35" s="66"/>
      <c r="BA35" s="66"/>
      <c r="BB35" s="74"/>
      <c r="BC35" s="179"/>
      <c r="BD35" s="307"/>
      <c r="BE35" s="307"/>
      <c r="BF35" s="74"/>
      <c r="BG35" s="67">
        <f t="shared" si="19"/>
        <v>0</v>
      </c>
      <c r="BH35" s="66">
        <v>20</v>
      </c>
      <c r="BI35" s="416"/>
      <c r="BJ35" s="2"/>
      <c r="BL35" s="14"/>
      <c r="BM35" s="2"/>
    </row>
    <row r="36" spans="1:65" ht="31.5" x14ac:dyDescent="0.25">
      <c r="A36" s="60">
        <v>20</v>
      </c>
      <c r="B36" s="61" t="s">
        <v>121</v>
      </c>
      <c r="C36" s="61" t="s">
        <v>3</v>
      </c>
      <c r="D36" s="243">
        <v>145.39500000000001</v>
      </c>
      <c r="E36" s="73"/>
      <c r="F36" s="73"/>
      <c r="G36" s="73">
        <v>0</v>
      </c>
      <c r="H36" s="73">
        <v>0</v>
      </c>
      <c r="I36" s="74">
        <v>0</v>
      </c>
      <c r="J36" s="73">
        <v>0</v>
      </c>
      <c r="K36" s="73">
        <v>400</v>
      </c>
      <c r="L36" s="74">
        <v>400</v>
      </c>
      <c r="M36" s="73">
        <v>646</v>
      </c>
      <c r="N36" s="74">
        <v>646</v>
      </c>
      <c r="O36" s="73">
        <f t="shared" si="1"/>
        <v>100</v>
      </c>
      <c r="P36" s="73">
        <v>415</v>
      </c>
      <c r="Q36" s="73">
        <v>369</v>
      </c>
      <c r="R36" s="73">
        <f t="shared" si="2"/>
        <v>89</v>
      </c>
      <c r="S36" s="73">
        <v>46</v>
      </c>
      <c r="T36" s="73"/>
      <c r="U36" s="73">
        <v>46</v>
      </c>
      <c r="V36" s="73"/>
      <c r="W36" s="73">
        <f>U36*100/S36</f>
        <v>100</v>
      </c>
      <c r="X36" s="74">
        <v>400</v>
      </c>
      <c r="Y36" s="179">
        <v>31</v>
      </c>
      <c r="Z36" s="73"/>
      <c r="AA36" s="74"/>
      <c r="AB36" s="74"/>
      <c r="AC36" s="203">
        <f>Y36*AD36/100</f>
        <v>6.2</v>
      </c>
      <c r="AD36" s="74">
        <v>20</v>
      </c>
      <c r="AE36" s="73">
        <f t="shared" si="33"/>
        <v>31</v>
      </c>
      <c r="AF36" s="73">
        <v>24</v>
      </c>
      <c r="AG36" s="73">
        <v>7</v>
      </c>
      <c r="AH36" s="73">
        <f t="shared" ref="AH36:AH54" si="37">AE36*100/Y36</f>
        <v>100</v>
      </c>
      <c r="AI36" s="74">
        <v>100</v>
      </c>
      <c r="AJ36" s="179">
        <v>38</v>
      </c>
      <c r="AK36" s="73">
        <f t="shared" si="23"/>
        <v>38</v>
      </c>
      <c r="AL36" s="73">
        <v>30</v>
      </c>
      <c r="AM36" s="73">
        <v>8</v>
      </c>
      <c r="AN36" s="74">
        <f t="shared" si="34"/>
        <v>100</v>
      </c>
      <c r="AO36" s="67">
        <f t="shared" si="14"/>
        <v>7.6</v>
      </c>
      <c r="AP36" s="66">
        <v>20</v>
      </c>
      <c r="AQ36" s="74">
        <v>200</v>
      </c>
      <c r="AR36" s="179">
        <v>26</v>
      </c>
      <c r="AS36" s="73"/>
      <c r="AT36" s="73"/>
      <c r="AU36" s="74"/>
      <c r="AV36" s="67">
        <f t="shared" si="17"/>
        <v>5.2</v>
      </c>
      <c r="AW36" s="66">
        <v>20</v>
      </c>
      <c r="AX36" s="66">
        <f t="shared" si="35"/>
        <v>26</v>
      </c>
      <c r="AY36" s="66">
        <v>20</v>
      </c>
      <c r="AZ36" s="66">
        <v>6</v>
      </c>
      <c r="BA36" s="66">
        <f t="shared" si="36"/>
        <v>100</v>
      </c>
      <c r="BB36" s="74">
        <v>100</v>
      </c>
      <c r="BC36" s="179"/>
      <c r="BD36" s="307"/>
      <c r="BE36" s="307"/>
      <c r="BF36" s="74"/>
      <c r="BG36" s="67">
        <f t="shared" si="19"/>
        <v>0</v>
      </c>
      <c r="BH36" s="66">
        <v>20</v>
      </c>
      <c r="BI36" s="416"/>
      <c r="BK36" s="33"/>
    </row>
    <row r="37" spans="1:65" ht="47.25" x14ac:dyDescent="0.25">
      <c r="A37" s="60">
        <v>21</v>
      </c>
      <c r="B37" s="61" t="s">
        <v>837</v>
      </c>
      <c r="C37" s="61" t="s">
        <v>3</v>
      </c>
      <c r="D37" s="243">
        <v>192.6</v>
      </c>
      <c r="E37" s="73"/>
      <c r="F37" s="73"/>
      <c r="G37" s="73">
        <v>0</v>
      </c>
      <c r="H37" s="73">
        <v>0</v>
      </c>
      <c r="I37" s="74">
        <v>0</v>
      </c>
      <c r="J37" s="73">
        <v>0</v>
      </c>
      <c r="K37" s="73">
        <v>400</v>
      </c>
      <c r="L37" s="74">
        <v>400</v>
      </c>
      <c r="M37" s="73">
        <v>401</v>
      </c>
      <c r="N37" s="74">
        <v>401</v>
      </c>
      <c r="O37" s="73">
        <f>N37*100/M37</f>
        <v>100</v>
      </c>
      <c r="P37" s="73">
        <v>206</v>
      </c>
      <c r="Q37" s="73">
        <v>206</v>
      </c>
      <c r="R37" s="73">
        <f t="shared" si="2"/>
        <v>100</v>
      </c>
      <c r="S37" s="73">
        <v>36</v>
      </c>
      <c r="T37" s="73"/>
      <c r="U37" s="73">
        <f>S37</f>
        <v>36</v>
      </c>
      <c r="V37" s="73"/>
      <c r="W37" s="73">
        <f>U37*100/S37</f>
        <v>100</v>
      </c>
      <c r="X37" s="74">
        <v>1000</v>
      </c>
      <c r="Y37" s="179">
        <v>19</v>
      </c>
      <c r="Z37" s="73"/>
      <c r="AA37" s="74"/>
      <c r="AB37" s="74"/>
      <c r="AC37" s="203">
        <f>Y37*AD37/100</f>
        <v>3.8</v>
      </c>
      <c r="AD37" s="74">
        <v>20</v>
      </c>
      <c r="AE37" s="73">
        <f t="shared" si="33"/>
        <v>19</v>
      </c>
      <c r="AF37" s="73">
        <v>15</v>
      </c>
      <c r="AG37" s="73">
        <v>4</v>
      </c>
      <c r="AH37" s="73">
        <f t="shared" si="37"/>
        <v>100</v>
      </c>
      <c r="AI37" s="74">
        <v>170</v>
      </c>
      <c r="AJ37" s="179">
        <v>35</v>
      </c>
      <c r="AK37" s="73">
        <f t="shared" si="23"/>
        <v>35</v>
      </c>
      <c r="AL37" s="73">
        <v>22</v>
      </c>
      <c r="AM37" s="73">
        <v>13</v>
      </c>
      <c r="AN37" s="74">
        <f t="shared" si="34"/>
        <v>100</v>
      </c>
      <c r="AO37" s="67">
        <f t="shared" si="14"/>
        <v>7</v>
      </c>
      <c r="AP37" s="66">
        <v>20</v>
      </c>
      <c r="AQ37" s="74">
        <v>35</v>
      </c>
      <c r="AR37" s="179">
        <v>17</v>
      </c>
      <c r="AS37" s="73"/>
      <c r="AT37" s="73"/>
      <c r="AU37" s="74"/>
      <c r="AV37" s="67">
        <f t="shared" si="17"/>
        <v>3.4</v>
      </c>
      <c r="AW37" s="66">
        <v>20</v>
      </c>
      <c r="AX37" s="66">
        <f t="shared" si="35"/>
        <v>17</v>
      </c>
      <c r="AY37" s="294">
        <v>14</v>
      </c>
      <c r="AZ37" s="294">
        <v>3</v>
      </c>
      <c r="BA37" s="66">
        <f t="shared" si="36"/>
        <v>100</v>
      </c>
      <c r="BB37" s="74">
        <v>100</v>
      </c>
      <c r="BC37" s="179"/>
      <c r="BD37" s="307"/>
      <c r="BE37" s="307"/>
      <c r="BF37" s="74"/>
      <c r="BG37" s="67">
        <f t="shared" si="19"/>
        <v>0</v>
      </c>
      <c r="BH37" s="66">
        <v>20</v>
      </c>
      <c r="BI37" s="416"/>
      <c r="BK37" s="33"/>
    </row>
    <row r="38" spans="1:65" ht="31.5" x14ac:dyDescent="0.25">
      <c r="A38" s="60">
        <v>22</v>
      </c>
      <c r="B38" s="61" t="s">
        <v>122</v>
      </c>
      <c r="C38" s="61" t="s">
        <v>3</v>
      </c>
      <c r="D38" s="243">
        <v>163.19999999999999</v>
      </c>
      <c r="E38" s="73"/>
      <c r="F38" s="73"/>
      <c r="G38" s="73">
        <v>0</v>
      </c>
      <c r="H38" s="73">
        <v>0</v>
      </c>
      <c r="I38" s="74">
        <v>0</v>
      </c>
      <c r="J38" s="73">
        <v>0</v>
      </c>
      <c r="K38" s="73">
        <v>400</v>
      </c>
      <c r="L38" s="74">
        <v>400</v>
      </c>
      <c r="M38" s="73">
        <v>237</v>
      </c>
      <c r="N38" s="74">
        <v>237</v>
      </c>
      <c r="O38" s="73">
        <f t="shared" si="1"/>
        <v>100</v>
      </c>
      <c r="P38" s="73">
        <v>279</v>
      </c>
      <c r="Q38" s="73">
        <v>279</v>
      </c>
      <c r="R38" s="73">
        <f t="shared" si="2"/>
        <v>100</v>
      </c>
      <c r="S38" s="73">
        <v>27</v>
      </c>
      <c r="T38" s="73"/>
      <c r="U38" s="73">
        <v>27</v>
      </c>
      <c r="V38" s="73"/>
      <c r="W38" s="73">
        <f>U38*100/S38</f>
        <v>100</v>
      </c>
      <c r="X38" s="74">
        <v>500</v>
      </c>
      <c r="Y38" s="179">
        <v>30</v>
      </c>
      <c r="Z38" s="73"/>
      <c r="AA38" s="74"/>
      <c r="AB38" s="74"/>
      <c r="AC38" s="203">
        <f>Y38*AD38/100</f>
        <v>6</v>
      </c>
      <c r="AD38" s="74">
        <v>20</v>
      </c>
      <c r="AE38" s="73">
        <f t="shared" si="33"/>
        <v>30</v>
      </c>
      <c r="AF38" s="73">
        <v>24</v>
      </c>
      <c r="AG38" s="73">
        <v>6</v>
      </c>
      <c r="AH38" s="73">
        <f t="shared" si="37"/>
        <v>100</v>
      </c>
      <c r="AI38" s="74">
        <v>500</v>
      </c>
      <c r="AJ38" s="179">
        <v>34</v>
      </c>
      <c r="AK38" s="73">
        <f t="shared" si="23"/>
        <v>34</v>
      </c>
      <c r="AL38" s="73">
        <v>27</v>
      </c>
      <c r="AM38" s="73">
        <v>7</v>
      </c>
      <c r="AN38" s="74">
        <f t="shared" si="34"/>
        <v>100</v>
      </c>
      <c r="AO38" s="67">
        <f>AJ38*AP38/100</f>
        <v>6.8</v>
      </c>
      <c r="AP38" s="66">
        <v>20</v>
      </c>
      <c r="AQ38" s="74">
        <v>500</v>
      </c>
      <c r="AR38" s="179">
        <v>20</v>
      </c>
      <c r="AS38" s="73"/>
      <c r="AT38" s="73"/>
      <c r="AU38" s="74"/>
      <c r="AV38" s="67">
        <f>AR38*AW38/100</f>
        <v>4</v>
      </c>
      <c r="AW38" s="66">
        <v>20</v>
      </c>
      <c r="AX38" s="66">
        <f t="shared" si="35"/>
        <v>20</v>
      </c>
      <c r="AY38" s="66">
        <v>16</v>
      </c>
      <c r="AZ38" s="66">
        <v>4</v>
      </c>
      <c r="BA38" s="66">
        <f t="shared" si="36"/>
        <v>100</v>
      </c>
      <c r="BB38" s="74">
        <v>500</v>
      </c>
      <c r="BC38" s="179"/>
      <c r="BD38" s="307"/>
      <c r="BE38" s="307"/>
      <c r="BF38" s="74"/>
      <c r="BG38" s="67">
        <f>BC38*BH38/100</f>
        <v>0</v>
      </c>
      <c r="BH38" s="66">
        <v>20</v>
      </c>
      <c r="BI38" s="416"/>
      <c r="BK38" s="33"/>
    </row>
    <row r="39" spans="1:65" ht="47.25" x14ac:dyDescent="0.25">
      <c r="A39" s="60">
        <v>23</v>
      </c>
      <c r="B39" s="61" t="s">
        <v>142</v>
      </c>
      <c r="C39" s="61" t="s">
        <v>3</v>
      </c>
      <c r="D39" s="243">
        <v>115.6</v>
      </c>
      <c r="E39" s="504"/>
      <c r="F39" s="504"/>
      <c r="G39" s="504">
        <v>2300</v>
      </c>
      <c r="H39" s="504">
        <v>2300</v>
      </c>
      <c r="I39" s="529">
        <v>2300</v>
      </c>
      <c r="J39" s="504">
        <v>2300</v>
      </c>
      <c r="K39" s="504">
        <v>2700</v>
      </c>
      <c r="L39" s="529">
        <v>2700</v>
      </c>
      <c r="M39" s="504">
        <v>2200</v>
      </c>
      <c r="N39" s="529">
        <v>2200</v>
      </c>
      <c r="O39" s="504">
        <f>N39*100/M39</f>
        <v>100</v>
      </c>
      <c r="P39" s="504">
        <v>2109</v>
      </c>
      <c r="Q39" s="504">
        <v>2109</v>
      </c>
      <c r="R39" s="504">
        <f>Q39*100/P39</f>
        <v>100</v>
      </c>
      <c r="S39" s="504">
        <v>202</v>
      </c>
      <c r="T39" s="504"/>
      <c r="U39" s="504">
        <f>S39</f>
        <v>202</v>
      </c>
      <c r="V39" s="504"/>
      <c r="W39" s="504"/>
      <c r="X39" s="74">
        <v>1050</v>
      </c>
      <c r="Y39" s="179">
        <v>32</v>
      </c>
      <c r="Z39" s="73"/>
      <c r="AA39" s="74"/>
      <c r="AB39" s="74"/>
      <c r="AC39" s="203"/>
      <c r="AD39" s="74"/>
      <c r="AE39" s="73">
        <f t="shared" si="33"/>
        <v>32</v>
      </c>
      <c r="AF39" s="73">
        <v>25</v>
      </c>
      <c r="AG39" s="73">
        <v>7</v>
      </c>
      <c r="AH39" s="73">
        <f t="shared" si="37"/>
        <v>100</v>
      </c>
      <c r="AI39" s="74">
        <v>1000</v>
      </c>
      <c r="AJ39" s="179">
        <v>104</v>
      </c>
      <c r="AK39" s="73">
        <f t="shared" si="23"/>
        <v>104</v>
      </c>
      <c r="AL39" s="73">
        <v>83</v>
      </c>
      <c r="AM39" s="73">
        <v>21</v>
      </c>
      <c r="AN39" s="74">
        <f t="shared" si="34"/>
        <v>100</v>
      </c>
      <c r="AO39" s="67">
        <f t="shared" ref="AO39:AO99" si="38">AJ39*AP39/100</f>
        <v>20.8</v>
      </c>
      <c r="AP39" s="66">
        <v>20</v>
      </c>
      <c r="AQ39" s="74">
        <v>1000</v>
      </c>
      <c r="AR39" s="179">
        <v>51</v>
      </c>
      <c r="AS39" s="73"/>
      <c r="AT39" s="73"/>
      <c r="AU39" s="74"/>
      <c r="AV39" s="67">
        <f t="shared" ref="AV39:AV99" si="39">AR39*AW39/100</f>
        <v>10.199999999999999</v>
      </c>
      <c r="AW39" s="66">
        <v>20</v>
      </c>
      <c r="AX39" s="66">
        <f t="shared" si="35"/>
        <v>51</v>
      </c>
      <c r="AY39" s="66">
        <v>40</v>
      </c>
      <c r="AZ39" s="66">
        <v>11</v>
      </c>
      <c r="BA39" s="66">
        <f t="shared" si="36"/>
        <v>100</v>
      </c>
      <c r="BB39" s="74">
        <v>1000</v>
      </c>
      <c r="BC39" s="179"/>
      <c r="BD39" s="307"/>
      <c r="BE39" s="307"/>
      <c r="BF39" s="74"/>
      <c r="BG39" s="67">
        <f t="shared" ref="BG39:BG70" si="40">BC39*BH39/100</f>
        <v>0</v>
      </c>
      <c r="BH39" s="66">
        <v>20</v>
      </c>
      <c r="BI39" s="416"/>
      <c r="BK39" s="33"/>
    </row>
    <row r="40" spans="1:65" ht="64.5" customHeight="1" x14ac:dyDescent="0.25">
      <c r="A40" s="60">
        <v>24</v>
      </c>
      <c r="B40" s="61" t="s">
        <v>820</v>
      </c>
      <c r="C40" s="61" t="s">
        <v>3</v>
      </c>
      <c r="D40" s="243">
        <v>145.5</v>
      </c>
      <c r="E40" s="507"/>
      <c r="F40" s="507"/>
      <c r="G40" s="507"/>
      <c r="H40" s="507"/>
      <c r="I40" s="530"/>
      <c r="J40" s="507"/>
      <c r="K40" s="507"/>
      <c r="L40" s="530"/>
      <c r="M40" s="507"/>
      <c r="N40" s="530"/>
      <c r="O40" s="507"/>
      <c r="P40" s="507"/>
      <c r="Q40" s="507"/>
      <c r="R40" s="507"/>
      <c r="S40" s="507"/>
      <c r="T40" s="507"/>
      <c r="U40" s="507"/>
      <c r="V40" s="507"/>
      <c r="W40" s="507"/>
      <c r="X40" s="74">
        <v>1000</v>
      </c>
      <c r="Y40" s="179">
        <v>93</v>
      </c>
      <c r="Z40" s="73"/>
      <c r="AA40" s="74"/>
      <c r="AB40" s="74"/>
      <c r="AC40" s="203">
        <f>Y40*AD40/100</f>
        <v>18.600000000000001</v>
      </c>
      <c r="AD40" s="74">
        <v>20</v>
      </c>
      <c r="AE40" s="73">
        <f t="shared" si="33"/>
        <v>93</v>
      </c>
      <c r="AF40" s="73">
        <v>76</v>
      </c>
      <c r="AG40" s="73">
        <v>17</v>
      </c>
      <c r="AH40" s="73">
        <f t="shared" si="37"/>
        <v>100</v>
      </c>
      <c r="AI40" s="74">
        <v>1000</v>
      </c>
      <c r="AJ40" s="179">
        <v>106</v>
      </c>
      <c r="AK40" s="73">
        <f t="shared" si="23"/>
        <v>106</v>
      </c>
      <c r="AL40" s="73">
        <v>84</v>
      </c>
      <c r="AM40" s="73">
        <v>22</v>
      </c>
      <c r="AN40" s="74">
        <f t="shared" si="34"/>
        <v>100</v>
      </c>
      <c r="AO40" s="67">
        <f t="shared" si="38"/>
        <v>21.2</v>
      </c>
      <c r="AP40" s="66">
        <v>20</v>
      </c>
      <c r="AQ40" s="74">
        <v>1000</v>
      </c>
      <c r="AR40" s="179">
        <v>26</v>
      </c>
      <c r="AS40" s="73"/>
      <c r="AT40" s="73"/>
      <c r="AU40" s="74"/>
      <c r="AV40" s="67">
        <f t="shared" si="39"/>
        <v>5.2</v>
      </c>
      <c r="AW40" s="66">
        <v>20</v>
      </c>
      <c r="AX40" s="66">
        <f t="shared" si="35"/>
        <v>26</v>
      </c>
      <c r="AY40" s="66">
        <v>20</v>
      </c>
      <c r="AZ40" s="66">
        <v>6</v>
      </c>
      <c r="BA40" s="66">
        <f t="shared" si="36"/>
        <v>100</v>
      </c>
      <c r="BB40" s="74">
        <v>1000</v>
      </c>
      <c r="BC40" s="179"/>
      <c r="BD40" s="307"/>
      <c r="BE40" s="307"/>
      <c r="BF40" s="74"/>
      <c r="BG40" s="67">
        <f t="shared" si="40"/>
        <v>0</v>
      </c>
      <c r="BH40" s="66">
        <v>20</v>
      </c>
      <c r="BI40" s="416"/>
      <c r="BK40" s="33"/>
    </row>
    <row r="41" spans="1:65" ht="47.25" x14ac:dyDescent="0.25">
      <c r="A41" s="60">
        <v>25</v>
      </c>
      <c r="B41" s="61" t="s">
        <v>706</v>
      </c>
      <c r="C41" s="61" t="s">
        <v>3</v>
      </c>
      <c r="D41" s="243">
        <v>156.69999999999999</v>
      </c>
      <c r="E41" s="505"/>
      <c r="F41" s="505"/>
      <c r="G41" s="505"/>
      <c r="H41" s="505"/>
      <c r="I41" s="531"/>
      <c r="J41" s="505"/>
      <c r="K41" s="505"/>
      <c r="L41" s="531"/>
      <c r="M41" s="505"/>
      <c r="N41" s="531"/>
      <c r="O41" s="505"/>
      <c r="P41" s="505"/>
      <c r="Q41" s="505"/>
      <c r="R41" s="505"/>
      <c r="S41" s="505"/>
      <c r="T41" s="505"/>
      <c r="U41" s="505"/>
      <c r="V41" s="505"/>
      <c r="W41" s="505"/>
      <c r="X41" s="74">
        <v>1000</v>
      </c>
      <c r="Y41" s="179">
        <v>101</v>
      </c>
      <c r="Z41" s="73"/>
      <c r="AA41" s="74"/>
      <c r="AB41" s="74"/>
      <c r="AC41" s="203"/>
      <c r="AD41" s="74"/>
      <c r="AE41" s="73">
        <f t="shared" si="33"/>
        <v>101</v>
      </c>
      <c r="AF41" s="73">
        <v>80</v>
      </c>
      <c r="AG41" s="73">
        <v>21</v>
      </c>
      <c r="AH41" s="73">
        <f t="shared" si="37"/>
        <v>100</v>
      </c>
      <c r="AI41" s="74">
        <v>1000</v>
      </c>
      <c r="AJ41" s="179">
        <v>115</v>
      </c>
      <c r="AK41" s="73">
        <f t="shared" si="23"/>
        <v>115</v>
      </c>
      <c r="AL41" s="73">
        <v>92</v>
      </c>
      <c r="AM41" s="73">
        <v>23</v>
      </c>
      <c r="AN41" s="74">
        <f t="shared" si="34"/>
        <v>100</v>
      </c>
      <c r="AO41" s="67">
        <f t="shared" si="38"/>
        <v>23</v>
      </c>
      <c r="AP41" s="66">
        <v>20</v>
      </c>
      <c r="AQ41" s="74">
        <v>1000</v>
      </c>
      <c r="AR41" s="179">
        <v>100</v>
      </c>
      <c r="AS41" s="73"/>
      <c r="AT41" s="73"/>
      <c r="AU41" s="74"/>
      <c r="AV41" s="67">
        <f t="shared" si="39"/>
        <v>20</v>
      </c>
      <c r="AW41" s="66">
        <v>20</v>
      </c>
      <c r="AX41" s="66">
        <f t="shared" si="35"/>
        <v>100</v>
      </c>
      <c r="AY41" s="66">
        <v>79</v>
      </c>
      <c r="AZ41" s="66">
        <v>21</v>
      </c>
      <c r="BA41" s="66">
        <f t="shared" si="36"/>
        <v>100</v>
      </c>
      <c r="BB41" s="74">
        <v>1000</v>
      </c>
      <c r="BC41" s="179"/>
      <c r="BD41" s="307"/>
      <c r="BE41" s="307"/>
      <c r="BF41" s="74"/>
      <c r="BG41" s="67">
        <f t="shared" si="40"/>
        <v>0</v>
      </c>
      <c r="BH41" s="66">
        <v>20</v>
      </c>
      <c r="BI41" s="416"/>
      <c r="BK41" s="33"/>
    </row>
    <row r="42" spans="1:65" ht="47.25" x14ac:dyDescent="0.25">
      <c r="A42" s="60">
        <v>26</v>
      </c>
      <c r="B42" s="61" t="s">
        <v>236</v>
      </c>
      <c r="C42" s="61" t="s">
        <v>3</v>
      </c>
      <c r="D42" s="243">
        <v>162.19999999999999</v>
      </c>
      <c r="E42" s="73"/>
      <c r="F42" s="73"/>
      <c r="G42" s="73">
        <v>1500</v>
      </c>
      <c r="H42" s="73">
        <v>1500</v>
      </c>
      <c r="I42" s="74">
        <v>1650</v>
      </c>
      <c r="J42" s="73">
        <v>1650</v>
      </c>
      <c r="K42" s="73">
        <v>400</v>
      </c>
      <c r="L42" s="74">
        <v>400</v>
      </c>
      <c r="M42" s="73">
        <v>801</v>
      </c>
      <c r="N42" s="74">
        <v>801</v>
      </c>
      <c r="O42" s="73">
        <f t="shared" si="1"/>
        <v>100</v>
      </c>
      <c r="P42" s="73">
        <v>457</v>
      </c>
      <c r="Q42" s="73">
        <v>457</v>
      </c>
      <c r="R42" s="73">
        <f t="shared" si="2"/>
        <v>100</v>
      </c>
      <c r="S42" s="73">
        <v>37</v>
      </c>
      <c r="T42" s="73"/>
      <c r="U42" s="73">
        <v>37</v>
      </c>
      <c r="V42" s="73"/>
      <c r="W42" s="73">
        <f t="shared" ref="W42:W103" si="41">U42*100/S42</f>
        <v>100</v>
      </c>
      <c r="X42" s="74">
        <v>1000</v>
      </c>
      <c r="Y42" s="179">
        <v>34</v>
      </c>
      <c r="Z42" s="73"/>
      <c r="AA42" s="74"/>
      <c r="AB42" s="74"/>
      <c r="AC42" s="203">
        <f t="shared" ref="AC42:AC50" si="42">Y42*AD42/100</f>
        <v>6.8</v>
      </c>
      <c r="AD42" s="74">
        <v>20</v>
      </c>
      <c r="AE42" s="73">
        <f t="shared" si="33"/>
        <v>34</v>
      </c>
      <c r="AF42" s="73">
        <v>27</v>
      </c>
      <c r="AG42" s="73">
        <v>7</v>
      </c>
      <c r="AH42" s="73">
        <f t="shared" si="37"/>
        <v>100</v>
      </c>
      <c r="AI42" s="74">
        <v>1000</v>
      </c>
      <c r="AJ42" s="179">
        <v>34</v>
      </c>
      <c r="AK42" s="73">
        <f t="shared" si="23"/>
        <v>34</v>
      </c>
      <c r="AL42" s="73">
        <v>27</v>
      </c>
      <c r="AM42" s="73">
        <v>7</v>
      </c>
      <c r="AN42" s="74">
        <f t="shared" si="34"/>
        <v>100</v>
      </c>
      <c r="AO42" s="67">
        <f t="shared" si="38"/>
        <v>6.8</v>
      </c>
      <c r="AP42" s="66">
        <v>20</v>
      </c>
      <c r="AQ42" s="74">
        <v>500</v>
      </c>
      <c r="AR42" s="179">
        <v>20</v>
      </c>
      <c r="AS42" s="73"/>
      <c r="AT42" s="73"/>
      <c r="AU42" s="74"/>
      <c r="AV42" s="67">
        <f t="shared" si="39"/>
        <v>4</v>
      </c>
      <c r="AW42" s="66">
        <v>20</v>
      </c>
      <c r="AX42" s="66">
        <f t="shared" si="35"/>
        <v>20</v>
      </c>
      <c r="AY42" s="66">
        <v>16</v>
      </c>
      <c r="AZ42" s="66">
        <v>4</v>
      </c>
      <c r="BA42" s="66">
        <f t="shared" si="36"/>
        <v>100</v>
      </c>
      <c r="BB42" s="74">
        <v>500</v>
      </c>
      <c r="BC42" s="179"/>
      <c r="BD42" s="307"/>
      <c r="BE42" s="307"/>
      <c r="BF42" s="74"/>
      <c r="BG42" s="67">
        <f t="shared" si="40"/>
        <v>0</v>
      </c>
      <c r="BH42" s="66">
        <v>20</v>
      </c>
      <c r="BI42" s="416"/>
      <c r="BK42" s="33"/>
    </row>
    <row r="43" spans="1:65" ht="47.25" x14ac:dyDescent="0.25">
      <c r="A43" s="60"/>
      <c r="B43" s="368" t="s">
        <v>822</v>
      </c>
      <c r="C43" s="61" t="s">
        <v>3</v>
      </c>
      <c r="D43" s="243">
        <v>168.9</v>
      </c>
      <c r="E43" s="320"/>
      <c r="F43" s="320"/>
      <c r="G43" s="320"/>
      <c r="H43" s="320"/>
      <c r="I43" s="74"/>
      <c r="J43" s="320"/>
      <c r="K43" s="320"/>
      <c r="L43" s="74"/>
      <c r="M43" s="320"/>
      <c r="N43" s="74"/>
      <c r="O43" s="320"/>
      <c r="P43" s="320"/>
      <c r="Q43" s="320"/>
      <c r="R43" s="320"/>
      <c r="S43" s="320"/>
      <c r="T43" s="320"/>
      <c r="U43" s="320"/>
      <c r="V43" s="320"/>
      <c r="W43" s="320"/>
      <c r="X43" s="74"/>
      <c r="Y43" s="179"/>
      <c r="Z43" s="320"/>
      <c r="AA43" s="74"/>
      <c r="AB43" s="74"/>
      <c r="AC43" s="203"/>
      <c r="AD43" s="74"/>
      <c r="AE43" s="320"/>
      <c r="AF43" s="320"/>
      <c r="AG43" s="320"/>
      <c r="AH43" s="320"/>
      <c r="AI43" s="74"/>
      <c r="AJ43" s="179"/>
      <c r="AK43" s="320"/>
      <c r="AL43" s="320"/>
      <c r="AM43" s="320"/>
      <c r="AN43" s="74"/>
      <c r="AO43" s="67"/>
      <c r="AP43" s="66"/>
      <c r="AQ43" s="74">
        <v>500</v>
      </c>
      <c r="AR43" s="179"/>
      <c r="AS43" s="320"/>
      <c r="AT43" s="320"/>
      <c r="AU43" s="74"/>
      <c r="AV43" s="67"/>
      <c r="AW43" s="66"/>
      <c r="AX43" s="66">
        <v>0</v>
      </c>
      <c r="AY43" s="66">
        <v>0</v>
      </c>
      <c r="AZ43" s="66">
        <v>0</v>
      </c>
      <c r="BA43" s="66"/>
      <c r="BB43" s="74">
        <v>500</v>
      </c>
      <c r="BC43" s="179"/>
      <c r="BD43" s="320"/>
      <c r="BE43" s="320"/>
      <c r="BF43" s="74"/>
      <c r="BG43" s="67"/>
      <c r="BH43" s="66"/>
      <c r="BI43" s="416"/>
      <c r="BK43" s="33"/>
    </row>
    <row r="44" spans="1:65" ht="31.5" x14ac:dyDescent="0.25">
      <c r="A44" s="60">
        <v>27</v>
      </c>
      <c r="B44" s="61" t="s">
        <v>123</v>
      </c>
      <c r="C44" s="61" t="s">
        <v>3</v>
      </c>
      <c r="D44" s="243">
        <v>170.5</v>
      </c>
      <c r="E44" s="73"/>
      <c r="F44" s="73"/>
      <c r="G44" s="73">
        <v>0</v>
      </c>
      <c r="H44" s="73">
        <v>0</v>
      </c>
      <c r="I44" s="74">
        <v>0</v>
      </c>
      <c r="J44" s="73">
        <v>0</v>
      </c>
      <c r="K44" s="73">
        <v>400</v>
      </c>
      <c r="L44" s="74">
        <v>400</v>
      </c>
      <c r="M44" s="73">
        <v>401</v>
      </c>
      <c r="N44" s="74">
        <v>401</v>
      </c>
      <c r="O44" s="73">
        <f t="shared" si="1"/>
        <v>100</v>
      </c>
      <c r="P44" s="73">
        <v>372</v>
      </c>
      <c r="Q44" s="73">
        <v>372</v>
      </c>
      <c r="R44" s="73">
        <f t="shared" si="2"/>
        <v>100</v>
      </c>
      <c r="S44" s="73">
        <v>42</v>
      </c>
      <c r="T44" s="73"/>
      <c r="U44" s="73">
        <v>42</v>
      </c>
      <c r="V44" s="73"/>
      <c r="W44" s="73">
        <f t="shared" si="41"/>
        <v>100</v>
      </c>
      <c r="X44" s="74">
        <v>80</v>
      </c>
      <c r="Y44" s="179">
        <v>45</v>
      </c>
      <c r="Z44" s="73"/>
      <c r="AA44" s="74"/>
      <c r="AB44" s="74"/>
      <c r="AC44" s="203">
        <f t="shared" si="42"/>
        <v>9</v>
      </c>
      <c r="AD44" s="74">
        <v>20</v>
      </c>
      <c r="AE44" s="73">
        <f t="shared" si="33"/>
        <v>45</v>
      </c>
      <c r="AF44" s="73">
        <v>36</v>
      </c>
      <c r="AG44" s="73">
        <v>9</v>
      </c>
      <c r="AH44" s="73">
        <f t="shared" si="37"/>
        <v>100</v>
      </c>
      <c r="AI44" s="74">
        <v>100</v>
      </c>
      <c r="AJ44" s="179">
        <v>50</v>
      </c>
      <c r="AK44" s="73">
        <f t="shared" si="23"/>
        <v>50</v>
      </c>
      <c r="AL44" s="73">
        <v>40</v>
      </c>
      <c r="AM44" s="73">
        <v>10</v>
      </c>
      <c r="AN44" s="74">
        <f t="shared" si="34"/>
        <v>100</v>
      </c>
      <c r="AO44" s="67">
        <f t="shared" si="38"/>
        <v>10</v>
      </c>
      <c r="AP44" s="66">
        <v>20</v>
      </c>
      <c r="AQ44" s="74">
        <v>150</v>
      </c>
      <c r="AR44" s="179">
        <v>30</v>
      </c>
      <c r="AS44" s="73"/>
      <c r="AT44" s="73"/>
      <c r="AU44" s="74"/>
      <c r="AV44" s="67">
        <f t="shared" si="39"/>
        <v>6</v>
      </c>
      <c r="AW44" s="66">
        <v>20</v>
      </c>
      <c r="AX44" s="66">
        <v>30</v>
      </c>
      <c r="AY44" s="66">
        <v>24</v>
      </c>
      <c r="AZ44" s="66">
        <v>6</v>
      </c>
      <c r="BA44" s="66">
        <v>100</v>
      </c>
      <c r="BB44" s="74">
        <v>100</v>
      </c>
      <c r="BC44" s="179"/>
      <c r="BD44" s="307"/>
      <c r="BE44" s="307"/>
      <c r="BF44" s="74"/>
      <c r="BG44" s="67">
        <f t="shared" si="40"/>
        <v>0</v>
      </c>
      <c r="BH44" s="66">
        <v>20</v>
      </c>
      <c r="BI44" s="416"/>
      <c r="BK44" s="33"/>
    </row>
    <row r="45" spans="1:65" ht="31.5" x14ac:dyDescent="0.25">
      <c r="A45" s="60">
        <v>28</v>
      </c>
      <c r="B45" s="61" t="s">
        <v>124</v>
      </c>
      <c r="C45" s="61" t="s">
        <v>3</v>
      </c>
      <c r="D45" s="243">
        <v>139.80000000000001</v>
      </c>
      <c r="E45" s="73"/>
      <c r="F45" s="73"/>
      <c r="G45" s="73">
        <v>0</v>
      </c>
      <c r="H45" s="73">
        <v>0</v>
      </c>
      <c r="I45" s="74">
        <v>0</v>
      </c>
      <c r="J45" s="73">
        <v>0</v>
      </c>
      <c r="K45" s="73">
        <v>400</v>
      </c>
      <c r="L45" s="74">
        <v>400</v>
      </c>
      <c r="M45" s="73">
        <v>11</v>
      </c>
      <c r="N45" s="74">
        <v>11</v>
      </c>
      <c r="O45" s="73">
        <f t="shared" si="1"/>
        <v>100</v>
      </c>
      <c r="P45" s="73">
        <v>406</v>
      </c>
      <c r="Q45" s="73">
        <v>406</v>
      </c>
      <c r="R45" s="73">
        <f t="shared" si="2"/>
        <v>100</v>
      </c>
      <c r="S45" s="73">
        <v>56</v>
      </c>
      <c r="T45" s="73"/>
      <c r="U45" s="73">
        <v>56</v>
      </c>
      <c r="V45" s="73"/>
      <c r="W45" s="73">
        <f t="shared" si="41"/>
        <v>100</v>
      </c>
      <c r="X45" s="74">
        <v>2000</v>
      </c>
      <c r="Y45" s="179">
        <v>30</v>
      </c>
      <c r="Z45" s="73"/>
      <c r="AA45" s="74"/>
      <c r="AB45" s="74"/>
      <c r="AC45" s="203">
        <f t="shared" si="42"/>
        <v>6</v>
      </c>
      <c r="AD45" s="74">
        <v>20</v>
      </c>
      <c r="AE45" s="73">
        <f t="shared" si="33"/>
        <v>30</v>
      </c>
      <c r="AF45" s="73">
        <v>23</v>
      </c>
      <c r="AG45" s="73">
        <v>7</v>
      </c>
      <c r="AH45" s="73">
        <f t="shared" si="37"/>
        <v>100</v>
      </c>
      <c r="AI45" s="74">
        <v>2000</v>
      </c>
      <c r="AJ45" s="179">
        <v>49</v>
      </c>
      <c r="AK45" s="73">
        <f t="shared" si="23"/>
        <v>49</v>
      </c>
      <c r="AL45" s="73">
        <v>39</v>
      </c>
      <c r="AM45" s="73">
        <v>10</v>
      </c>
      <c r="AN45" s="74">
        <f t="shared" si="34"/>
        <v>100</v>
      </c>
      <c r="AO45" s="67">
        <f t="shared" si="38"/>
        <v>9.8000000000000007</v>
      </c>
      <c r="AP45" s="66">
        <v>20</v>
      </c>
      <c r="AQ45" s="74">
        <v>2000</v>
      </c>
      <c r="AR45" s="179">
        <v>26</v>
      </c>
      <c r="AS45" s="73"/>
      <c r="AT45" s="73"/>
      <c r="AU45" s="74"/>
      <c r="AV45" s="67">
        <f t="shared" si="39"/>
        <v>5.2</v>
      </c>
      <c r="AW45" s="66">
        <v>20</v>
      </c>
      <c r="AX45" s="66">
        <f t="shared" si="35"/>
        <v>26</v>
      </c>
      <c r="AY45" s="66">
        <v>20</v>
      </c>
      <c r="AZ45" s="66">
        <v>6</v>
      </c>
      <c r="BA45" s="66">
        <v>100</v>
      </c>
      <c r="BB45" s="74"/>
      <c r="BC45" s="179"/>
      <c r="BD45" s="307"/>
      <c r="BE45" s="307"/>
      <c r="BF45" s="74"/>
      <c r="BG45" s="67">
        <f t="shared" si="40"/>
        <v>0</v>
      </c>
      <c r="BH45" s="66">
        <v>20</v>
      </c>
      <c r="BI45" s="416"/>
    </row>
    <row r="46" spans="1:65" ht="38.25" customHeight="1" x14ac:dyDescent="0.25">
      <c r="A46" s="60">
        <v>29</v>
      </c>
      <c r="B46" s="61" t="s">
        <v>125</v>
      </c>
      <c r="C46" s="61" t="s">
        <v>3</v>
      </c>
      <c r="D46" s="243">
        <v>118.2</v>
      </c>
      <c r="E46" s="73"/>
      <c r="F46" s="73"/>
      <c r="G46" s="73">
        <v>0</v>
      </c>
      <c r="H46" s="73">
        <v>0</v>
      </c>
      <c r="I46" s="74">
        <v>0</v>
      </c>
      <c r="J46" s="73">
        <v>0</v>
      </c>
      <c r="K46" s="73">
        <v>400</v>
      </c>
      <c r="L46" s="74">
        <v>400</v>
      </c>
      <c r="M46" s="73">
        <v>582</v>
      </c>
      <c r="N46" s="74">
        <v>582</v>
      </c>
      <c r="O46" s="73">
        <f t="shared" si="1"/>
        <v>100</v>
      </c>
      <c r="P46" s="73">
        <v>474</v>
      </c>
      <c r="Q46" s="73">
        <v>474</v>
      </c>
      <c r="R46" s="73">
        <f t="shared" si="2"/>
        <v>100</v>
      </c>
      <c r="S46" s="73">
        <v>60</v>
      </c>
      <c r="T46" s="73"/>
      <c r="U46" s="73">
        <v>60</v>
      </c>
      <c r="V46" s="73"/>
      <c r="W46" s="73">
        <f t="shared" si="41"/>
        <v>100</v>
      </c>
      <c r="X46" s="74">
        <v>800</v>
      </c>
      <c r="Y46" s="179">
        <v>48</v>
      </c>
      <c r="Z46" s="73"/>
      <c r="AA46" s="74"/>
      <c r="AB46" s="74"/>
      <c r="AC46" s="203">
        <f t="shared" si="42"/>
        <v>9.6</v>
      </c>
      <c r="AD46" s="74">
        <v>20</v>
      </c>
      <c r="AE46" s="73">
        <f t="shared" si="33"/>
        <v>48</v>
      </c>
      <c r="AF46" s="73">
        <v>38</v>
      </c>
      <c r="AG46" s="73">
        <v>10</v>
      </c>
      <c r="AH46" s="73">
        <f t="shared" si="37"/>
        <v>100</v>
      </c>
      <c r="AI46" s="74">
        <v>800</v>
      </c>
      <c r="AJ46" s="179">
        <v>96</v>
      </c>
      <c r="AK46" s="73">
        <f t="shared" si="23"/>
        <v>96</v>
      </c>
      <c r="AL46" s="73">
        <v>76</v>
      </c>
      <c r="AM46" s="73">
        <v>20</v>
      </c>
      <c r="AN46" s="74">
        <f t="shared" si="34"/>
        <v>100</v>
      </c>
      <c r="AO46" s="67">
        <f t="shared" si="38"/>
        <v>19.2</v>
      </c>
      <c r="AP46" s="66">
        <v>20</v>
      </c>
      <c r="AQ46" s="74">
        <v>800</v>
      </c>
      <c r="AR46" s="179">
        <v>26</v>
      </c>
      <c r="AS46" s="73"/>
      <c r="AT46" s="73"/>
      <c r="AU46" s="74"/>
      <c r="AV46" s="67">
        <f t="shared" si="39"/>
        <v>5.2</v>
      </c>
      <c r="AW46" s="66">
        <v>20</v>
      </c>
      <c r="AX46" s="66">
        <f t="shared" si="35"/>
        <v>26</v>
      </c>
      <c r="AY46" s="66">
        <v>20</v>
      </c>
      <c r="AZ46" s="66">
        <v>6</v>
      </c>
      <c r="BA46" s="66">
        <f t="shared" si="36"/>
        <v>100</v>
      </c>
      <c r="BB46" s="74">
        <v>50</v>
      </c>
      <c r="BC46" s="179"/>
      <c r="BD46" s="307"/>
      <c r="BE46" s="307"/>
      <c r="BF46" s="74"/>
      <c r="BG46" s="67">
        <f t="shared" si="40"/>
        <v>0</v>
      </c>
      <c r="BH46" s="66">
        <v>20</v>
      </c>
      <c r="BI46" s="416"/>
    </row>
    <row r="47" spans="1:65" ht="63" x14ac:dyDescent="0.25">
      <c r="A47" s="60">
        <v>30</v>
      </c>
      <c r="B47" s="61" t="s">
        <v>237</v>
      </c>
      <c r="C47" s="61" t="s">
        <v>3</v>
      </c>
      <c r="D47" s="243">
        <v>75.8</v>
      </c>
      <c r="E47" s="73"/>
      <c r="F47" s="73"/>
      <c r="G47" s="73">
        <v>0</v>
      </c>
      <c r="H47" s="73">
        <v>0</v>
      </c>
      <c r="I47" s="74">
        <v>0</v>
      </c>
      <c r="J47" s="73">
        <v>0</v>
      </c>
      <c r="K47" s="73">
        <v>0</v>
      </c>
      <c r="L47" s="74">
        <v>0</v>
      </c>
      <c r="M47" s="73">
        <v>186</v>
      </c>
      <c r="N47" s="74">
        <v>186</v>
      </c>
      <c r="O47" s="73">
        <f t="shared" si="1"/>
        <v>100</v>
      </c>
      <c r="P47" s="73">
        <v>533</v>
      </c>
      <c r="Q47" s="73">
        <v>533</v>
      </c>
      <c r="R47" s="73">
        <f t="shared" si="2"/>
        <v>100</v>
      </c>
      <c r="S47" s="73">
        <v>53</v>
      </c>
      <c r="T47" s="73"/>
      <c r="U47" s="73">
        <v>52</v>
      </c>
      <c r="V47" s="73"/>
      <c r="W47" s="73">
        <f t="shared" si="41"/>
        <v>98</v>
      </c>
      <c r="X47" s="74">
        <v>800</v>
      </c>
      <c r="Y47" s="179">
        <v>64</v>
      </c>
      <c r="Z47" s="73"/>
      <c r="AA47" s="74"/>
      <c r="AB47" s="74"/>
      <c r="AC47" s="203">
        <f t="shared" si="42"/>
        <v>12.8</v>
      </c>
      <c r="AD47" s="74">
        <v>20</v>
      </c>
      <c r="AE47" s="73">
        <f t="shared" si="33"/>
        <v>64</v>
      </c>
      <c r="AF47" s="73">
        <v>51</v>
      </c>
      <c r="AG47" s="73">
        <v>13</v>
      </c>
      <c r="AH47" s="73">
        <f t="shared" si="37"/>
        <v>100</v>
      </c>
      <c r="AI47" s="74">
        <v>800</v>
      </c>
      <c r="AJ47" s="179">
        <v>67</v>
      </c>
      <c r="AK47" s="73">
        <f t="shared" si="23"/>
        <v>67</v>
      </c>
      <c r="AL47" s="73">
        <v>53</v>
      </c>
      <c r="AM47" s="73">
        <v>14</v>
      </c>
      <c r="AN47" s="74">
        <f t="shared" si="34"/>
        <v>100</v>
      </c>
      <c r="AO47" s="67">
        <f t="shared" si="38"/>
        <v>13.4</v>
      </c>
      <c r="AP47" s="66">
        <v>20</v>
      </c>
      <c r="AQ47" s="74">
        <v>800</v>
      </c>
      <c r="AR47" s="179">
        <v>18</v>
      </c>
      <c r="AS47" s="73"/>
      <c r="AT47" s="73"/>
      <c r="AU47" s="74"/>
      <c r="AV47" s="67">
        <f t="shared" si="39"/>
        <v>3.6</v>
      </c>
      <c r="AW47" s="66">
        <v>20</v>
      </c>
      <c r="AX47" s="66">
        <f t="shared" si="35"/>
        <v>18</v>
      </c>
      <c r="AY47" s="66">
        <v>14</v>
      </c>
      <c r="AZ47" s="66">
        <v>4</v>
      </c>
      <c r="BA47" s="66">
        <f t="shared" si="36"/>
        <v>100</v>
      </c>
      <c r="BB47" s="74">
        <v>50</v>
      </c>
      <c r="BC47" s="179"/>
      <c r="BD47" s="307"/>
      <c r="BE47" s="307"/>
      <c r="BF47" s="74"/>
      <c r="BG47" s="67">
        <f t="shared" si="40"/>
        <v>0</v>
      </c>
      <c r="BH47" s="66">
        <v>20</v>
      </c>
      <c r="BI47" s="416"/>
    </row>
    <row r="48" spans="1:65" ht="47.25" x14ac:dyDescent="0.25">
      <c r="A48" s="60">
        <v>31</v>
      </c>
      <c r="B48" s="61" t="s">
        <v>126</v>
      </c>
      <c r="C48" s="61" t="s">
        <v>3</v>
      </c>
      <c r="D48" s="243">
        <v>186.8</v>
      </c>
      <c r="E48" s="73"/>
      <c r="F48" s="73"/>
      <c r="G48" s="73">
        <v>0</v>
      </c>
      <c r="H48" s="73">
        <v>0</v>
      </c>
      <c r="I48" s="74">
        <v>0</v>
      </c>
      <c r="J48" s="73">
        <v>0</v>
      </c>
      <c r="K48" s="73">
        <v>0</v>
      </c>
      <c r="L48" s="74">
        <v>0</v>
      </c>
      <c r="M48" s="73">
        <v>295</v>
      </c>
      <c r="N48" s="74">
        <v>295</v>
      </c>
      <c r="O48" s="73">
        <f t="shared" si="1"/>
        <v>100</v>
      </c>
      <c r="P48" s="73">
        <v>330</v>
      </c>
      <c r="Q48" s="73">
        <v>330</v>
      </c>
      <c r="R48" s="73">
        <f t="shared" si="2"/>
        <v>100</v>
      </c>
      <c r="S48" s="73">
        <v>47</v>
      </c>
      <c r="T48" s="73"/>
      <c r="U48" s="73">
        <v>47</v>
      </c>
      <c r="V48" s="73"/>
      <c r="W48" s="73">
        <f t="shared" si="41"/>
        <v>100</v>
      </c>
      <c r="X48" s="74">
        <v>700</v>
      </c>
      <c r="Y48" s="179">
        <v>45</v>
      </c>
      <c r="Z48" s="73"/>
      <c r="AA48" s="74"/>
      <c r="AB48" s="74"/>
      <c r="AC48" s="203">
        <f t="shared" si="42"/>
        <v>9</v>
      </c>
      <c r="AD48" s="74">
        <v>20</v>
      </c>
      <c r="AE48" s="73">
        <f t="shared" si="33"/>
        <v>45</v>
      </c>
      <c r="AF48" s="73">
        <v>36</v>
      </c>
      <c r="AG48" s="73">
        <v>9</v>
      </c>
      <c r="AH48" s="73">
        <f t="shared" si="37"/>
        <v>100</v>
      </c>
      <c r="AI48" s="74">
        <v>800</v>
      </c>
      <c r="AJ48" s="179">
        <v>41</v>
      </c>
      <c r="AK48" s="73">
        <f t="shared" si="23"/>
        <v>41</v>
      </c>
      <c r="AL48" s="73">
        <v>32</v>
      </c>
      <c r="AM48" s="73">
        <v>9</v>
      </c>
      <c r="AN48" s="74">
        <f t="shared" si="34"/>
        <v>100</v>
      </c>
      <c r="AO48" s="67">
        <f t="shared" si="38"/>
        <v>8.1999999999999993</v>
      </c>
      <c r="AP48" s="66">
        <v>20</v>
      </c>
      <c r="AQ48" s="74">
        <v>800</v>
      </c>
      <c r="AR48" s="179">
        <v>24</v>
      </c>
      <c r="AS48" s="73"/>
      <c r="AT48" s="73"/>
      <c r="AU48" s="74"/>
      <c r="AV48" s="67">
        <f t="shared" si="39"/>
        <v>4.8</v>
      </c>
      <c r="AW48" s="66">
        <v>20</v>
      </c>
      <c r="AX48" s="66">
        <f t="shared" si="35"/>
        <v>24</v>
      </c>
      <c r="AY48" s="66">
        <v>19</v>
      </c>
      <c r="AZ48" s="66">
        <v>5</v>
      </c>
      <c r="BA48" s="66">
        <f t="shared" si="36"/>
        <v>100</v>
      </c>
      <c r="BB48" s="74">
        <v>500</v>
      </c>
      <c r="BC48" s="179"/>
      <c r="BD48" s="307"/>
      <c r="BE48" s="307"/>
      <c r="BF48" s="74"/>
      <c r="BG48" s="67">
        <f t="shared" si="40"/>
        <v>0</v>
      </c>
      <c r="BH48" s="66">
        <v>20</v>
      </c>
      <c r="BI48" s="416"/>
    </row>
    <row r="49" spans="1:65" ht="31.5" x14ac:dyDescent="0.25">
      <c r="A49" s="60">
        <v>32</v>
      </c>
      <c r="B49" s="61" t="s">
        <v>127</v>
      </c>
      <c r="C49" s="61" t="s">
        <v>3</v>
      </c>
      <c r="D49" s="243">
        <v>128.69999999999999</v>
      </c>
      <c r="E49" s="73"/>
      <c r="F49" s="73"/>
      <c r="G49" s="73">
        <v>0</v>
      </c>
      <c r="H49" s="73">
        <v>0</v>
      </c>
      <c r="I49" s="74">
        <v>0</v>
      </c>
      <c r="J49" s="73">
        <v>0</v>
      </c>
      <c r="K49" s="73">
        <v>2800</v>
      </c>
      <c r="L49" s="74">
        <v>2800</v>
      </c>
      <c r="M49" s="73">
        <v>927</v>
      </c>
      <c r="N49" s="74">
        <v>927</v>
      </c>
      <c r="O49" s="73">
        <f t="shared" si="1"/>
        <v>100</v>
      </c>
      <c r="P49" s="73">
        <v>406</v>
      </c>
      <c r="Q49" s="73">
        <v>406</v>
      </c>
      <c r="R49" s="73">
        <f t="shared" si="2"/>
        <v>100</v>
      </c>
      <c r="S49" s="73">
        <v>46</v>
      </c>
      <c r="T49" s="73"/>
      <c r="U49" s="73">
        <v>46</v>
      </c>
      <c r="V49" s="73"/>
      <c r="W49" s="73">
        <f t="shared" si="41"/>
        <v>100</v>
      </c>
      <c r="X49" s="74">
        <v>2000</v>
      </c>
      <c r="Y49" s="179">
        <v>34</v>
      </c>
      <c r="Z49" s="73"/>
      <c r="AA49" s="74"/>
      <c r="AB49" s="74"/>
      <c r="AC49" s="203">
        <f t="shared" si="42"/>
        <v>6.8</v>
      </c>
      <c r="AD49" s="74">
        <v>20</v>
      </c>
      <c r="AE49" s="73">
        <f t="shared" si="33"/>
        <v>34</v>
      </c>
      <c r="AF49" s="73">
        <v>27</v>
      </c>
      <c r="AG49" s="73">
        <v>7</v>
      </c>
      <c r="AH49" s="73">
        <f t="shared" si="37"/>
        <v>100</v>
      </c>
      <c r="AI49" s="74">
        <v>2000</v>
      </c>
      <c r="AJ49" s="179">
        <v>39</v>
      </c>
      <c r="AK49" s="73">
        <f t="shared" si="23"/>
        <v>39</v>
      </c>
      <c r="AL49" s="73">
        <v>31</v>
      </c>
      <c r="AM49" s="73">
        <v>8</v>
      </c>
      <c r="AN49" s="74">
        <f t="shared" si="34"/>
        <v>100</v>
      </c>
      <c r="AO49" s="67">
        <f t="shared" si="38"/>
        <v>7.8</v>
      </c>
      <c r="AP49" s="66">
        <v>20</v>
      </c>
      <c r="AQ49" s="74">
        <v>2000</v>
      </c>
      <c r="AR49" s="179">
        <v>22</v>
      </c>
      <c r="AS49" s="73"/>
      <c r="AT49" s="73"/>
      <c r="AU49" s="74"/>
      <c r="AV49" s="67">
        <f t="shared" si="39"/>
        <v>4.4000000000000004</v>
      </c>
      <c r="AW49" s="66">
        <v>20</v>
      </c>
      <c r="AX49" s="66">
        <f t="shared" si="35"/>
        <v>22</v>
      </c>
      <c r="AY49" s="66">
        <v>17</v>
      </c>
      <c r="AZ49" s="66">
        <v>5</v>
      </c>
      <c r="BA49" s="66">
        <f t="shared" si="36"/>
        <v>100</v>
      </c>
      <c r="BB49" s="74"/>
      <c r="BC49" s="179"/>
      <c r="BD49" s="307"/>
      <c r="BE49" s="307"/>
      <c r="BF49" s="74"/>
      <c r="BG49" s="67">
        <f t="shared" si="40"/>
        <v>0</v>
      </c>
      <c r="BH49" s="66">
        <v>20</v>
      </c>
      <c r="BI49" s="416"/>
    </row>
    <row r="50" spans="1:65" ht="31.5" x14ac:dyDescent="0.25">
      <c r="A50" s="60">
        <v>33</v>
      </c>
      <c r="B50" s="61" t="s">
        <v>128</v>
      </c>
      <c r="C50" s="61" t="s">
        <v>3</v>
      </c>
      <c r="D50" s="243">
        <v>128</v>
      </c>
      <c r="E50" s="73"/>
      <c r="F50" s="73"/>
      <c r="G50" s="73">
        <v>0</v>
      </c>
      <c r="H50" s="73">
        <v>0</v>
      </c>
      <c r="I50" s="74">
        <v>0</v>
      </c>
      <c r="J50" s="73">
        <v>0</v>
      </c>
      <c r="K50" s="73">
        <v>400</v>
      </c>
      <c r="L50" s="74">
        <v>400</v>
      </c>
      <c r="M50" s="73">
        <v>431</v>
      </c>
      <c r="N50" s="74">
        <v>431</v>
      </c>
      <c r="O50" s="73">
        <f t="shared" si="1"/>
        <v>100</v>
      </c>
      <c r="P50" s="73">
        <v>339</v>
      </c>
      <c r="Q50" s="73">
        <v>339</v>
      </c>
      <c r="R50" s="73">
        <f t="shared" si="2"/>
        <v>100</v>
      </c>
      <c r="S50" s="73">
        <v>36</v>
      </c>
      <c r="T50" s="73"/>
      <c r="U50" s="73">
        <v>36</v>
      </c>
      <c r="V50" s="73"/>
      <c r="W50" s="73">
        <f t="shared" si="41"/>
        <v>100</v>
      </c>
      <c r="X50" s="74">
        <v>1000</v>
      </c>
      <c r="Y50" s="179">
        <v>39</v>
      </c>
      <c r="Z50" s="73"/>
      <c r="AA50" s="74"/>
      <c r="AB50" s="74"/>
      <c r="AC50" s="203">
        <f t="shared" si="42"/>
        <v>7.8</v>
      </c>
      <c r="AD50" s="74">
        <v>20</v>
      </c>
      <c r="AE50" s="73">
        <f t="shared" si="33"/>
        <v>39</v>
      </c>
      <c r="AF50" s="73">
        <v>31</v>
      </c>
      <c r="AG50" s="73">
        <v>8</v>
      </c>
      <c r="AH50" s="73">
        <f t="shared" si="37"/>
        <v>100</v>
      </c>
      <c r="AI50" s="74">
        <v>1000</v>
      </c>
      <c r="AJ50" s="179">
        <v>34</v>
      </c>
      <c r="AK50" s="73">
        <f t="shared" si="23"/>
        <v>34</v>
      </c>
      <c r="AL50" s="73">
        <v>26</v>
      </c>
      <c r="AM50" s="73">
        <v>8</v>
      </c>
      <c r="AN50" s="74">
        <f t="shared" si="34"/>
        <v>100</v>
      </c>
      <c r="AO50" s="67">
        <f t="shared" si="38"/>
        <v>6.8</v>
      </c>
      <c r="AP50" s="66">
        <v>20</v>
      </c>
      <c r="AQ50" s="74">
        <v>200</v>
      </c>
      <c r="AR50" s="179">
        <v>20</v>
      </c>
      <c r="AS50" s="73"/>
      <c r="AT50" s="73"/>
      <c r="AU50" s="74"/>
      <c r="AV50" s="67">
        <f t="shared" si="39"/>
        <v>4</v>
      </c>
      <c r="AW50" s="66">
        <v>20</v>
      </c>
      <c r="AX50" s="66">
        <f t="shared" si="35"/>
        <v>20</v>
      </c>
      <c r="AY50" s="66">
        <v>16</v>
      </c>
      <c r="AZ50" s="66">
        <v>4</v>
      </c>
      <c r="BA50" s="66">
        <f t="shared" si="36"/>
        <v>100</v>
      </c>
      <c r="BB50" s="74">
        <v>500</v>
      </c>
      <c r="BC50" s="179"/>
      <c r="BD50" s="307"/>
      <c r="BE50" s="307"/>
      <c r="BF50" s="74"/>
      <c r="BG50" s="67">
        <f t="shared" si="40"/>
        <v>0</v>
      </c>
      <c r="BH50" s="66">
        <v>20</v>
      </c>
      <c r="BI50" s="416"/>
    </row>
    <row r="51" spans="1:65" ht="63" x14ac:dyDescent="0.25">
      <c r="A51" s="60">
        <v>34</v>
      </c>
      <c r="B51" s="61" t="s">
        <v>136</v>
      </c>
      <c r="C51" s="61" t="s">
        <v>3</v>
      </c>
      <c r="D51" s="243">
        <v>100.3</v>
      </c>
      <c r="E51" s="73"/>
      <c r="F51" s="73"/>
      <c r="G51" s="73"/>
      <c r="H51" s="73"/>
      <c r="I51" s="74"/>
      <c r="J51" s="73"/>
      <c r="K51" s="73"/>
      <c r="L51" s="74"/>
      <c r="M51" s="73"/>
      <c r="N51" s="74"/>
      <c r="O51" s="73"/>
      <c r="P51" s="73"/>
      <c r="Q51" s="73"/>
      <c r="R51" s="73"/>
      <c r="S51" s="73">
        <v>0</v>
      </c>
      <c r="T51" s="73"/>
      <c r="U51" s="73">
        <v>0</v>
      </c>
      <c r="V51" s="73"/>
      <c r="W51" s="73"/>
      <c r="X51" s="74">
        <v>55</v>
      </c>
      <c r="Y51" s="179">
        <v>39</v>
      </c>
      <c r="Z51" s="73"/>
      <c r="AA51" s="74"/>
      <c r="AB51" s="74"/>
      <c r="AC51" s="203"/>
      <c r="AD51" s="74"/>
      <c r="AE51" s="73">
        <f t="shared" si="33"/>
        <v>39</v>
      </c>
      <c r="AF51" s="73">
        <v>31</v>
      </c>
      <c r="AG51" s="73">
        <v>8</v>
      </c>
      <c r="AH51" s="73">
        <f t="shared" si="37"/>
        <v>100</v>
      </c>
      <c r="AI51" s="74">
        <v>55</v>
      </c>
      <c r="AJ51" s="179">
        <v>55</v>
      </c>
      <c r="AK51" s="73">
        <f t="shared" si="23"/>
        <v>55</v>
      </c>
      <c r="AL51" s="73">
        <v>44</v>
      </c>
      <c r="AM51" s="73">
        <v>11</v>
      </c>
      <c r="AN51" s="74">
        <f t="shared" si="34"/>
        <v>100</v>
      </c>
      <c r="AO51" s="67">
        <f t="shared" si="38"/>
        <v>11</v>
      </c>
      <c r="AP51" s="66">
        <v>20</v>
      </c>
      <c r="AQ51" s="74">
        <v>100</v>
      </c>
      <c r="AR51" s="179">
        <v>28</v>
      </c>
      <c r="AS51" s="73"/>
      <c r="AT51" s="73"/>
      <c r="AU51" s="74"/>
      <c r="AV51" s="67">
        <f t="shared" si="39"/>
        <v>5.6</v>
      </c>
      <c r="AW51" s="66">
        <v>20</v>
      </c>
      <c r="AX51" s="66">
        <f t="shared" si="35"/>
        <v>28</v>
      </c>
      <c r="AY51" s="66">
        <v>20</v>
      </c>
      <c r="AZ51" s="66">
        <v>8</v>
      </c>
      <c r="BA51" s="66">
        <f t="shared" si="36"/>
        <v>100</v>
      </c>
      <c r="BB51" s="74">
        <v>50</v>
      </c>
      <c r="BC51" s="179"/>
      <c r="BD51" s="307"/>
      <c r="BE51" s="307"/>
      <c r="BF51" s="74"/>
      <c r="BG51" s="67">
        <f t="shared" si="40"/>
        <v>0</v>
      </c>
      <c r="BH51" s="66">
        <v>20</v>
      </c>
      <c r="BI51" s="416"/>
    </row>
    <row r="52" spans="1:65" ht="47.25" x14ac:dyDescent="0.25">
      <c r="A52" s="60">
        <v>35</v>
      </c>
      <c r="B52" s="61" t="s">
        <v>129</v>
      </c>
      <c r="C52" s="61" t="s">
        <v>3</v>
      </c>
      <c r="D52" s="243">
        <v>221.8</v>
      </c>
      <c r="E52" s="73"/>
      <c r="F52" s="73"/>
      <c r="G52" s="73">
        <v>2500</v>
      </c>
      <c r="H52" s="73">
        <v>2500</v>
      </c>
      <c r="I52" s="74">
        <v>3000</v>
      </c>
      <c r="J52" s="73">
        <v>3000</v>
      </c>
      <c r="K52" s="73">
        <v>2000</v>
      </c>
      <c r="L52" s="74">
        <v>2000</v>
      </c>
      <c r="M52" s="73">
        <v>927</v>
      </c>
      <c r="N52" s="74">
        <v>927</v>
      </c>
      <c r="O52" s="73">
        <f t="shared" si="1"/>
        <v>100</v>
      </c>
      <c r="P52" s="73">
        <v>389</v>
      </c>
      <c r="Q52" s="73">
        <v>389</v>
      </c>
      <c r="R52" s="73">
        <f t="shared" si="2"/>
        <v>100</v>
      </c>
      <c r="S52" s="73">
        <v>47</v>
      </c>
      <c r="T52" s="73"/>
      <c r="U52" s="73">
        <v>47</v>
      </c>
      <c r="V52" s="73"/>
      <c r="W52" s="73">
        <f t="shared" si="41"/>
        <v>100</v>
      </c>
      <c r="X52" s="74">
        <v>1000</v>
      </c>
      <c r="Y52" s="179">
        <v>53</v>
      </c>
      <c r="Z52" s="73"/>
      <c r="AA52" s="74"/>
      <c r="AB52" s="74"/>
      <c r="AC52" s="203">
        <f t="shared" ref="AC52:AC60" si="43">Y52*AD52/100</f>
        <v>10.6</v>
      </c>
      <c r="AD52" s="74">
        <v>20</v>
      </c>
      <c r="AE52" s="73">
        <f t="shared" si="33"/>
        <v>53</v>
      </c>
      <c r="AF52" s="73">
        <v>42</v>
      </c>
      <c r="AG52" s="73">
        <v>11</v>
      </c>
      <c r="AH52" s="73">
        <f t="shared" si="37"/>
        <v>100</v>
      </c>
      <c r="AI52" s="74">
        <v>1000</v>
      </c>
      <c r="AJ52" s="179">
        <v>54</v>
      </c>
      <c r="AK52" s="73">
        <f t="shared" si="23"/>
        <v>54</v>
      </c>
      <c r="AL52" s="73">
        <v>43</v>
      </c>
      <c r="AM52" s="73">
        <v>11</v>
      </c>
      <c r="AN52" s="74">
        <f t="shared" si="34"/>
        <v>100</v>
      </c>
      <c r="AO52" s="67">
        <f t="shared" si="38"/>
        <v>10.8</v>
      </c>
      <c r="AP52" s="66">
        <v>20</v>
      </c>
      <c r="AQ52" s="74">
        <v>1000</v>
      </c>
      <c r="AR52" s="179">
        <v>32</v>
      </c>
      <c r="AS52" s="73"/>
      <c r="AT52" s="73"/>
      <c r="AU52" s="74"/>
      <c r="AV52" s="67">
        <f t="shared" si="39"/>
        <v>6.4</v>
      </c>
      <c r="AW52" s="66">
        <v>20</v>
      </c>
      <c r="AX52" s="66">
        <f t="shared" si="35"/>
        <v>32</v>
      </c>
      <c r="AY52" s="66">
        <v>25</v>
      </c>
      <c r="AZ52" s="66">
        <v>7</v>
      </c>
      <c r="BA52" s="66">
        <f t="shared" si="36"/>
        <v>100</v>
      </c>
      <c r="BB52" s="74">
        <v>100</v>
      </c>
      <c r="BC52" s="179"/>
      <c r="BD52" s="307"/>
      <c r="BE52" s="307"/>
      <c r="BF52" s="74"/>
      <c r="BG52" s="67">
        <f t="shared" si="40"/>
        <v>0</v>
      </c>
      <c r="BH52" s="66">
        <v>20</v>
      </c>
      <c r="BI52" s="416"/>
    </row>
    <row r="53" spans="1:65" ht="47.25" x14ac:dyDescent="0.25">
      <c r="A53" s="60">
        <v>36</v>
      </c>
      <c r="B53" s="61" t="s">
        <v>130</v>
      </c>
      <c r="C53" s="61" t="s">
        <v>3</v>
      </c>
      <c r="D53" s="243">
        <v>97.5</v>
      </c>
      <c r="E53" s="73"/>
      <c r="F53" s="73"/>
      <c r="G53" s="73">
        <v>0</v>
      </c>
      <c r="H53" s="73">
        <v>0</v>
      </c>
      <c r="I53" s="74">
        <v>0</v>
      </c>
      <c r="J53" s="73">
        <v>0</v>
      </c>
      <c r="K53" s="73">
        <v>1800</v>
      </c>
      <c r="L53" s="74">
        <v>1800</v>
      </c>
      <c r="M53" s="73">
        <v>1553</v>
      </c>
      <c r="N53" s="74">
        <v>1553</v>
      </c>
      <c r="O53" s="73">
        <f t="shared" si="1"/>
        <v>100</v>
      </c>
      <c r="P53" s="73">
        <v>1891</v>
      </c>
      <c r="Q53" s="73">
        <v>1891</v>
      </c>
      <c r="R53" s="73">
        <f t="shared" si="2"/>
        <v>100</v>
      </c>
      <c r="S53" s="73">
        <v>141</v>
      </c>
      <c r="T53" s="73"/>
      <c r="U53" s="73">
        <v>141</v>
      </c>
      <c r="V53" s="73"/>
      <c r="W53" s="73">
        <f t="shared" si="41"/>
        <v>100</v>
      </c>
      <c r="X53" s="74">
        <v>1900</v>
      </c>
      <c r="Y53" s="179">
        <v>43</v>
      </c>
      <c r="Z53" s="73"/>
      <c r="AA53" s="74"/>
      <c r="AB53" s="74"/>
      <c r="AC53" s="203">
        <f t="shared" si="43"/>
        <v>8.6</v>
      </c>
      <c r="AD53" s="74">
        <v>20</v>
      </c>
      <c r="AE53" s="73">
        <f t="shared" si="33"/>
        <v>43</v>
      </c>
      <c r="AF53" s="73">
        <v>34</v>
      </c>
      <c r="AG53" s="73">
        <v>9</v>
      </c>
      <c r="AH53" s="73">
        <f t="shared" si="37"/>
        <v>100</v>
      </c>
      <c r="AI53" s="74">
        <v>1900</v>
      </c>
      <c r="AJ53" s="179">
        <v>40</v>
      </c>
      <c r="AK53" s="73">
        <f t="shared" si="23"/>
        <v>40</v>
      </c>
      <c r="AL53" s="73">
        <v>32</v>
      </c>
      <c r="AM53" s="73">
        <v>8</v>
      </c>
      <c r="AN53" s="74">
        <f t="shared" si="34"/>
        <v>100</v>
      </c>
      <c r="AO53" s="67">
        <f t="shared" si="38"/>
        <v>8</v>
      </c>
      <c r="AP53" s="66">
        <v>20</v>
      </c>
      <c r="AQ53" s="74">
        <v>1900</v>
      </c>
      <c r="AR53" s="179">
        <v>116</v>
      </c>
      <c r="AS53" s="73"/>
      <c r="AT53" s="73"/>
      <c r="AU53" s="74"/>
      <c r="AV53" s="67">
        <f t="shared" si="39"/>
        <v>23.2</v>
      </c>
      <c r="AW53" s="66">
        <v>20</v>
      </c>
      <c r="AX53" s="66">
        <f t="shared" si="35"/>
        <v>116</v>
      </c>
      <c r="AY53" s="66">
        <v>92</v>
      </c>
      <c r="AZ53" s="66">
        <v>24</v>
      </c>
      <c r="BA53" s="66">
        <f t="shared" si="36"/>
        <v>100</v>
      </c>
      <c r="BB53" s="74">
        <v>1900</v>
      </c>
      <c r="BC53" s="179"/>
      <c r="BD53" s="307"/>
      <c r="BE53" s="307"/>
      <c r="BF53" s="74"/>
      <c r="BG53" s="67">
        <f t="shared" si="40"/>
        <v>0</v>
      </c>
      <c r="BH53" s="66">
        <v>20</v>
      </c>
      <c r="BI53" s="416"/>
    </row>
    <row r="54" spans="1:65" ht="47.25" x14ac:dyDescent="0.25">
      <c r="A54" s="60">
        <v>37</v>
      </c>
      <c r="B54" s="61" t="s">
        <v>131</v>
      </c>
      <c r="C54" s="61" t="s">
        <v>3</v>
      </c>
      <c r="D54" s="243">
        <v>86.5</v>
      </c>
      <c r="E54" s="73"/>
      <c r="F54" s="73"/>
      <c r="G54" s="73">
        <v>0</v>
      </c>
      <c r="H54" s="73">
        <v>0</v>
      </c>
      <c r="I54" s="74">
        <v>0</v>
      </c>
      <c r="J54" s="73">
        <v>0</v>
      </c>
      <c r="K54" s="73">
        <v>400</v>
      </c>
      <c r="L54" s="74">
        <v>400</v>
      </c>
      <c r="M54" s="73">
        <v>518</v>
      </c>
      <c r="N54" s="74">
        <v>518</v>
      </c>
      <c r="O54" s="73">
        <f t="shared" si="1"/>
        <v>100</v>
      </c>
      <c r="P54" s="73">
        <v>533</v>
      </c>
      <c r="Q54" s="73">
        <v>533</v>
      </c>
      <c r="R54" s="73">
        <f t="shared" si="2"/>
        <v>100</v>
      </c>
      <c r="S54" s="73">
        <v>173</v>
      </c>
      <c r="T54" s="73"/>
      <c r="U54" s="73">
        <v>173</v>
      </c>
      <c r="V54" s="73"/>
      <c r="W54" s="73">
        <f t="shared" si="41"/>
        <v>100</v>
      </c>
      <c r="X54" s="74">
        <v>1000</v>
      </c>
      <c r="Y54" s="179">
        <v>195</v>
      </c>
      <c r="Z54" s="73"/>
      <c r="AA54" s="74"/>
      <c r="AB54" s="74"/>
      <c r="AC54" s="203">
        <f t="shared" si="43"/>
        <v>39</v>
      </c>
      <c r="AD54" s="74">
        <v>20</v>
      </c>
      <c r="AE54" s="73">
        <f t="shared" si="33"/>
        <v>195</v>
      </c>
      <c r="AF54" s="73">
        <v>156</v>
      </c>
      <c r="AG54" s="73">
        <v>39</v>
      </c>
      <c r="AH54" s="73">
        <f t="shared" si="37"/>
        <v>100</v>
      </c>
      <c r="AI54" s="74">
        <v>1000</v>
      </c>
      <c r="AJ54" s="179">
        <v>209</v>
      </c>
      <c r="AK54" s="73">
        <f t="shared" si="23"/>
        <v>209</v>
      </c>
      <c r="AL54" s="73">
        <v>167</v>
      </c>
      <c r="AM54" s="73">
        <v>42</v>
      </c>
      <c r="AN54" s="74">
        <f t="shared" si="34"/>
        <v>100</v>
      </c>
      <c r="AO54" s="67">
        <f t="shared" si="38"/>
        <v>41.8</v>
      </c>
      <c r="AP54" s="66">
        <v>20</v>
      </c>
      <c r="AQ54" s="74">
        <v>500</v>
      </c>
      <c r="AR54" s="179">
        <v>117</v>
      </c>
      <c r="AS54" s="73"/>
      <c r="AT54" s="73"/>
      <c r="AU54" s="74"/>
      <c r="AV54" s="67">
        <f t="shared" si="39"/>
        <v>23.4</v>
      </c>
      <c r="AW54" s="66">
        <v>20</v>
      </c>
      <c r="AX54" s="66">
        <f t="shared" si="35"/>
        <v>117</v>
      </c>
      <c r="AY54" s="66">
        <v>92</v>
      </c>
      <c r="AZ54" s="66">
        <v>25</v>
      </c>
      <c r="BA54" s="66">
        <f t="shared" si="36"/>
        <v>100</v>
      </c>
      <c r="BB54" s="74">
        <v>500</v>
      </c>
      <c r="BC54" s="179"/>
      <c r="BD54" s="307"/>
      <c r="BE54" s="307"/>
      <c r="BF54" s="74"/>
      <c r="BG54" s="67">
        <f t="shared" si="40"/>
        <v>0</v>
      </c>
      <c r="BH54" s="66">
        <v>20</v>
      </c>
      <c r="BI54" s="416"/>
    </row>
    <row r="55" spans="1:65" ht="47.25" x14ac:dyDescent="0.25">
      <c r="A55" s="60">
        <v>38</v>
      </c>
      <c r="B55" s="78" t="s">
        <v>10</v>
      </c>
      <c r="C55" s="78" t="s">
        <v>3</v>
      </c>
      <c r="D55" s="336">
        <v>213.1</v>
      </c>
      <c r="E55" s="205"/>
      <c r="F55" s="205"/>
      <c r="G55" s="205">
        <v>300</v>
      </c>
      <c r="H55" s="205">
        <v>300</v>
      </c>
      <c r="I55" s="77">
        <v>800</v>
      </c>
      <c r="J55" s="205">
        <v>800</v>
      </c>
      <c r="K55" s="205">
        <v>800</v>
      </c>
      <c r="L55" s="77">
        <v>800</v>
      </c>
      <c r="M55" s="73">
        <v>129</v>
      </c>
      <c r="N55" s="77">
        <v>129</v>
      </c>
      <c r="O55" s="73">
        <f t="shared" si="1"/>
        <v>100</v>
      </c>
      <c r="P55" s="73">
        <v>364</v>
      </c>
      <c r="Q55" s="73">
        <v>364</v>
      </c>
      <c r="R55" s="73">
        <f t="shared" si="2"/>
        <v>100</v>
      </c>
      <c r="S55" s="73">
        <v>60</v>
      </c>
      <c r="T55" s="73"/>
      <c r="U55" s="73">
        <v>60</v>
      </c>
      <c r="V55" s="73"/>
      <c r="W55" s="73">
        <f t="shared" si="41"/>
        <v>100</v>
      </c>
      <c r="X55" s="77">
        <v>1000</v>
      </c>
      <c r="Y55" s="179">
        <v>79</v>
      </c>
      <c r="Z55" s="73"/>
      <c r="AA55" s="77"/>
      <c r="AB55" s="74"/>
      <c r="AC55" s="203">
        <f t="shared" si="43"/>
        <v>15.8</v>
      </c>
      <c r="AD55" s="74">
        <v>20</v>
      </c>
      <c r="AE55" s="73" t="s">
        <v>143</v>
      </c>
      <c r="AF55" s="73" t="s">
        <v>143</v>
      </c>
      <c r="AG55" s="73" t="s">
        <v>143</v>
      </c>
      <c r="AH55" s="73"/>
      <c r="AI55" s="77"/>
      <c r="AJ55" s="179">
        <v>0</v>
      </c>
      <c r="AK55" s="73">
        <f t="shared" si="23"/>
        <v>0</v>
      </c>
      <c r="AL55" s="73"/>
      <c r="AM55" s="73"/>
      <c r="AN55" s="74"/>
      <c r="AO55" s="67">
        <f t="shared" si="38"/>
        <v>0</v>
      </c>
      <c r="AP55" s="66">
        <v>20</v>
      </c>
      <c r="AQ55" s="77">
        <v>100</v>
      </c>
      <c r="AR55" s="179">
        <v>8</v>
      </c>
      <c r="AS55" s="73"/>
      <c r="AT55" s="73"/>
      <c r="AU55" s="74"/>
      <c r="AV55" s="67">
        <f t="shared" si="39"/>
        <v>1.6</v>
      </c>
      <c r="AW55" s="66">
        <v>20</v>
      </c>
      <c r="AX55" s="66" t="s">
        <v>143</v>
      </c>
      <c r="AY55" s="66"/>
      <c r="AZ55" s="66"/>
      <c r="BA55" s="66"/>
      <c r="BB55" s="77"/>
      <c r="BC55" s="179"/>
      <c r="BD55" s="307"/>
      <c r="BE55" s="307"/>
      <c r="BF55" s="74"/>
      <c r="BG55" s="67">
        <f t="shared" si="40"/>
        <v>0</v>
      </c>
      <c r="BH55" s="66">
        <v>20</v>
      </c>
      <c r="BI55" s="416"/>
      <c r="BJ55" s="147"/>
      <c r="BL55" s="214"/>
      <c r="BM55" s="147"/>
    </row>
    <row r="56" spans="1:65" s="147" customFormat="1" ht="47.25" x14ac:dyDescent="0.25">
      <c r="A56" s="60">
        <v>39</v>
      </c>
      <c r="B56" s="78" t="s">
        <v>411</v>
      </c>
      <c r="C56" s="61" t="s">
        <v>3</v>
      </c>
      <c r="D56" s="243">
        <v>85.7</v>
      </c>
      <c r="E56" s="73"/>
      <c r="F56" s="73"/>
      <c r="G56" s="73">
        <v>0</v>
      </c>
      <c r="H56" s="73">
        <v>0</v>
      </c>
      <c r="I56" s="74">
        <v>0</v>
      </c>
      <c r="J56" s="73">
        <v>0</v>
      </c>
      <c r="K56" s="73">
        <v>400</v>
      </c>
      <c r="L56" s="74">
        <v>400</v>
      </c>
      <c r="M56" s="73">
        <v>107</v>
      </c>
      <c r="N56" s="74">
        <v>107</v>
      </c>
      <c r="O56" s="73">
        <f t="shared" si="1"/>
        <v>100</v>
      </c>
      <c r="P56" s="73">
        <v>271</v>
      </c>
      <c r="Q56" s="73">
        <v>271</v>
      </c>
      <c r="R56" s="73">
        <f t="shared" si="2"/>
        <v>100</v>
      </c>
      <c r="S56" s="73">
        <v>44</v>
      </c>
      <c r="T56" s="73"/>
      <c r="U56" s="73">
        <v>44</v>
      </c>
      <c r="V56" s="73"/>
      <c r="W56" s="73">
        <f t="shared" si="41"/>
        <v>100</v>
      </c>
      <c r="X56" s="74">
        <v>500</v>
      </c>
      <c r="Y56" s="179">
        <v>72</v>
      </c>
      <c r="Z56" s="73"/>
      <c r="AA56" s="74"/>
      <c r="AB56" s="74"/>
      <c r="AC56" s="203">
        <f t="shared" si="43"/>
        <v>14.4</v>
      </c>
      <c r="AD56" s="74">
        <v>20</v>
      </c>
      <c r="AE56" s="73">
        <f>SUM(AF56:AG56)</f>
        <v>68</v>
      </c>
      <c r="AF56" s="73">
        <v>58</v>
      </c>
      <c r="AG56" s="73">
        <v>10</v>
      </c>
      <c r="AH56" s="73">
        <f>AE56*100/Y56</f>
        <v>94</v>
      </c>
      <c r="AI56" s="74">
        <v>300</v>
      </c>
      <c r="AJ56" s="179">
        <v>90</v>
      </c>
      <c r="AK56" s="73">
        <f t="shared" si="23"/>
        <v>90</v>
      </c>
      <c r="AL56" s="73">
        <v>72</v>
      </c>
      <c r="AM56" s="73">
        <v>18</v>
      </c>
      <c r="AN56" s="74">
        <f t="shared" si="34"/>
        <v>100</v>
      </c>
      <c r="AO56" s="67">
        <f t="shared" si="38"/>
        <v>18</v>
      </c>
      <c r="AP56" s="66">
        <v>20</v>
      </c>
      <c r="AQ56" s="74">
        <v>500</v>
      </c>
      <c r="AR56" s="179">
        <v>48</v>
      </c>
      <c r="AS56" s="73">
        <v>0</v>
      </c>
      <c r="AT56" s="73"/>
      <c r="AU56" s="74"/>
      <c r="AV56" s="67">
        <f t="shared" si="39"/>
        <v>9.6</v>
      </c>
      <c r="AW56" s="66">
        <v>20</v>
      </c>
      <c r="AX56" s="66">
        <f t="shared" si="35"/>
        <v>48</v>
      </c>
      <c r="AY56" s="66">
        <v>38</v>
      </c>
      <c r="AZ56" s="66">
        <v>10</v>
      </c>
      <c r="BA56" s="66">
        <f t="shared" si="36"/>
        <v>100</v>
      </c>
      <c r="BB56" s="74">
        <v>1000</v>
      </c>
      <c r="BC56" s="179"/>
      <c r="BD56" s="307">
        <v>0</v>
      </c>
      <c r="BE56" s="307"/>
      <c r="BF56" s="74"/>
      <c r="BG56" s="67">
        <f t="shared" si="40"/>
        <v>0</v>
      </c>
      <c r="BH56" s="66">
        <v>20</v>
      </c>
      <c r="BI56" s="416"/>
      <c r="BJ56" s="2"/>
      <c r="BK56" s="2"/>
      <c r="BL56" s="14"/>
      <c r="BM56" s="2"/>
    </row>
    <row r="57" spans="1:65" ht="47.25" x14ac:dyDescent="0.25">
      <c r="A57" s="60">
        <v>40</v>
      </c>
      <c r="B57" s="78" t="s">
        <v>132</v>
      </c>
      <c r="C57" s="61" t="s">
        <v>3</v>
      </c>
      <c r="D57" s="243">
        <v>84.9</v>
      </c>
      <c r="E57" s="73"/>
      <c r="F57" s="73"/>
      <c r="G57" s="73">
        <v>800</v>
      </c>
      <c r="H57" s="73">
        <v>800</v>
      </c>
      <c r="I57" s="74">
        <v>800</v>
      </c>
      <c r="J57" s="73">
        <v>800</v>
      </c>
      <c r="K57" s="73">
        <v>400</v>
      </c>
      <c r="L57" s="74">
        <v>400</v>
      </c>
      <c r="M57" s="73">
        <v>641</v>
      </c>
      <c r="N57" s="74">
        <v>641</v>
      </c>
      <c r="O57" s="73">
        <f t="shared" si="1"/>
        <v>100</v>
      </c>
      <c r="P57" s="73">
        <v>398</v>
      </c>
      <c r="Q57" s="73">
        <v>398</v>
      </c>
      <c r="R57" s="73">
        <f t="shared" si="2"/>
        <v>100</v>
      </c>
      <c r="S57" s="73">
        <v>44</v>
      </c>
      <c r="T57" s="73"/>
      <c r="U57" s="73">
        <v>44</v>
      </c>
      <c r="V57" s="73"/>
      <c r="W57" s="73">
        <f t="shared" si="41"/>
        <v>100</v>
      </c>
      <c r="X57" s="74">
        <v>100</v>
      </c>
      <c r="Y57" s="179">
        <v>47</v>
      </c>
      <c r="Z57" s="73"/>
      <c r="AA57" s="74"/>
      <c r="AB57" s="74"/>
      <c r="AC57" s="203">
        <f t="shared" si="43"/>
        <v>9.4</v>
      </c>
      <c r="AD57" s="74">
        <v>20</v>
      </c>
      <c r="AE57" s="73" t="s">
        <v>143</v>
      </c>
      <c r="AF57" s="73" t="s">
        <v>143</v>
      </c>
      <c r="AG57" s="73" t="s">
        <v>143</v>
      </c>
      <c r="AH57" s="73"/>
      <c r="AI57" s="74"/>
      <c r="AJ57" s="179">
        <v>0</v>
      </c>
      <c r="AK57" s="73">
        <f t="shared" si="23"/>
        <v>0</v>
      </c>
      <c r="AL57" s="73"/>
      <c r="AM57" s="73"/>
      <c r="AN57" s="74"/>
      <c r="AO57" s="67">
        <f t="shared" si="38"/>
        <v>0</v>
      </c>
      <c r="AP57" s="66">
        <v>20</v>
      </c>
      <c r="AQ57" s="74">
        <v>5</v>
      </c>
      <c r="AR57" s="179">
        <v>5</v>
      </c>
      <c r="AS57" s="73"/>
      <c r="AT57" s="73"/>
      <c r="AU57" s="74"/>
      <c r="AV57" s="67">
        <f t="shared" si="39"/>
        <v>1</v>
      </c>
      <c r="AW57" s="66">
        <v>20</v>
      </c>
      <c r="AX57" s="66" t="s">
        <v>143</v>
      </c>
      <c r="AY57" s="66"/>
      <c r="AZ57" s="66"/>
      <c r="BA57" s="66"/>
      <c r="BB57" s="74"/>
      <c r="BC57" s="179"/>
      <c r="BD57" s="307"/>
      <c r="BE57" s="307"/>
      <c r="BF57" s="74"/>
      <c r="BG57" s="67">
        <f t="shared" si="40"/>
        <v>0</v>
      </c>
      <c r="BH57" s="66">
        <v>20</v>
      </c>
      <c r="BI57" s="416"/>
    </row>
    <row r="58" spans="1:65" ht="63" x14ac:dyDescent="0.25">
      <c r="A58" s="60">
        <v>41</v>
      </c>
      <c r="B58" s="78" t="s">
        <v>133</v>
      </c>
      <c r="C58" s="61" t="s">
        <v>3</v>
      </c>
      <c r="D58" s="243">
        <v>83.2</v>
      </c>
      <c r="E58" s="73"/>
      <c r="F58" s="73"/>
      <c r="G58" s="73">
        <v>0</v>
      </c>
      <c r="H58" s="73">
        <v>0</v>
      </c>
      <c r="I58" s="74">
        <v>0</v>
      </c>
      <c r="J58" s="73">
        <v>0</v>
      </c>
      <c r="K58" s="73">
        <v>0</v>
      </c>
      <c r="L58" s="74">
        <v>0</v>
      </c>
      <c r="M58" s="73">
        <v>62</v>
      </c>
      <c r="N58" s="74">
        <v>62</v>
      </c>
      <c r="O58" s="73">
        <f t="shared" si="1"/>
        <v>100</v>
      </c>
      <c r="P58" s="73">
        <v>449</v>
      </c>
      <c r="Q58" s="73">
        <v>449</v>
      </c>
      <c r="R58" s="73">
        <f t="shared" si="2"/>
        <v>100</v>
      </c>
      <c r="S58" s="73">
        <v>44</v>
      </c>
      <c r="T58" s="73"/>
      <c r="U58" s="73">
        <v>44</v>
      </c>
      <c r="V58" s="73"/>
      <c r="W58" s="73">
        <f t="shared" si="41"/>
        <v>100</v>
      </c>
      <c r="X58" s="74">
        <v>1000</v>
      </c>
      <c r="Y58" s="179">
        <v>52</v>
      </c>
      <c r="Z58" s="73"/>
      <c r="AA58" s="74"/>
      <c r="AB58" s="74"/>
      <c r="AC58" s="203">
        <f t="shared" si="43"/>
        <v>10.4</v>
      </c>
      <c r="AD58" s="74">
        <v>20</v>
      </c>
      <c r="AE58" s="73">
        <f t="shared" si="33"/>
        <v>52</v>
      </c>
      <c r="AF58" s="73">
        <v>41</v>
      </c>
      <c r="AG58" s="73">
        <v>11</v>
      </c>
      <c r="AH58" s="73">
        <f t="shared" ref="AH58:AH66" si="44">AE58*100/Y58</f>
        <v>100</v>
      </c>
      <c r="AI58" s="74">
        <v>1000</v>
      </c>
      <c r="AJ58" s="179">
        <v>52</v>
      </c>
      <c r="AK58" s="73">
        <f t="shared" si="23"/>
        <v>52</v>
      </c>
      <c r="AL58" s="73">
        <v>41</v>
      </c>
      <c r="AM58" s="73">
        <v>11</v>
      </c>
      <c r="AN58" s="74">
        <f t="shared" si="34"/>
        <v>100</v>
      </c>
      <c r="AO58" s="67">
        <f t="shared" si="38"/>
        <v>10.4</v>
      </c>
      <c r="AP58" s="66">
        <v>20</v>
      </c>
      <c r="AQ58" s="74">
        <v>150</v>
      </c>
      <c r="AR58" s="179">
        <v>31</v>
      </c>
      <c r="AS58" s="73"/>
      <c r="AT58" s="73"/>
      <c r="AU58" s="74"/>
      <c r="AV58" s="67">
        <f t="shared" si="39"/>
        <v>6.2</v>
      </c>
      <c r="AW58" s="66">
        <v>20</v>
      </c>
      <c r="AX58" s="66">
        <f t="shared" si="35"/>
        <v>31</v>
      </c>
      <c r="AY58" s="66">
        <v>24</v>
      </c>
      <c r="AZ58" s="66">
        <v>7</v>
      </c>
      <c r="BA58" s="66">
        <f t="shared" si="36"/>
        <v>100</v>
      </c>
      <c r="BB58" s="74">
        <v>500</v>
      </c>
      <c r="BC58" s="179"/>
      <c r="BD58" s="307"/>
      <c r="BE58" s="307"/>
      <c r="BF58" s="74"/>
      <c r="BG58" s="67">
        <f t="shared" si="40"/>
        <v>0</v>
      </c>
      <c r="BH58" s="66">
        <v>20</v>
      </c>
      <c r="BI58" s="416"/>
    </row>
    <row r="59" spans="1:65" ht="63" x14ac:dyDescent="0.25">
      <c r="A59" s="60">
        <v>42</v>
      </c>
      <c r="B59" s="78" t="s">
        <v>412</v>
      </c>
      <c r="C59" s="61" t="s">
        <v>3</v>
      </c>
      <c r="D59" s="243">
        <v>159</v>
      </c>
      <c r="E59" s="73"/>
      <c r="F59" s="73"/>
      <c r="G59" s="73">
        <v>0</v>
      </c>
      <c r="H59" s="73">
        <v>0</v>
      </c>
      <c r="I59" s="74">
        <v>0</v>
      </c>
      <c r="J59" s="73">
        <v>0</v>
      </c>
      <c r="K59" s="73">
        <v>400</v>
      </c>
      <c r="L59" s="74">
        <v>400</v>
      </c>
      <c r="M59" s="73">
        <v>431</v>
      </c>
      <c r="N59" s="74">
        <v>431</v>
      </c>
      <c r="O59" s="73">
        <f t="shared" si="1"/>
        <v>100</v>
      </c>
      <c r="P59" s="73">
        <v>499</v>
      </c>
      <c r="Q59" s="73">
        <v>499</v>
      </c>
      <c r="R59" s="73">
        <f t="shared" si="2"/>
        <v>100</v>
      </c>
      <c r="S59" s="73">
        <v>52</v>
      </c>
      <c r="T59" s="73"/>
      <c r="U59" s="73">
        <v>52</v>
      </c>
      <c r="V59" s="73"/>
      <c r="W59" s="73">
        <f t="shared" si="41"/>
        <v>100</v>
      </c>
      <c r="X59" s="74">
        <v>500</v>
      </c>
      <c r="Y59" s="179">
        <v>64</v>
      </c>
      <c r="Z59" s="73"/>
      <c r="AA59" s="74"/>
      <c r="AB59" s="74"/>
      <c r="AC59" s="203">
        <f t="shared" si="43"/>
        <v>12.8</v>
      </c>
      <c r="AD59" s="74">
        <v>20</v>
      </c>
      <c r="AE59" s="73">
        <f t="shared" si="33"/>
        <v>64</v>
      </c>
      <c r="AF59" s="73">
        <v>49</v>
      </c>
      <c r="AG59" s="73">
        <v>15</v>
      </c>
      <c r="AH59" s="73">
        <f t="shared" si="44"/>
        <v>100</v>
      </c>
      <c r="AI59" s="74">
        <v>500</v>
      </c>
      <c r="AJ59" s="179">
        <v>61</v>
      </c>
      <c r="AK59" s="73">
        <f t="shared" si="23"/>
        <v>61</v>
      </c>
      <c r="AL59" s="73">
        <v>48</v>
      </c>
      <c r="AM59" s="73">
        <v>13</v>
      </c>
      <c r="AN59" s="74">
        <f t="shared" si="34"/>
        <v>100</v>
      </c>
      <c r="AO59" s="67">
        <f t="shared" si="38"/>
        <v>12.2</v>
      </c>
      <c r="AP59" s="66">
        <v>20</v>
      </c>
      <c r="AQ59" s="74">
        <v>300</v>
      </c>
      <c r="AR59" s="179">
        <v>30</v>
      </c>
      <c r="AS59" s="73">
        <v>0</v>
      </c>
      <c r="AT59" s="73"/>
      <c r="AU59" s="74"/>
      <c r="AV59" s="67">
        <f t="shared" si="39"/>
        <v>6</v>
      </c>
      <c r="AW59" s="66">
        <v>20</v>
      </c>
      <c r="AX59" s="66">
        <f t="shared" si="35"/>
        <v>30</v>
      </c>
      <c r="AY59" s="66">
        <v>24</v>
      </c>
      <c r="AZ59" s="66">
        <v>6</v>
      </c>
      <c r="BA59" s="66">
        <f t="shared" si="36"/>
        <v>100</v>
      </c>
      <c r="BB59" s="74">
        <v>300</v>
      </c>
      <c r="BC59" s="179"/>
      <c r="BD59" s="307">
        <v>0</v>
      </c>
      <c r="BE59" s="307"/>
      <c r="BF59" s="74"/>
      <c r="BG59" s="67">
        <f t="shared" si="40"/>
        <v>0</v>
      </c>
      <c r="BH59" s="66">
        <v>20</v>
      </c>
      <c r="BI59" s="416"/>
    </row>
    <row r="60" spans="1:65" ht="63" x14ac:dyDescent="0.25">
      <c r="A60" s="60">
        <v>43</v>
      </c>
      <c r="B60" s="78" t="s">
        <v>238</v>
      </c>
      <c r="C60" s="61" t="s">
        <v>3</v>
      </c>
      <c r="D60" s="243">
        <v>126.4</v>
      </c>
      <c r="E60" s="73"/>
      <c r="F60" s="73"/>
      <c r="G60" s="73">
        <v>1000</v>
      </c>
      <c r="H60" s="73">
        <v>1000</v>
      </c>
      <c r="I60" s="74">
        <v>800</v>
      </c>
      <c r="J60" s="73">
        <v>800</v>
      </c>
      <c r="K60" s="73">
        <v>400</v>
      </c>
      <c r="L60" s="74">
        <v>400</v>
      </c>
      <c r="M60" s="73">
        <v>518</v>
      </c>
      <c r="N60" s="74">
        <v>518</v>
      </c>
      <c r="O60" s="73">
        <f t="shared" si="1"/>
        <v>100</v>
      </c>
      <c r="P60" s="73">
        <v>449</v>
      </c>
      <c r="Q60" s="73">
        <v>449</v>
      </c>
      <c r="R60" s="73">
        <f t="shared" si="2"/>
        <v>100</v>
      </c>
      <c r="S60" s="73">
        <v>47</v>
      </c>
      <c r="T60" s="73"/>
      <c r="U60" s="73">
        <v>47</v>
      </c>
      <c r="V60" s="73"/>
      <c r="W60" s="73">
        <f t="shared" si="41"/>
        <v>100</v>
      </c>
      <c r="X60" s="74">
        <v>500</v>
      </c>
      <c r="Y60" s="179">
        <v>38</v>
      </c>
      <c r="Z60" s="73"/>
      <c r="AA60" s="74"/>
      <c r="AB60" s="74"/>
      <c r="AC60" s="203">
        <f t="shared" si="43"/>
        <v>7.6</v>
      </c>
      <c r="AD60" s="74">
        <v>20</v>
      </c>
      <c r="AE60" s="73">
        <f t="shared" si="33"/>
        <v>38</v>
      </c>
      <c r="AF60" s="73">
        <v>30</v>
      </c>
      <c r="AG60" s="73">
        <v>8</v>
      </c>
      <c r="AH60" s="73">
        <f t="shared" si="44"/>
        <v>100</v>
      </c>
      <c r="AI60" s="74">
        <v>800</v>
      </c>
      <c r="AJ60" s="179">
        <v>50</v>
      </c>
      <c r="AK60" s="73">
        <f t="shared" si="23"/>
        <v>50</v>
      </c>
      <c r="AL60" s="73">
        <v>40</v>
      </c>
      <c r="AM60" s="73">
        <v>10</v>
      </c>
      <c r="AN60" s="74">
        <f t="shared" si="34"/>
        <v>100</v>
      </c>
      <c r="AO60" s="67">
        <f t="shared" si="38"/>
        <v>10</v>
      </c>
      <c r="AP60" s="66">
        <v>20</v>
      </c>
      <c r="AQ60" s="74">
        <v>800</v>
      </c>
      <c r="AR60" s="179">
        <v>60</v>
      </c>
      <c r="AS60" s="73"/>
      <c r="AT60" s="73"/>
      <c r="AU60" s="74"/>
      <c r="AV60" s="67">
        <f t="shared" si="39"/>
        <v>12</v>
      </c>
      <c r="AW60" s="66">
        <v>20</v>
      </c>
      <c r="AX60" s="66">
        <f t="shared" si="35"/>
        <v>60</v>
      </c>
      <c r="AY60" s="66">
        <v>48</v>
      </c>
      <c r="AZ60" s="66">
        <v>12</v>
      </c>
      <c r="BA60" s="66">
        <f t="shared" si="36"/>
        <v>100</v>
      </c>
      <c r="BB60" s="74">
        <v>800</v>
      </c>
      <c r="BC60" s="179"/>
      <c r="BD60" s="307"/>
      <c r="BE60" s="307"/>
      <c r="BF60" s="74"/>
      <c r="BG60" s="67">
        <f t="shared" si="40"/>
        <v>0</v>
      </c>
      <c r="BH60" s="66">
        <v>20</v>
      </c>
      <c r="BI60" s="416"/>
    </row>
    <row r="61" spans="1:65" ht="63" x14ac:dyDescent="0.25">
      <c r="A61" s="60"/>
      <c r="B61" s="369" t="s">
        <v>754</v>
      </c>
      <c r="C61" s="61" t="s">
        <v>3</v>
      </c>
      <c r="D61" s="243">
        <v>481.22</v>
      </c>
      <c r="E61" s="320"/>
      <c r="F61" s="320"/>
      <c r="G61" s="320"/>
      <c r="H61" s="320"/>
      <c r="I61" s="74"/>
      <c r="J61" s="320"/>
      <c r="K61" s="320"/>
      <c r="L61" s="74"/>
      <c r="M61" s="320"/>
      <c r="N61" s="74"/>
      <c r="O61" s="320"/>
      <c r="P61" s="320"/>
      <c r="Q61" s="320"/>
      <c r="R61" s="320"/>
      <c r="S61" s="320"/>
      <c r="T61" s="320"/>
      <c r="U61" s="320"/>
      <c r="V61" s="320"/>
      <c r="W61" s="320"/>
      <c r="X61" s="74"/>
      <c r="Y61" s="179"/>
      <c r="Z61" s="320"/>
      <c r="AA61" s="74"/>
      <c r="AB61" s="74"/>
      <c r="AC61" s="203"/>
      <c r="AD61" s="74"/>
      <c r="AE61" s="320"/>
      <c r="AF61" s="320"/>
      <c r="AG61" s="320"/>
      <c r="AH61" s="320"/>
      <c r="AI61" s="74"/>
      <c r="AJ61" s="179"/>
      <c r="AK61" s="320"/>
      <c r="AL61" s="320"/>
      <c r="AM61" s="320"/>
      <c r="AN61" s="74"/>
      <c r="AO61" s="67"/>
      <c r="AP61" s="66"/>
      <c r="AQ61" s="74"/>
      <c r="AR61" s="179">
        <v>0</v>
      </c>
      <c r="AS61" s="320"/>
      <c r="AT61" s="320"/>
      <c r="AU61" s="74"/>
      <c r="AV61" s="67"/>
      <c r="AW61" s="66"/>
      <c r="AX61" s="66">
        <v>0</v>
      </c>
      <c r="AY61" s="66">
        <v>0</v>
      </c>
      <c r="AZ61" s="66">
        <v>0</v>
      </c>
      <c r="BA61" s="66"/>
      <c r="BB61" s="74">
        <v>800</v>
      </c>
      <c r="BC61" s="179"/>
      <c r="BD61" s="320"/>
      <c r="BE61" s="320"/>
      <c r="BF61" s="74"/>
      <c r="BG61" s="67"/>
      <c r="BH61" s="66"/>
      <c r="BI61" s="416"/>
    </row>
    <row r="62" spans="1:65" ht="63" x14ac:dyDescent="0.25">
      <c r="A62" s="60">
        <v>44</v>
      </c>
      <c r="B62" s="78" t="s">
        <v>232</v>
      </c>
      <c r="C62" s="78" t="s">
        <v>3</v>
      </c>
      <c r="D62" s="336">
        <v>116.1</v>
      </c>
      <c r="E62" s="205"/>
      <c r="F62" s="205"/>
      <c r="G62" s="205">
        <v>200</v>
      </c>
      <c r="H62" s="205">
        <v>200</v>
      </c>
      <c r="I62" s="74">
        <v>200</v>
      </c>
      <c r="J62" s="205">
        <v>200</v>
      </c>
      <c r="K62" s="73">
        <v>400</v>
      </c>
      <c r="L62" s="74">
        <v>400</v>
      </c>
      <c r="M62" s="73">
        <v>801</v>
      </c>
      <c r="N62" s="74">
        <v>801</v>
      </c>
      <c r="O62" s="73">
        <f t="shared" si="1"/>
        <v>100</v>
      </c>
      <c r="P62" s="73">
        <v>432</v>
      </c>
      <c r="Q62" s="73">
        <v>432</v>
      </c>
      <c r="R62" s="73">
        <f t="shared" si="2"/>
        <v>100</v>
      </c>
      <c r="S62" s="73">
        <v>53</v>
      </c>
      <c r="T62" s="73"/>
      <c r="U62" s="73">
        <v>53</v>
      </c>
      <c r="V62" s="73"/>
      <c r="W62" s="73">
        <f t="shared" si="41"/>
        <v>100</v>
      </c>
      <c r="X62" s="74">
        <v>500</v>
      </c>
      <c r="Y62" s="179">
        <v>52</v>
      </c>
      <c r="Z62" s="73"/>
      <c r="AA62" s="74"/>
      <c r="AB62" s="74"/>
      <c r="AC62" s="203">
        <f>Y62*AD62/100</f>
        <v>10.4</v>
      </c>
      <c r="AD62" s="74">
        <v>20</v>
      </c>
      <c r="AE62" s="73">
        <v>52</v>
      </c>
      <c r="AF62" s="73">
        <v>0</v>
      </c>
      <c r="AG62" s="73">
        <v>0</v>
      </c>
      <c r="AH62" s="73">
        <f t="shared" si="44"/>
        <v>100</v>
      </c>
      <c r="AI62" s="74">
        <v>200</v>
      </c>
      <c r="AJ62" s="179">
        <v>57</v>
      </c>
      <c r="AK62" s="73">
        <f t="shared" si="23"/>
        <v>57</v>
      </c>
      <c r="AL62" s="73">
        <v>47</v>
      </c>
      <c r="AM62" s="73">
        <v>10</v>
      </c>
      <c r="AN62" s="74">
        <f t="shared" si="34"/>
        <v>100</v>
      </c>
      <c r="AO62" s="67">
        <f t="shared" si="38"/>
        <v>11.4</v>
      </c>
      <c r="AP62" s="66">
        <v>20</v>
      </c>
      <c r="AQ62" s="74">
        <v>200</v>
      </c>
      <c r="AR62" s="179">
        <v>36</v>
      </c>
      <c r="AS62" s="73"/>
      <c r="AT62" s="73"/>
      <c r="AU62" s="74"/>
      <c r="AV62" s="67">
        <f t="shared" si="39"/>
        <v>7.2</v>
      </c>
      <c r="AW62" s="66">
        <v>20</v>
      </c>
      <c r="AX62" s="66">
        <f>SUM(AY62:AZ62)</f>
        <v>27</v>
      </c>
      <c r="AY62" s="66">
        <v>24</v>
      </c>
      <c r="AZ62" s="66">
        <v>3</v>
      </c>
      <c r="BA62" s="66">
        <f t="shared" si="36"/>
        <v>75</v>
      </c>
      <c r="BB62" s="74">
        <v>500</v>
      </c>
      <c r="BC62" s="179"/>
      <c r="BD62" s="307"/>
      <c r="BE62" s="307"/>
      <c r="BF62" s="74"/>
      <c r="BG62" s="67">
        <f t="shared" si="40"/>
        <v>0</v>
      </c>
      <c r="BH62" s="66">
        <v>20</v>
      </c>
      <c r="BI62" s="416"/>
      <c r="BJ62" s="147"/>
      <c r="BL62" s="214"/>
      <c r="BM62" s="147"/>
    </row>
    <row r="63" spans="1:65" ht="63" x14ac:dyDescent="0.25">
      <c r="A63" s="60"/>
      <c r="B63" s="369" t="s">
        <v>714</v>
      </c>
      <c r="C63" s="325" t="s">
        <v>3</v>
      </c>
      <c r="D63" s="336">
        <v>174.42</v>
      </c>
      <c r="E63" s="326"/>
      <c r="F63" s="326"/>
      <c r="G63" s="326"/>
      <c r="H63" s="326"/>
      <c r="I63" s="321"/>
      <c r="J63" s="326"/>
      <c r="K63" s="317"/>
      <c r="L63" s="321"/>
      <c r="M63" s="317"/>
      <c r="N63" s="321"/>
      <c r="O63" s="317"/>
      <c r="P63" s="317"/>
      <c r="Q63" s="317"/>
      <c r="R63" s="320"/>
      <c r="S63" s="320"/>
      <c r="T63" s="317"/>
      <c r="U63" s="317"/>
      <c r="V63" s="317"/>
      <c r="W63" s="320"/>
      <c r="X63" s="321"/>
      <c r="Y63" s="179"/>
      <c r="Z63" s="320"/>
      <c r="AA63" s="74"/>
      <c r="AB63" s="74"/>
      <c r="AC63" s="203"/>
      <c r="AD63" s="74"/>
      <c r="AE63" s="320"/>
      <c r="AF63" s="320"/>
      <c r="AG63" s="320"/>
      <c r="AH63" s="320"/>
      <c r="AI63" s="321"/>
      <c r="AJ63" s="179"/>
      <c r="AK63" s="320"/>
      <c r="AL63" s="320"/>
      <c r="AM63" s="320"/>
      <c r="AN63" s="74"/>
      <c r="AO63" s="67"/>
      <c r="AP63" s="66"/>
      <c r="AQ63" s="321"/>
      <c r="AR63" s="179">
        <v>0</v>
      </c>
      <c r="AS63" s="320"/>
      <c r="AT63" s="320"/>
      <c r="AU63" s="74"/>
      <c r="AV63" s="67"/>
      <c r="AW63" s="66"/>
      <c r="AX63" s="66">
        <v>0</v>
      </c>
      <c r="AY63" s="66">
        <v>0</v>
      </c>
      <c r="AZ63" s="66">
        <v>0</v>
      </c>
      <c r="BA63" s="66"/>
      <c r="BB63" s="321">
        <v>500</v>
      </c>
      <c r="BC63" s="179"/>
      <c r="BD63" s="320"/>
      <c r="BE63" s="320"/>
      <c r="BF63" s="74"/>
      <c r="BG63" s="67"/>
      <c r="BH63" s="66"/>
      <c r="BI63" s="315" t="s">
        <v>849</v>
      </c>
      <c r="BJ63" s="147"/>
      <c r="BL63" s="214"/>
      <c r="BM63" s="147"/>
    </row>
    <row r="64" spans="1:65" s="147" customFormat="1" ht="47.25" x14ac:dyDescent="0.25">
      <c r="A64" s="60">
        <v>45</v>
      </c>
      <c r="B64" s="195" t="s">
        <v>151</v>
      </c>
      <c r="C64" s="289" t="s">
        <v>97</v>
      </c>
      <c r="D64" s="337">
        <v>50000</v>
      </c>
      <c r="E64" s="206"/>
      <c r="F64" s="206"/>
      <c r="G64" s="79">
        <v>2000</v>
      </c>
      <c r="H64" s="79">
        <v>1063</v>
      </c>
      <c r="I64" s="79">
        <v>5542</v>
      </c>
      <c r="J64" s="79">
        <v>2122</v>
      </c>
      <c r="K64" s="79">
        <v>1780</v>
      </c>
      <c r="L64" s="79">
        <v>545</v>
      </c>
      <c r="M64" s="79">
        <v>2323</v>
      </c>
      <c r="N64" s="79">
        <f>820+981</f>
        <v>1801</v>
      </c>
      <c r="O64" s="79">
        <f t="shared" si="1"/>
        <v>78</v>
      </c>
      <c r="P64" s="79">
        <v>2321</v>
      </c>
      <c r="Q64" s="79">
        <v>1000</v>
      </c>
      <c r="R64" s="73">
        <f t="shared" si="2"/>
        <v>43</v>
      </c>
      <c r="S64" s="73">
        <v>332</v>
      </c>
      <c r="T64" s="202">
        <v>89</v>
      </c>
      <c r="U64" s="202">
        <v>94</v>
      </c>
      <c r="V64" s="202" t="s">
        <v>143</v>
      </c>
      <c r="W64" s="73">
        <f t="shared" si="41"/>
        <v>28</v>
      </c>
      <c r="X64" s="79"/>
      <c r="Y64" s="179">
        <v>250</v>
      </c>
      <c r="Z64" s="73">
        <v>0</v>
      </c>
      <c r="AA64" s="82">
        <f>Y64-AB64</f>
        <v>200</v>
      </c>
      <c r="AB64" s="74">
        <f>_xlfn.CEILING.MATH(AC64,1)</f>
        <v>50</v>
      </c>
      <c r="AC64" s="203">
        <f>Y64*AD64/100</f>
        <v>50</v>
      </c>
      <c r="AD64" s="74">
        <v>20</v>
      </c>
      <c r="AE64" s="73">
        <f>AF64+AG64</f>
        <v>119</v>
      </c>
      <c r="AF64" s="73">
        <v>92</v>
      </c>
      <c r="AG64" s="73">
        <v>27</v>
      </c>
      <c r="AH64" s="73">
        <f t="shared" si="44"/>
        <v>48</v>
      </c>
      <c r="AI64" s="79"/>
      <c r="AJ64" s="179">
        <v>250</v>
      </c>
      <c r="AK64" s="73">
        <f t="shared" si="23"/>
        <v>66</v>
      </c>
      <c r="AL64" s="73">
        <v>48</v>
      </c>
      <c r="AM64" s="73">
        <v>18</v>
      </c>
      <c r="AN64" s="74">
        <f t="shared" si="34"/>
        <v>26</v>
      </c>
      <c r="AO64" s="67">
        <f t="shared" si="38"/>
        <v>50</v>
      </c>
      <c r="AP64" s="66">
        <v>20</v>
      </c>
      <c r="AQ64" s="79"/>
      <c r="AR64" s="179">
        <v>144</v>
      </c>
      <c r="AS64" s="73">
        <v>0</v>
      </c>
      <c r="AT64" s="73">
        <f t="shared" ref="AT64" si="45">AR64-AU64</f>
        <v>115</v>
      </c>
      <c r="AU64" s="74">
        <f t="shared" ref="AU64" si="46">_xlfn.CEILING.MATH(AV64,1)</f>
        <v>29</v>
      </c>
      <c r="AV64" s="67">
        <f t="shared" ref="AV64" si="47">AR64*AW64/100</f>
        <v>28.8</v>
      </c>
      <c r="AW64" s="66">
        <v>20</v>
      </c>
      <c r="AX64" s="66">
        <f t="shared" si="35"/>
        <v>60</v>
      </c>
      <c r="AY64" s="66">
        <v>43</v>
      </c>
      <c r="AZ64" s="66">
        <v>17</v>
      </c>
      <c r="BA64" s="66">
        <f t="shared" si="36"/>
        <v>42</v>
      </c>
      <c r="BB64" s="79"/>
      <c r="BC64" s="179"/>
      <c r="BD64" s="307">
        <v>0</v>
      </c>
      <c r="BE64" s="307">
        <f t="shared" ref="BE64" si="48">BC64-BF64</f>
        <v>0</v>
      </c>
      <c r="BF64" s="74">
        <f t="shared" ref="BF64" si="49">_xlfn.CEILING.MATH(BG64,1)</f>
        <v>0</v>
      </c>
      <c r="BG64" s="67">
        <f t="shared" si="40"/>
        <v>0</v>
      </c>
      <c r="BH64" s="66">
        <v>20</v>
      </c>
      <c r="BI64" s="511" t="s">
        <v>850</v>
      </c>
      <c r="BJ64" s="14"/>
      <c r="BK64" s="2"/>
      <c r="BL64" s="14"/>
      <c r="BM64" s="2"/>
    </row>
    <row r="65" spans="1:65" s="147" customFormat="1" ht="32.25" customHeight="1" x14ac:dyDescent="0.25">
      <c r="A65" s="60"/>
      <c r="B65" s="236" t="s">
        <v>827</v>
      </c>
      <c r="C65" s="289" t="s">
        <v>97</v>
      </c>
      <c r="D65" s="337">
        <v>16.899999999999999</v>
      </c>
      <c r="E65" s="206"/>
      <c r="F65" s="206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320"/>
      <c r="S65" s="320"/>
      <c r="T65" s="317"/>
      <c r="U65" s="317"/>
      <c r="V65" s="317"/>
      <c r="W65" s="320"/>
      <c r="X65" s="79"/>
      <c r="Y65" s="179">
        <v>0</v>
      </c>
      <c r="Z65" s="320"/>
      <c r="AA65" s="82"/>
      <c r="AB65" s="74"/>
      <c r="AC65" s="203"/>
      <c r="AD65" s="74"/>
      <c r="AE65" s="320">
        <v>0</v>
      </c>
      <c r="AF65" s="320"/>
      <c r="AG65" s="320"/>
      <c r="AH65" s="320"/>
      <c r="AI65" s="79"/>
      <c r="AJ65" s="179">
        <v>0</v>
      </c>
      <c r="AK65" s="320">
        <v>0</v>
      </c>
      <c r="AL65" s="320"/>
      <c r="AM65" s="320"/>
      <c r="AN65" s="74"/>
      <c r="AO65" s="67"/>
      <c r="AP65" s="66"/>
      <c r="AQ65" s="79"/>
      <c r="AR65" s="179">
        <v>0</v>
      </c>
      <c r="AS65" s="320"/>
      <c r="AT65" s="320"/>
      <c r="AU65" s="74"/>
      <c r="AV65" s="67"/>
      <c r="AW65" s="66"/>
      <c r="AX65" s="66">
        <v>0</v>
      </c>
      <c r="AY65" s="66">
        <v>0</v>
      </c>
      <c r="AZ65" s="66">
        <v>0</v>
      </c>
      <c r="BA65" s="66"/>
      <c r="BB65" s="79">
        <v>50</v>
      </c>
      <c r="BC65" s="179"/>
      <c r="BD65" s="320"/>
      <c r="BE65" s="320"/>
      <c r="BF65" s="74"/>
      <c r="BG65" s="67"/>
      <c r="BH65" s="66"/>
      <c r="BI65" s="512"/>
      <c r="BJ65" s="14"/>
      <c r="BK65" s="2"/>
      <c r="BL65" s="14"/>
      <c r="BM65" s="2"/>
    </row>
    <row r="66" spans="1:65" ht="32.25" customHeight="1" x14ac:dyDescent="0.25">
      <c r="A66" s="60">
        <v>46</v>
      </c>
      <c r="B66" s="236" t="s">
        <v>203</v>
      </c>
      <c r="C66" s="80" t="s">
        <v>97</v>
      </c>
      <c r="D66" s="337">
        <v>8.0449999999999999</v>
      </c>
      <c r="E66" s="82"/>
      <c r="F66" s="82"/>
      <c r="G66" s="81">
        <v>500</v>
      </c>
      <c r="H66" s="81">
        <v>500</v>
      </c>
      <c r="I66" s="81">
        <v>500</v>
      </c>
      <c r="J66" s="82">
        <v>500</v>
      </c>
      <c r="K66" s="81">
        <v>500</v>
      </c>
      <c r="L66" s="82">
        <v>300</v>
      </c>
      <c r="M66" s="73">
        <v>320</v>
      </c>
      <c r="N66" s="82">
        <v>320</v>
      </c>
      <c r="O66" s="73">
        <f t="shared" si="1"/>
        <v>100</v>
      </c>
      <c r="P66" s="73">
        <v>320</v>
      </c>
      <c r="Q66" s="73">
        <v>320</v>
      </c>
      <c r="R66" s="73">
        <f t="shared" si="2"/>
        <v>100</v>
      </c>
      <c r="S66" s="73">
        <v>163</v>
      </c>
      <c r="T66" s="73"/>
      <c r="U66" s="73">
        <v>163</v>
      </c>
      <c r="V66" s="73"/>
      <c r="W66" s="73">
        <f t="shared" si="41"/>
        <v>100</v>
      </c>
      <c r="X66" s="82">
        <v>500</v>
      </c>
      <c r="Y66" s="179">
        <v>171</v>
      </c>
      <c r="Z66" s="73"/>
      <c r="AA66" s="82"/>
      <c r="AB66" s="74"/>
      <c r="AC66" s="203">
        <f>Y66*AD66/100</f>
        <v>34.200000000000003</v>
      </c>
      <c r="AD66" s="74">
        <v>20</v>
      </c>
      <c r="AE66" s="73">
        <f t="shared" si="33"/>
        <v>171</v>
      </c>
      <c r="AF66" s="73">
        <v>136</v>
      </c>
      <c r="AG66" s="73">
        <v>35</v>
      </c>
      <c r="AH66" s="73">
        <f t="shared" si="44"/>
        <v>100</v>
      </c>
      <c r="AI66" s="82">
        <v>300</v>
      </c>
      <c r="AJ66" s="179">
        <v>28</v>
      </c>
      <c r="AK66" s="73">
        <f t="shared" si="23"/>
        <v>28</v>
      </c>
      <c r="AL66" s="73">
        <v>22</v>
      </c>
      <c r="AM66" s="73">
        <v>6</v>
      </c>
      <c r="AN66" s="74">
        <f t="shared" si="34"/>
        <v>100</v>
      </c>
      <c r="AO66" s="67">
        <f t="shared" si="38"/>
        <v>5.6</v>
      </c>
      <c r="AP66" s="66">
        <v>20</v>
      </c>
      <c r="AQ66" s="82">
        <v>50</v>
      </c>
      <c r="AR66" s="179">
        <v>17</v>
      </c>
      <c r="AS66" s="73"/>
      <c r="AT66" s="73"/>
      <c r="AU66" s="74"/>
      <c r="AV66" s="67">
        <f t="shared" si="39"/>
        <v>3.4</v>
      </c>
      <c r="AW66" s="66">
        <v>20</v>
      </c>
      <c r="AX66" s="66">
        <f t="shared" si="35"/>
        <v>17</v>
      </c>
      <c r="AY66" s="66">
        <v>13</v>
      </c>
      <c r="AZ66" s="66">
        <v>4</v>
      </c>
      <c r="BA66" s="66">
        <f t="shared" si="36"/>
        <v>100</v>
      </c>
      <c r="BB66" s="82">
        <v>100</v>
      </c>
      <c r="BC66" s="179"/>
      <c r="BD66" s="307"/>
      <c r="BE66" s="307"/>
      <c r="BF66" s="74"/>
      <c r="BG66" s="67">
        <f t="shared" si="40"/>
        <v>0</v>
      </c>
      <c r="BH66" s="66">
        <v>20</v>
      </c>
      <c r="BI66" s="512"/>
      <c r="BJ66" s="14"/>
    </row>
    <row r="67" spans="1:65" ht="31.5" customHeight="1" x14ac:dyDescent="0.25">
      <c r="A67" s="60">
        <v>47</v>
      </c>
      <c r="B67" s="236" t="s">
        <v>203</v>
      </c>
      <c r="C67" s="80" t="s">
        <v>97</v>
      </c>
      <c r="D67" s="337">
        <v>44.53</v>
      </c>
      <c r="E67" s="82"/>
      <c r="F67" s="82"/>
      <c r="G67" s="81"/>
      <c r="H67" s="81"/>
      <c r="I67" s="81"/>
      <c r="J67" s="82"/>
      <c r="K67" s="81"/>
      <c r="L67" s="82"/>
      <c r="M67" s="73"/>
      <c r="N67" s="82"/>
      <c r="O67" s="73"/>
      <c r="P67" s="73"/>
      <c r="Q67" s="73"/>
      <c r="R67" s="73"/>
      <c r="S67" s="73"/>
      <c r="T67" s="73"/>
      <c r="U67" s="73"/>
      <c r="V67" s="73"/>
      <c r="W67" s="73"/>
      <c r="X67" s="82"/>
      <c r="Y67" s="179">
        <v>0</v>
      </c>
      <c r="Z67" s="73"/>
      <c r="AA67" s="82"/>
      <c r="AB67" s="74"/>
      <c r="AC67" s="203"/>
      <c r="AD67" s="74"/>
      <c r="AE67" s="73">
        <f t="shared" si="33"/>
        <v>0</v>
      </c>
      <c r="AF67" s="73"/>
      <c r="AG67" s="73"/>
      <c r="AH67" s="73"/>
      <c r="AI67" s="82">
        <v>300</v>
      </c>
      <c r="AJ67" s="179">
        <v>154</v>
      </c>
      <c r="AK67" s="73">
        <f t="shared" si="23"/>
        <v>154</v>
      </c>
      <c r="AL67" s="73">
        <v>123</v>
      </c>
      <c r="AM67" s="73">
        <v>31</v>
      </c>
      <c r="AN67" s="74">
        <f t="shared" si="34"/>
        <v>100</v>
      </c>
      <c r="AO67" s="67">
        <f t="shared" si="38"/>
        <v>30.8</v>
      </c>
      <c r="AP67" s="66">
        <v>20</v>
      </c>
      <c r="AQ67" s="82">
        <v>200</v>
      </c>
      <c r="AR67" s="179">
        <v>93</v>
      </c>
      <c r="AS67" s="73"/>
      <c r="AT67" s="73"/>
      <c r="AU67" s="74"/>
      <c r="AV67" s="67">
        <f t="shared" si="39"/>
        <v>18.600000000000001</v>
      </c>
      <c r="AW67" s="66">
        <v>20</v>
      </c>
      <c r="AX67" s="66">
        <f t="shared" si="35"/>
        <v>93</v>
      </c>
      <c r="AY67" s="66">
        <v>74</v>
      </c>
      <c r="AZ67" s="66">
        <v>19</v>
      </c>
      <c r="BA67" s="66">
        <f t="shared" si="36"/>
        <v>100</v>
      </c>
      <c r="BB67" s="82">
        <v>200</v>
      </c>
      <c r="BC67" s="179"/>
      <c r="BD67" s="307"/>
      <c r="BE67" s="307"/>
      <c r="BF67" s="74"/>
      <c r="BG67" s="67">
        <f t="shared" si="40"/>
        <v>0</v>
      </c>
      <c r="BH67" s="66">
        <v>20</v>
      </c>
      <c r="BI67" s="512"/>
      <c r="BJ67" s="14"/>
    </row>
    <row r="68" spans="1:65" ht="47.25" x14ac:dyDescent="0.25">
      <c r="A68" s="60">
        <v>48</v>
      </c>
      <c r="B68" s="236" t="s">
        <v>204</v>
      </c>
      <c r="C68" s="80" t="s">
        <v>97</v>
      </c>
      <c r="D68" s="337">
        <v>6.5469999999999997</v>
      </c>
      <c r="E68" s="82"/>
      <c r="F68" s="82"/>
      <c r="G68" s="81"/>
      <c r="H68" s="81"/>
      <c r="I68" s="81"/>
      <c r="J68" s="82"/>
      <c r="K68" s="81"/>
      <c r="L68" s="82"/>
      <c r="M68" s="73"/>
      <c r="N68" s="82"/>
      <c r="O68" s="73"/>
      <c r="P68" s="73"/>
      <c r="Q68" s="73"/>
      <c r="R68" s="73"/>
      <c r="S68" s="73"/>
      <c r="T68" s="73"/>
      <c r="U68" s="73"/>
      <c r="V68" s="73"/>
      <c r="W68" s="73"/>
      <c r="X68" s="82"/>
      <c r="Y68" s="179">
        <v>0</v>
      </c>
      <c r="Z68" s="73"/>
      <c r="AA68" s="82"/>
      <c r="AB68" s="74"/>
      <c r="AC68" s="203"/>
      <c r="AD68" s="74"/>
      <c r="AE68" s="73">
        <f t="shared" si="33"/>
        <v>0</v>
      </c>
      <c r="AF68" s="73"/>
      <c r="AG68" s="73"/>
      <c r="AH68" s="73"/>
      <c r="AI68" s="82">
        <v>200</v>
      </c>
      <c r="AJ68" s="179">
        <v>23</v>
      </c>
      <c r="AK68" s="73">
        <f t="shared" si="23"/>
        <v>23</v>
      </c>
      <c r="AL68" s="73">
        <v>18</v>
      </c>
      <c r="AM68" s="73">
        <v>5</v>
      </c>
      <c r="AN68" s="74">
        <f t="shared" si="34"/>
        <v>100</v>
      </c>
      <c r="AO68" s="67">
        <f t="shared" si="38"/>
        <v>4.5999999999999996</v>
      </c>
      <c r="AP68" s="66">
        <v>20</v>
      </c>
      <c r="AQ68" s="82">
        <v>50</v>
      </c>
      <c r="AR68" s="179">
        <v>6</v>
      </c>
      <c r="AS68" s="73"/>
      <c r="AT68" s="73"/>
      <c r="AU68" s="74"/>
      <c r="AV68" s="67">
        <f t="shared" si="39"/>
        <v>1.2</v>
      </c>
      <c r="AW68" s="66">
        <v>20</v>
      </c>
      <c r="AX68" s="66">
        <f t="shared" si="35"/>
        <v>6</v>
      </c>
      <c r="AY68" s="66">
        <v>4</v>
      </c>
      <c r="AZ68" s="66">
        <v>2</v>
      </c>
      <c r="BA68" s="66">
        <f t="shared" si="36"/>
        <v>100</v>
      </c>
      <c r="BB68" s="82">
        <v>50</v>
      </c>
      <c r="BC68" s="179"/>
      <c r="BD68" s="307"/>
      <c r="BE68" s="307"/>
      <c r="BF68" s="74"/>
      <c r="BG68" s="67">
        <f t="shared" si="40"/>
        <v>0</v>
      </c>
      <c r="BH68" s="66">
        <v>20</v>
      </c>
      <c r="BI68" s="512"/>
      <c r="BJ68" s="14"/>
    </row>
    <row r="69" spans="1:65" ht="47.25" x14ac:dyDescent="0.25">
      <c r="A69" s="60">
        <v>49</v>
      </c>
      <c r="B69" s="236" t="s">
        <v>231</v>
      </c>
      <c r="C69" s="80" t="s">
        <v>97</v>
      </c>
      <c r="D69" s="337">
        <v>10.99</v>
      </c>
      <c r="E69" s="82"/>
      <c r="F69" s="82"/>
      <c r="G69" s="81">
        <v>800</v>
      </c>
      <c r="H69" s="81">
        <v>800</v>
      </c>
      <c r="I69" s="81">
        <v>1000</v>
      </c>
      <c r="J69" s="82">
        <v>1000</v>
      </c>
      <c r="K69" s="81">
        <v>1000</v>
      </c>
      <c r="L69" s="82">
        <v>1000</v>
      </c>
      <c r="M69" s="73">
        <v>801</v>
      </c>
      <c r="N69" s="82">
        <f>M69</f>
        <v>801</v>
      </c>
      <c r="O69" s="73">
        <f>N69*100/M69</f>
        <v>100</v>
      </c>
      <c r="P69" s="73">
        <v>837</v>
      </c>
      <c r="Q69" s="73">
        <v>837</v>
      </c>
      <c r="R69" s="73">
        <f t="shared" si="2"/>
        <v>100</v>
      </c>
      <c r="S69" s="73">
        <v>123</v>
      </c>
      <c r="T69" s="73"/>
      <c r="U69" s="73">
        <v>123</v>
      </c>
      <c r="V69" s="73"/>
      <c r="W69" s="73">
        <f t="shared" si="41"/>
        <v>100</v>
      </c>
      <c r="X69" s="82">
        <v>1000</v>
      </c>
      <c r="Y69" s="179">
        <v>128</v>
      </c>
      <c r="Z69" s="73"/>
      <c r="AA69" s="82"/>
      <c r="AB69" s="74"/>
      <c r="AC69" s="203">
        <f>Y69*AD69/100</f>
        <v>25.6</v>
      </c>
      <c r="AD69" s="74">
        <v>20</v>
      </c>
      <c r="AE69" s="73">
        <f t="shared" si="33"/>
        <v>128</v>
      </c>
      <c r="AF69" s="73">
        <v>102</v>
      </c>
      <c r="AG69" s="73">
        <v>26</v>
      </c>
      <c r="AH69" s="73">
        <f>AE69*100/Y69</f>
        <v>100</v>
      </c>
      <c r="AI69" s="82">
        <v>500</v>
      </c>
      <c r="AJ69" s="179">
        <v>125</v>
      </c>
      <c r="AK69" s="73">
        <f t="shared" si="23"/>
        <v>125</v>
      </c>
      <c r="AL69" s="73">
        <v>100</v>
      </c>
      <c r="AM69" s="73">
        <v>25</v>
      </c>
      <c r="AN69" s="74">
        <f t="shared" si="34"/>
        <v>100</v>
      </c>
      <c r="AO69" s="67">
        <f t="shared" si="38"/>
        <v>25</v>
      </c>
      <c r="AP69" s="66">
        <v>20</v>
      </c>
      <c r="AQ69" s="82">
        <v>300</v>
      </c>
      <c r="AR69" s="179">
        <v>69</v>
      </c>
      <c r="AS69" s="73"/>
      <c r="AT69" s="73"/>
      <c r="AU69" s="74"/>
      <c r="AV69" s="67">
        <f t="shared" si="39"/>
        <v>13.8</v>
      </c>
      <c r="AW69" s="66">
        <v>20</v>
      </c>
      <c r="AX69" s="66">
        <f t="shared" si="35"/>
        <v>69</v>
      </c>
      <c r="AY69" s="66">
        <v>55</v>
      </c>
      <c r="AZ69" s="66">
        <v>14</v>
      </c>
      <c r="BA69" s="66">
        <f t="shared" si="36"/>
        <v>100</v>
      </c>
      <c r="BB69" s="82">
        <v>500</v>
      </c>
      <c r="BC69" s="179"/>
      <c r="BD69" s="307"/>
      <c r="BE69" s="307"/>
      <c r="BF69" s="74"/>
      <c r="BG69" s="67">
        <f t="shared" si="40"/>
        <v>0</v>
      </c>
      <c r="BH69" s="66">
        <v>20</v>
      </c>
      <c r="BI69" s="512"/>
      <c r="BJ69" s="14"/>
    </row>
    <row r="70" spans="1:65" ht="63" x14ac:dyDescent="0.25">
      <c r="A70" s="60">
        <v>50</v>
      </c>
      <c r="B70" s="236" t="s">
        <v>205</v>
      </c>
      <c r="C70" s="80" t="s">
        <v>97</v>
      </c>
      <c r="D70" s="337">
        <v>2.4</v>
      </c>
      <c r="E70" s="82"/>
      <c r="F70" s="82"/>
      <c r="G70" s="81">
        <v>500</v>
      </c>
      <c r="H70" s="81">
        <v>200</v>
      </c>
      <c r="I70" s="81">
        <v>200</v>
      </c>
      <c r="J70" s="82">
        <v>200</v>
      </c>
      <c r="K70" s="81">
        <v>200</v>
      </c>
      <c r="L70" s="82">
        <v>200</v>
      </c>
      <c r="M70" s="73">
        <v>160</v>
      </c>
      <c r="N70" s="82">
        <f>M70</f>
        <v>160</v>
      </c>
      <c r="O70" s="73">
        <f>N70*100/M70</f>
        <v>100</v>
      </c>
      <c r="P70" s="73">
        <v>196</v>
      </c>
      <c r="Q70" s="73">
        <v>193</v>
      </c>
      <c r="R70" s="73">
        <f t="shared" si="2"/>
        <v>98</v>
      </c>
      <c r="S70" s="73">
        <v>130</v>
      </c>
      <c r="T70" s="73"/>
      <c r="U70" s="73">
        <v>130</v>
      </c>
      <c r="V70" s="73"/>
      <c r="W70" s="73">
        <f t="shared" si="41"/>
        <v>100</v>
      </c>
      <c r="X70" s="82">
        <v>1500</v>
      </c>
      <c r="Y70" s="179">
        <v>128</v>
      </c>
      <c r="Z70" s="73"/>
      <c r="AA70" s="82"/>
      <c r="AB70" s="74"/>
      <c r="AC70" s="203">
        <f>Y70*AD70/100</f>
        <v>25.6</v>
      </c>
      <c r="AD70" s="74">
        <v>20</v>
      </c>
      <c r="AE70" s="73">
        <f t="shared" si="33"/>
        <v>128</v>
      </c>
      <c r="AF70" s="73">
        <v>102</v>
      </c>
      <c r="AG70" s="73">
        <v>26</v>
      </c>
      <c r="AH70" s="73">
        <f>AE70*100/Y70</f>
        <v>100</v>
      </c>
      <c r="AI70" s="82">
        <v>1500</v>
      </c>
      <c r="AJ70" s="179">
        <v>125</v>
      </c>
      <c r="AK70" s="73">
        <f t="shared" si="23"/>
        <v>125</v>
      </c>
      <c r="AL70" s="73">
        <v>100</v>
      </c>
      <c r="AM70" s="73">
        <v>25</v>
      </c>
      <c r="AN70" s="74">
        <f t="shared" si="34"/>
        <v>100</v>
      </c>
      <c r="AO70" s="67">
        <f t="shared" si="38"/>
        <v>25</v>
      </c>
      <c r="AP70" s="66">
        <v>20</v>
      </c>
      <c r="AQ70" s="82">
        <v>1500</v>
      </c>
      <c r="AR70" s="179">
        <v>69</v>
      </c>
      <c r="AS70" s="73"/>
      <c r="AT70" s="73"/>
      <c r="AU70" s="74"/>
      <c r="AV70" s="67">
        <f t="shared" si="39"/>
        <v>13.8</v>
      </c>
      <c r="AW70" s="66">
        <v>20</v>
      </c>
      <c r="AX70" s="66">
        <f t="shared" si="35"/>
        <v>0</v>
      </c>
      <c r="AY70" s="66">
        <v>0</v>
      </c>
      <c r="AZ70" s="66">
        <v>0</v>
      </c>
      <c r="BA70" s="66">
        <f t="shared" si="36"/>
        <v>0</v>
      </c>
      <c r="BB70" s="82">
        <v>1500</v>
      </c>
      <c r="BC70" s="179"/>
      <c r="BD70" s="307"/>
      <c r="BE70" s="307"/>
      <c r="BF70" s="74"/>
      <c r="BG70" s="67">
        <f t="shared" si="40"/>
        <v>0</v>
      </c>
      <c r="BH70" s="66">
        <v>20</v>
      </c>
      <c r="BI70" s="512"/>
      <c r="BJ70" s="14"/>
    </row>
    <row r="71" spans="1:65" ht="36" customHeight="1" x14ac:dyDescent="0.25">
      <c r="A71" s="60">
        <v>51</v>
      </c>
      <c r="B71" s="236" t="s">
        <v>233</v>
      </c>
      <c r="C71" s="80" t="s">
        <v>97</v>
      </c>
      <c r="D71" s="337">
        <v>1.52</v>
      </c>
      <c r="E71" s="82"/>
      <c r="F71" s="82"/>
      <c r="G71" s="81"/>
      <c r="H71" s="81"/>
      <c r="I71" s="81"/>
      <c r="J71" s="82"/>
      <c r="K71" s="81"/>
      <c r="L71" s="82"/>
      <c r="M71" s="73"/>
      <c r="N71" s="82"/>
      <c r="O71" s="73"/>
      <c r="P71" s="73"/>
      <c r="Q71" s="73"/>
      <c r="R71" s="73"/>
      <c r="S71" s="73"/>
      <c r="T71" s="73"/>
      <c r="U71" s="73"/>
      <c r="V71" s="73"/>
      <c r="W71" s="73"/>
      <c r="X71" s="82"/>
      <c r="Y71" s="179">
        <v>0</v>
      </c>
      <c r="Z71" s="73"/>
      <c r="AA71" s="82"/>
      <c r="AB71" s="74"/>
      <c r="AC71" s="203"/>
      <c r="AD71" s="74"/>
      <c r="AE71" s="73">
        <v>0</v>
      </c>
      <c r="AF71" s="73"/>
      <c r="AG71" s="73"/>
      <c r="AH71" s="73"/>
      <c r="AI71" s="82"/>
      <c r="AJ71" s="179">
        <v>0</v>
      </c>
      <c r="AK71" s="73">
        <f t="shared" si="23"/>
        <v>0</v>
      </c>
      <c r="AL71" s="73">
        <v>0</v>
      </c>
      <c r="AM71" s="73">
        <v>0</v>
      </c>
      <c r="AN71" s="74"/>
      <c r="AO71" s="67"/>
      <c r="AP71" s="66"/>
      <c r="AQ71" s="82">
        <v>100</v>
      </c>
      <c r="AR71" s="179">
        <v>17</v>
      </c>
      <c r="AS71" s="73"/>
      <c r="AT71" s="73"/>
      <c r="AU71" s="74"/>
      <c r="AV71" s="67"/>
      <c r="AW71" s="66"/>
      <c r="AX71" s="66">
        <f t="shared" si="35"/>
        <v>17</v>
      </c>
      <c r="AY71" s="66">
        <v>13</v>
      </c>
      <c r="AZ71" s="66">
        <v>4</v>
      </c>
      <c r="BA71" s="66">
        <f t="shared" si="36"/>
        <v>100</v>
      </c>
      <c r="BB71" s="82">
        <v>100</v>
      </c>
      <c r="BC71" s="179"/>
      <c r="BD71" s="307"/>
      <c r="BE71" s="307"/>
      <c r="BF71" s="74"/>
      <c r="BG71" s="67"/>
      <c r="BH71" s="66"/>
      <c r="BI71" s="512"/>
      <c r="BJ71" s="14"/>
    </row>
    <row r="72" spans="1:65" ht="47.25" outlineLevel="1" x14ac:dyDescent="0.25">
      <c r="A72" s="60">
        <v>52</v>
      </c>
      <c r="B72" s="236" t="s">
        <v>206</v>
      </c>
      <c r="C72" s="80" t="s">
        <v>97</v>
      </c>
      <c r="D72" s="337">
        <v>1.67</v>
      </c>
      <c r="E72" s="82"/>
      <c r="F72" s="82"/>
      <c r="G72" s="81">
        <v>0</v>
      </c>
      <c r="H72" s="81">
        <v>0</v>
      </c>
      <c r="I72" s="81">
        <v>0</v>
      </c>
      <c r="J72" s="82">
        <v>0</v>
      </c>
      <c r="K72" s="81">
        <v>0</v>
      </c>
      <c r="L72" s="82">
        <v>0</v>
      </c>
      <c r="M72" s="73">
        <v>0</v>
      </c>
      <c r="N72" s="82">
        <v>0</v>
      </c>
      <c r="O72" s="82">
        <v>0</v>
      </c>
      <c r="P72" s="82">
        <v>0</v>
      </c>
      <c r="Q72" s="82">
        <v>0</v>
      </c>
      <c r="R72" s="82">
        <v>0</v>
      </c>
      <c r="S72" s="82">
        <v>0</v>
      </c>
      <c r="T72" s="73"/>
      <c r="U72" s="73">
        <v>0</v>
      </c>
      <c r="V72" s="73"/>
      <c r="W72" s="73"/>
      <c r="X72" s="82">
        <v>500</v>
      </c>
      <c r="Y72" s="179">
        <v>62</v>
      </c>
      <c r="Z72" s="73"/>
      <c r="AA72" s="82"/>
      <c r="AB72" s="74"/>
      <c r="AC72" s="203"/>
      <c r="AD72" s="74"/>
      <c r="AE72" s="73">
        <f>AF72+AG72</f>
        <v>62</v>
      </c>
      <c r="AF72" s="73">
        <v>49</v>
      </c>
      <c r="AG72" s="73">
        <v>13</v>
      </c>
      <c r="AH72" s="73">
        <f>AE72*100/Y72</f>
        <v>100</v>
      </c>
      <c r="AI72" s="82">
        <v>150</v>
      </c>
      <c r="AJ72" s="179">
        <v>100</v>
      </c>
      <c r="AK72" s="73">
        <f t="shared" si="23"/>
        <v>0</v>
      </c>
      <c r="AL72" s="73">
        <v>0</v>
      </c>
      <c r="AM72" s="73">
        <v>0</v>
      </c>
      <c r="AN72" s="74">
        <f t="shared" si="34"/>
        <v>0</v>
      </c>
      <c r="AO72" s="67">
        <f t="shared" si="38"/>
        <v>20</v>
      </c>
      <c r="AP72" s="66">
        <v>20</v>
      </c>
      <c r="AQ72" s="82">
        <v>100</v>
      </c>
      <c r="AR72" s="179">
        <v>69</v>
      </c>
      <c r="AS72" s="73"/>
      <c r="AT72" s="73"/>
      <c r="AU72" s="74"/>
      <c r="AV72" s="67">
        <f t="shared" si="39"/>
        <v>13.8</v>
      </c>
      <c r="AW72" s="66">
        <v>20</v>
      </c>
      <c r="AX72" s="66">
        <f t="shared" si="35"/>
        <v>0</v>
      </c>
      <c r="AY72" s="66">
        <v>0</v>
      </c>
      <c r="AZ72" s="66">
        <v>0</v>
      </c>
      <c r="BA72" s="66">
        <f t="shared" si="36"/>
        <v>0</v>
      </c>
      <c r="BB72" s="340" t="s">
        <v>828</v>
      </c>
      <c r="BC72" s="179"/>
      <c r="BD72" s="307"/>
      <c r="BE72" s="307"/>
      <c r="BF72" s="74"/>
      <c r="BG72" s="67">
        <f t="shared" ref="BG72:BG83" si="50">BC72*BH72/100</f>
        <v>0</v>
      </c>
      <c r="BH72" s="66">
        <v>20</v>
      </c>
      <c r="BI72" s="512"/>
      <c r="BJ72" s="14"/>
    </row>
    <row r="73" spans="1:65" ht="51" customHeight="1" x14ac:dyDescent="0.25">
      <c r="A73" s="60">
        <v>53</v>
      </c>
      <c r="B73" s="236" t="s">
        <v>196</v>
      </c>
      <c r="C73" s="80" t="s">
        <v>97</v>
      </c>
      <c r="D73" s="337">
        <v>1.87</v>
      </c>
      <c r="E73" s="82"/>
      <c r="F73" s="82"/>
      <c r="G73" s="81">
        <v>0</v>
      </c>
      <c r="H73" s="81">
        <v>0</v>
      </c>
      <c r="I73" s="81">
        <v>0</v>
      </c>
      <c r="J73" s="82">
        <v>0</v>
      </c>
      <c r="K73" s="81">
        <v>100</v>
      </c>
      <c r="L73" s="82">
        <v>100</v>
      </c>
      <c r="M73" s="73">
        <v>160</v>
      </c>
      <c r="N73" s="82">
        <f>M73</f>
        <v>160</v>
      </c>
      <c r="O73" s="73">
        <f>N73*100/M73</f>
        <v>100</v>
      </c>
      <c r="P73" s="73">
        <v>196</v>
      </c>
      <c r="Q73" s="73">
        <v>196</v>
      </c>
      <c r="R73" s="73">
        <f>Q73*100/P73</f>
        <v>100</v>
      </c>
      <c r="S73" s="73">
        <v>137</v>
      </c>
      <c r="T73" s="73"/>
      <c r="U73" s="73">
        <v>137</v>
      </c>
      <c r="V73" s="73"/>
      <c r="W73" s="73">
        <f>U73*100/S73</f>
        <v>100</v>
      </c>
      <c r="X73" s="82">
        <v>1500</v>
      </c>
      <c r="Y73" s="179">
        <v>128</v>
      </c>
      <c r="Z73" s="73"/>
      <c r="AA73" s="82"/>
      <c r="AB73" s="74"/>
      <c r="AC73" s="203">
        <f>Y73*AD73/100</f>
        <v>25.6</v>
      </c>
      <c r="AD73" s="74">
        <v>20</v>
      </c>
      <c r="AE73" s="73">
        <f t="shared" ref="AE73:AE78" si="51">AF73+AG73</f>
        <v>128</v>
      </c>
      <c r="AF73" s="73">
        <v>102</v>
      </c>
      <c r="AG73" s="73">
        <v>26</v>
      </c>
      <c r="AH73" s="73">
        <f>AE73*100/Y73</f>
        <v>100</v>
      </c>
      <c r="AI73" s="82">
        <v>1500</v>
      </c>
      <c r="AJ73" s="179">
        <v>125</v>
      </c>
      <c r="AK73" s="73">
        <f t="shared" si="23"/>
        <v>125</v>
      </c>
      <c r="AL73" s="73">
        <v>100</v>
      </c>
      <c r="AM73" s="73">
        <v>25</v>
      </c>
      <c r="AN73" s="74">
        <f t="shared" si="34"/>
        <v>100</v>
      </c>
      <c r="AO73" s="67">
        <f t="shared" si="38"/>
        <v>25</v>
      </c>
      <c r="AP73" s="66">
        <v>20</v>
      </c>
      <c r="AQ73" s="82">
        <v>1500</v>
      </c>
      <c r="AR73" s="179">
        <v>69</v>
      </c>
      <c r="AS73" s="73"/>
      <c r="AT73" s="73"/>
      <c r="AU73" s="74"/>
      <c r="AV73" s="67">
        <f t="shared" si="39"/>
        <v>13.8</v>
      </c>
      <c r="AW73" s="66">
        <v>20</v>
      </c>
      <c r="AX73" s="66">
        <f t="shared" si="35"/>
        <v>0</v>
      </c>
      <c r="AY73" s="66">
        <v>0</v>
      </c>
      <c r="AZ73" s="66">
        <v>0</v>
      </c>
      <c r="BA73" s="66">
        <f t="shared" si="36"/>
        <v>0</v>
      </c>
      <c r="BB73" s="82">
        <v>1500</v>
      </c>
      <c r="BC73" s="179"/>
      <c r="BD73" s="307"/>
      <c r="BE73" s="307"/>
      <c r="BF73" s="74"/>
      <c r="BG73" s="67">
        <f t="shared" si="50"/>
        <v>0</v>
      </c>
      <c r="BH73" s="66">
        <v>20</v>
      </c>
      <c r="BI73" s="512"/>
      <c r="BJ73" s="14"/>
      <c r="BK73" s="147"/>
    </row>
    <row r="74" spans="1:65" ht="47.25" x14ac:dyDescent="0.25">
      <c r="A74" s="60">
        <v>54</v>
      </c>
      <c r="B74" s="236" t="s">
        <v>207</v>
      </c>
      <c r="C74" s="80" t="s">
        <v>97</v>
      </c>
      <c r="D74" s="337">
        <v>1.5</v>
      </c>
      <c r="E74" s="82"/>
      <c r="F74" s="82"/>
      <c r="G74" s="81">
        <v>1000</v>
      </c>
      <c r="H74" s="81">
        <v>1000</v>
      </c>
      <c r="I74" s="81">
        <v>1000</v>
      </c>
      <c r="J74" s="82">
        <v>1000</v>
      </c>
      <c r="K74" s="81">
        <v>1000</v>
      </c>
      <c r="L74" s="82">
        <v>1000</v>
      </c>
      <c r="M74" s="73">
        <v>801</v>
      </c>
      <c r="N74" s="82">
        <f t="shared" ref="N74:N86" si="52">M74</f>
        <v>801</v>
      </c>
      <c r="O74" s="73">
        <f t="shared" ref="O74:O79" si="53">N74*100/M74</f>
        <v>100</v>
      </c>
      <c r="P74" s="73">
        <v>837</v>
      </c>
      <c r="Q74" s="73">
        <v>837</v>
      </c>
      <c r="R74" s="73">
        <f t="shared" si="2"/>
        <v>100</v>
      </c>
      <c r="S74" s="73">
        <v>137</v>
      </c>
      <c r="T74" s="73"/>
      <c r="U74" s="73">
        <v>137</v>
      </c>
      <c r="V74" s="73"/>
      <c r="W74" s="73">
        <f t="shared" si="41"/>
        <v>100</v>
      </c>
      <c r="X74" s="82">
        <v>1500</v>
      </c>
      <c r="Y74" s="179">
        <v>128</v>
      </c>
      <c r="Z74" s="73"/>
      <c r="AA74" s="82"/>
      <c r="AB74" s="74"/>
      <c r="AC74" s="203">
        <f>Y74*AD74/100</f>
        <v>25.6</v>
      </c>
      <c r="AD74" s="74">
        <v>20</v>
      </c>
      <c r="AE74" s="73">
        <f t="shared" si="51"/>
        <v>102</v>
      </c>
      <c r="AF74" s="73">
        <v>76</v>
      </c>
      <c r="AG74" s="73">
        <v>26</v>
      </c>
      <c r="AH74" s="73">
        <f>AE74*100/Y74</f>
        <v>80</v>
      </c>
      <c r="AI74" s="82">
        <v>1000</v>
      </c>
      <c r="AJ74" s="179">
        <v>125</v>
      </c>
      <c r="AK74" s="73">
        <f t="shared" si="23"/>
        <v>125</v>
      </c>
      <c r="AL74" s="73">
        <v>100</v>
      </c>
      <c r="AM74" s="73">
        <v>25</v>
      </c>
      <c r="AN74" s="74">
        <f t="shared" si="34"/>
        <v>100</v>
      </c>
      <c r="AO74" s="67">
        <f t="shared" si="38"/>
        <v>25</v>
      </c>
      <c r="AP74" s="66">
        <v>20</v>
      </c>
      <c r="AQ74" s="82">
        <v>1500</v>
      </c>
      <c r="AR74" s="179">
        <v>69</v>
      </c>
      <c r="AS74" s="73"/>
      <c r="AT74" s="73"/>
      <c r="AU74" s="74"/>
      <c r="AV74" s="67">
        <f t="shared" si="39"/>
        <v>13.8</v>
      </c>
      <c r="AW74" s="66">
        <v>20</v>
      </c>
      <c r="AX74" s="66">
        <f t="shared" si="35"/>
        <v>69</v>
      </c>
      <c r="AY74" s="66">
        <v>55</v>
      </c>
      <c r="AZ74" s="66">
        <v>14</v>
      </c>
      <c r="BA74" s="66">
        <f t="shared" si="36"/>
        <v>100</v>
      </c>
      <c r="BB74" s="82">
        <v>1000</v>
      </c>
      <c r="BC74" s="179"/>
      <c r="BD74" s="307"/>
      <c r="BE74" s="307"/>
      <c r="BF74" s="74"/>
      <c r="BG74" s="67">
        <f t="shared" si="50"/>
        <v>0</v>
      </c>
      <c r="BH74" s="66">
        <v>20</v>
      </c>
      <c r="BI74" s="512"/>
      <c r="BJ74" s="14"/>
    </row>
    <row r="75" spans="1:65" ht="47.25" x14ac:dyDescent="0.25">
      <c r="A75" s="60">
        <v>55</v>
      </c>
      <c r="B75" s="236" t="s">
        <v>208</v>
      </c>
      <c r="C75" s="80" t="s">
        <v>97</v>
      </c>
      <c r="D75" s="337">
        <v>3.54</v>
      </c>
      <c r="E75" s="82"/>
      <c r="F75" s="82"/>
      <c r="G75" s="81">
        <v>1500</v>
      </c>
      <c r="H75" s="81">
        <v>1500</v>
      </c>
      <c r="I75" s="81">
        <v>1700</v>
      </c>
      <c r="J75" s="82">
        <v>1700</v>
      </c>
      <c r="K75" s="81">
        <v>1700</v>
      </c>
      <c r="L75" s="82">
        <v>1700</v>
      </c>
      <c r="M75" s="73">
        <v>1362</v>
      </c>
      <c r="N75" s="82">
        <f t="shared" si="52"/>
        <v>1362</v>
      </c>
      <c r="O75" s="73">
        <f t="shared" si="53"/>
        <v>100</v>
      </c>
      <c r="P75" s="73">
        <v>1396</v>
      </c>
      <c r="Q75" s="73">
        <v>1396</v>
      </c>
      <c r="R75" s="73">
        <f t="shared" si="2"/>
        <v>100</v>
      </c>
      <c r="S75" s="73">
        <v>288</v>
      </c>
      <c r="T75" s="73"/>
      <c r="U75" s="73">
        <v>288</v>
      </c>
      <c r="V75" s="73"/>
      <c r="W75" s="73">
        <f t="shared" si="41"/>
        <v>100</v>
      </c>
      <c r="X75" s="82">
        <v>1000</v>
      </c>
      <c r="Y75" s="179">
        <v>171</v>
      </c>
      <c r="Z75" s="73"/>
      <c r="AA75" s="82"/>
      <c r="AB75" s="74"/>
      <c r="AC75" s="203">
        <f>Y75*AD75/100</f>
        <v>34.200000000000003</v>
      </c>
      <c r="AD75" s="74">
        <v>20</v>
      </c>
      <c r="AE75" s="73">
        <f t="shared" si="51"/>
        <v>171</v>
      </c>
      <c r="AF75" s="73">
        <f>44+92</f>
        <v>136</v>
      </c>
      <c r="AG75" s="73">
        <f>11+24</f>
        <v>35</v>
      </c>
      <c r="AH75" s="73">
        <f>AE75*100/Y75</f>
        <v>100</v>
      </c>
      <c r="AI75" s="82">
        <v>600</v>
      </c>
      <c r="AJ75" s="179">
        <v>125</v>
      </c>
      <c r="AK75" s="73">
        <f t="shared" si="23"/>
        <v>125</v>
      </c>
      <c r="AL75" s="73">
        <v>100</v>
      </c>
      <c r="AM75" s="73">
        <v>25</v>
      </c>
      <c r="AN75" s="74">
        <f t="shared" si="34"/>
        <v>100</v>
      </c>
      <c r="AO75" s="67">
        <f t="shared" si="38"/>
        <v>25</v>
      </c>
      <c r="AP75" s="66">
        <v>20</v>
      </c>
      <c r="AQ75" s="82">
        <v>200</v>
      </c>
      <c r="AR75" s="179">
        <v>30</v>
      </c>
      <c r="AS75" s="73"/>
      <c r="AT75" s="73"/>
      <c r="AU75" s="74"/>
      <c r="AV75" s="67">
        <f t="shared" si="39"/>
        <v>6</v>
      </c>
      <c r="AW75" s="66">
        <v>20</v>
      </c>
      <c r="AX75" s="66">
        <f t="shared" si="35"/>
        <v>30</v>
      </c>
      <c r="AY75" s="66">
        <v>24</v>
      </c>
      <c r="AZ75" s="66">
        <v>6</v>
      </c>
      <c r="BA75" s="66">
        <f t="shared" si="36"/>
        <v>100</v>
      </c>
      <c r="BB75" s="82">
        <v>250</v>
      </c>
      <c r="BC75" s="179"/>
      <c r="BD75" s="307"/>
      <c r="BE75" s="307"/>
      <c r="BF75" s="74"/>
      <c r="BG75" s="67">
        <f t="shared" si="50"/>
        <v>0</v>
      </c>
      <c r="BH75" s="66">
        <v>20</v>
      </c>
      <c r="BI75" s="512"/>
      <c r="BJ75" s="14"/>
    </row>
    <row r="76" spans="1:65" ht="47.25" x14ac:dyDescent="0.25">
      <c r="A76" s="60">
        <v>56</v>
      </c>
      <c r="B76" s="236" t="s">
        <v>209</v>
      </c>
      <c r="C76" s="80" t="s">
        <v>97</v>
      </c>
      <c r="D76" s="337">
        <v>7.39</v>
      </c>
      <c r="E76" s="82"/>
      <c r="F76" s="82"/>
      <c r="G76" s="81"/>
      <c r="H76" s="81"/>
      <c r="I76" s="81"/>
      <c r="J76" s="82"/>
      <c r="K76" s="81"/>
      <c r="L76" s="82"/>
      <c r="M76" s="73"/>
      <c r="N76" s="82"/>
      <c r="O76" s="73"/>
      <c r="P76" s="73"/>
      <c r="Q76" s="73"/>
      <c r="R76" s="73"/>
      <c r="S76" s="202"/>
      <c r="T76" s="202"/>
      <c r="U76" s="202"/>
      <c r="V76" s="202"/>
      <c r="W76" s="202"/>
      <c r="X76" s="206"/>
      <c r="Y76" s="179">
        <v>0</v>
      </c>
      <c r="Z76" s="73"/>
      <c r="AA76" s="82"/>
      <c r="AB76" s="74"/>
      <c r="AC76" s="203"/>
      <c r="AD76" s="74"/>
      <c r="AE76" s="73">
        <f t="shared" si="51"/>
        <v>0</v>
      </c>
      <c r="AF76" s="73">
        <v>0</v>
      </c>
      <c r="AG76" s="73">
        <v>0</v>
      </c>
      <c r="AH76" s="73"/>
      <c r="AI76" s="206">
        <v>600</v>
      </c>
      <c r="AJ76" s="179">
        <v>40</v>
      </c>
      <c r="AK76" s="73">
        <f t="shared" si="23"/>
        <v>40</v>
      </c>
      <c r="AL76" s="73">
        <v>32</v>
      </c>
      <c r="AM76" s="73">
        <v>8</v>
      </c>
      <c r="AN76" s="74">
        <f t="shared" si="34"/>
        <v>100</v>
      </c>
      <c r="AO76" s="67">
        <f t="shared" si="38"/>
        <v>8</v>
      </c>
      <c r="AP76" s="66">
        <v>20</v>
      </c>
      <c r="AQ76" s="206">
        <v>200</v>
      </c>
      <c r="AR76" s="179">
        <v>63</v>
      </c>
      <c r="AS76" s="73"/>
      <c r="AT76" s="73"/>
      <c r="AU76" s="74"/>
      <c r="AV76" s="67">
        <f t="shared" si="39"/>
        <v>12.6</v>
      </c>
      <c r="AW76" s="66">
        <v>20</v>
      </c>
      <c r="AX76" s="66">
        <f t="shared" si="35"/>
        <v>63</v>
      </c>
      <c r="AY76" s="66">
        <v>50</v>
      </c>
      <c r="AZ76" s="66">
        <v>13</v>
      </c>
      <c r="BA76" s="66">
        <f t="shared" si="36"/>
        <v>100</v>
      </c>
      <c r="BB76" s="206">
        <v>250</v>
      </c>
      <c r="BC76" s="179"/>
      <c r="BD76" s="307"/>
      <c r="BE76" s="307"/>
      <c r="BF76" s="74"/>
      <c r="BG76" s="67">
        <f t="shared" si="50"/>
        <v>0</v>
      </c>
      <c r="BH76" s="66">
        <v>20</v>
      </c>
      <c r="BI76" s="512"/>
      <c r="BJ76" s="14"/>
    </row>
    <row r="77" spans="1:65" ht="47.25" x14ac:dyDescent="0.25">
      <c r="A77" s="60">
        <v>57</v>
      </c>
      <c r="B77" s="236" t="s">
        <v>210</v>
      </c>
      <c r="C77" s="80" t="s">
        <v>97</v>
      </c>
      <c r="D77" s="337">
        <v>2.036</v>
      </c>
      <c r="E77" s="82"/>
      <c r="F77" s="82"/>
      <c r="G77" s="81">
        <v>1000</v>
      </c>
      <c r="H77" s="81">
        <v>900</v>
      </c>
      <c r="I77" s="81">
        <v>1500</v>
      </c>
      <c r="J77" s="82">
        <v>1500</v>
      </c>
      <c r="K77" s="81">
        <v>1100</v>
      </c>
      <c r="L77" s="82">
        <v>1100</v>
      </c>
      <c r="M77" s="73">
        <v>881</v>
      </c>
      <c r="N77" s="82">
        <f t="shared" si="52"/>
        <v>881</v>
      </c>
      <c r="O77" s="73">
        <f t="shared" si="53"/>
        <v>100</v>
      </c>
      <c r="P77" s="73">
        <v>917</v>
      </c>
      <c r="Q77" s="73">
        <v>917</v>
      </c>
      <c r="R77" s="73">
        <f t="shared" si="2"/>
        <v>100</v>
      </c>
      <c r="S77" s="504">
        <v>177</v>
      </c>
      <c r="T77" s="504"/>
      <c r="U77" s="504">
        <v>177</v>
      </c>
      <c r="V77" s="504"/>
      <c r="W77" s="504">
        <f t="shared" si="41"/>
        <v>100</v>
      </c>
      <c r="X77" s="504">
        <v>1500</v>
      </c>
      <c r="Y77" s="179">
        <v>67</v>
      </c>
      <c r="Z77" s="73"/>
      <c r="AA77" s="82"/>
      <c r="AB77" s="74"/>
      <c r="AC77" s="203">
        <f>Y77*AD77/100</f>
        <v>13.4</v>
      </c>
      <c r="AD77" s="74">
        <v>20</v>
      </c>
      <c r="AE77" s="73">
        <f t="shared" si="51"/>
        <v>67</v>
      </c>
      <c r="AF77" s="73">
        <v>53</v>
      </c>
      <c r="AG77" s="73">
        <v>14</v>
      </c>
      <c r="AH77" s="73">
        <f t="shared" ref="AH77:AH82" si="54">AE77*100/Y77</f>
        <v>100</v>
      </c>
      <c r="AI77" s="73">
        <v>500</v>
      </c>
      <c r="AJ77" s="179">
        <v>70</v>
      </c>
      <c r="AK77" s="73">
        <f t="shared" si="23"/>
        <v>70</v>
      </c>
      <c r="AL77" s="73">
        <v>56</v>
      </c>
      <c r="AM77" s="73">
        <v>14</v>
      </c>
      <c r="AN77" s="74">
        <f t="shared" si="34"/>
        <v>100</v>
      </c>
      <c r="AO77" s="67">
        <f t="shared" si="38"/>
        <v>14</v>
      </c>
      <c r="AP77" s="66">
        <v>20</v>
      </c>
      <c r="AQ77" s="73">
        <v>500</v>
      </c>
      <c r="AR77" s="179">
        <v>36</v>
      </c>
      <c r="AS77" s="73"/>
      <c r="AT77" s="73"/>
      <c r="AU77" s="74"/>
      <c r="AV77" s="67">
        <f t="shared" si="39"/>
        <v>7.2</v>
      </c>
      <c r="AW77" s="66">
        <v>20</v>
      </c>
      <c r="AX77" s="66">
        <f t="shared" si="35"/>
        <v>0</v>
      </c>
      <c r="AY77" s="66">
        <v>0</v>
      </c>
      <c r="AZ77" s="66">
        <v>0</v>
      </c>
      <c r="BA77" s="66">
        <f t="shared" si="36"/>
        <v>0</v>
      </c>
      <c r="BB77" s="307">
        <v>500</v>
      </c>
      <c r="BC77" s="179"/>
      <c r="BD77" s="307"/>
      <c r="BE77" s="307"/>
      <c r="BF77" s="74"/>
      <c r="BG77" s="67">
        <f t="shared" si="50"/>
        <v>0</v>
      </c>
      <c r="BH77" s="66">
        <v>20</v>
      </c>
      <c r="BI77" s="512"/>
      <c r="BJ77" s="14"/>
    </row>
    <row r="78" spans="1:65" ht="47.25" x14ac:dyDescent="0.25">
      <c r="A78" s="60">
        <v>58</v>
      </c>
      <c r="B78" s="236" t="s">
        <v>210</v>
      </c>
      <c r="C78" s="80" t="s">
        <v>97</v>
      </c>
      <c r="D78" s="337">
        <v>3.2</v>
      </c>
      <c r="E78" s="82"/>
      <c r="F78" s="82"/>
      <c r="G78" s="81"/>
      <c r="H78" s="81"/>
      <c r="I78" s="81"/>
      <c r="J78" s="82"/>
      <c r="K78" s="81"/>
      <c r="L78" s="82"/>
      <c r="M78" s="73">
        <v>401</v>
      </c>
      <c r="N78" s="82">
        <v>130</v>
      </c>
      <c r="O78" s="73">
        <f t="shared" si="53"/>
        <v>32</v>
      </c>
      <c r="P78" s="73">
        <v>401</v>
      </c>
      <c r="Q78" s="73">
        <v>401</v>
      </c>
      <c r="R78" s="73">
        <f t="shared" si="2"/>
        <v>100</v>
      </c>
      <c r="S78" s="505"/>
      <c r="T78" s="505"/>
      <c r="U78" s="505"/>
      <c r="V78" s="505"/>
      <c r="W78" s="505"/>
      <c r="X78" s="505"/>
      <c r="Y78" s="179">
        <v>104</v>
      </c>
      <c r="Z78" s="73"/>
      <c r="AA78" s="82"/>
      <c r="AB78" s="74"/>
      <c r="AC78" s="203"/>
      <c r="AD78" s="74"/>
      <c r="AE78" s="73">
        <f t="shared" si="51"/>
        <v>104</v>
      </c>
      <c r="AF78" s="73">
        <v>83</v>
      </c>
      <c r="AG78" s="73">
        <v>21</v>
      </c>
      <c r="AH78" s="73">
        <f t="shared" si="54"/>
        <v>100</v>
      </c>
      <c r="AI78" s="73">
        <v>1000</v>
      </c>
      <c r="AJ78" s="179">
        <v>95</v>
      </c>
      <c r="AK78" s="73">
        <f>AL78+AM78</f>
        <v>95</v>
      </c>
      <c r="AL78" s="73">
        <v>74</v>
      </c>
      <c r="AM78" s="73">
        <v>21</v>
      </c>
      <c r="AN78" s="74">
        <f t="shared" si="34"/>
        <v>100</v>
      </c>
      <c r="AO78" s="67">
        <f t="shared" si="38"/>
        <v>19</v>
      </c>
      <c r="AP78" s="66">
        <v>20</v>
      </c>
      <c r="AQ78" s="73">
        <v>1000</v>
      </c>
      <c r="AR78" s="179">
        <v>57</v>
      </c>
      <c r="AS78" s="73"/>
      <c r="AT78" s="73"/>
      <c r="AU78" s="74"/>
      <c r="AV78" s="67">
        <f t="shared" si="39"/>
        <v>11.4</v>
      </c>
      <c r="AW78" s="66">
        <v>20</v>
      </c>
      <c r="AX78" s="66">
        <f t="shared" si="35"/>
        <v>0</v>
      </c>
      <c r="AY78" s="66">
        <v>0</v>
      </c>
      <c r="AZ78" s="66">
        <v>0</v>
      </c>
      <c r="BA78" s="66">
        <f t="shared" si="36"/>
        <v>0</v>
      </c>
      <c r="BB78" s="307">
        <v>1000</v>
      </c>
      <c r="BC78" s="179"/>
      <c r="BD78" s="307"/>
      <c r="BE78" s="307"/>
      <c r="BF78" s="74"/>
      <c r="BG78" s="67">
        <f t="shared" si="50"/>
        <v>0</v>
      </c>
      <c r="BH78" s="66">
        <v>20</v>
      </c>
      <c r="BI78" s="512"/>
      <c r="BJ78" s="14"/>
    </row>
    <row r="79" spans="1:65" ht="35.25" customHeight="1" x14ac:dyDescent="0.25">
      <c r="A79" s="60">
        <v>59</v>
      </c>
      <c r="B79" s="236" t="s">
        <v>211</v>
      </c>
      <c r="C79" s="80" t="s">
        <v>97</v>
      </c>
      <c r="D79" s="337">
        <v>14</v>
      </c>
      <c r="E79" s="82"/>
      <c r="F79" s="82"/>
      <c r="G79" s="81">
        <v>3000</v>
      </c>
      <c r="H79" s="81">
        <v>300</v>
      </c>
      <c r="I79" s="81">
        <v>2000</v>
      </c>
      <c r="J79" s="82">
        <v>1150</v>
      </c>
      <c r="K79" s="81">
        <v>1200</v>
      </c>
      <c r="L79" s="82">
        <v>1200</v>
      </c>
      <c r="M79" s="73">
        <v>961</v>
      </c>
      <c r="N79" s="82">
        <f t="shared" si="52"/>
        <v>961</v>
      </c>
      <c r="O79" s="73">
        <f t="shared" si="53"/>
        <v>100</v>
      </c>
      <c r="P79" s="73">
        <v>997</v>
      </c>
      <c r="Q79" s="73">
        <v>997</v>
      </c>
      <c r="R79" s="73">
        <f t="shared" si="2"/>
        <v>100</v>
      </c>
      <c r="S79" s="504">
        <v>197</v>
      </c>
      <c r="T79" s="504"/>
      <c r="U79" s="504">
        <v>197</v>
      </c>
      <c r="V79" s="504"/>
      <c r="W79" s="504">
        <f t="shared" si="41"/>
        <v>100</v>
      </c>
      <c r="X79" s="504">
        <v>1000</v>
      </c>
      <c r="Y79" s="179">
        <v>118</v>
      </c>
      <c r="Z79" s="73"/>
      <c r="AA79" s="82"/>
      <c r="AB79" s="74"/>
      <c r="AC79" s="203">
        <f>Y79*AD79/100</f>
        <v>23.6</v>
      </c>
      <c r="AD79" s="74">
        <v>20</v>
      </c>
      <c r="AE79" s="73">
        <f t="shared" ref="AE79:AE106" si="55">Y79</f>
        <v>118</v>
      </c>
      <c r="AF79" s="73">
        <f>AE79-AG79</f>
        <v>94</v>
      </c>
      <c r="AG79" s="73">
        <f>ROUNDUP(AE79*20/100,0)</f>
        <v>24</v>
      </c>
      <c r="AH79" s="73">
        <f t="shared" si="54"/>
        <v>100</v>
      </c>
      <c r="AI79" s="73">
        <v>900</v>
      </c>
      <c r="AJ79" s="179">
        <v>113</v>
      </c>
      <c r="AK79" s="73">
        <f t="shared" si="23"/>
        <v>113</v>
      </c>
      <c r="AL79" s="73">
        <v>90</v>
      </c>
      <c r="AM79" s="73">
        <v>23</v>
      </c>
      <c r="AN79" s="74">
        <f t="shared" si="34"/>
        <v>100</v>
      </c>
      <c r="AO79" s="67">
        <f t="shared" si="38"/>
        <v>22.6</v>
      </c>
      <c r="AP79" s="66">
        <v>20</v>
      </c>
      <c r="AQ79" s="73">
        <v>1000</v>
      </c>
      <c r="AR79" s="179">
        <v>64</v>
      </c>
      <c r="AS79" s="73"/>
      <c r="AT79" s="73"/>
      <c r="AU79" s="74"/>
      <c r="AV79" s="67">
        <f t="shared" si="39"/>
        <v>12.8</v>
      </c>
      <c r="AW79" s="66">
        <v>20</v>
      </c>
      <c r="AX79" s="66">
        <f t="shared" si="35"/>
        <v>64</v>
      </c>
      <c r="AY79" s="66">
        <v>51</v>
      </c>
      <c r="AZ79" s="66">
        <v>13</v>
      </c>
      <c r="BA79" s="66">
        <f t="shared" si="36"/>
        <v>100</v>
      </c>
      <c r="BB79" s="307">
        <v>800</v>
      </c>
      <c r="BC79" s="179"/>
      <c r="BD79" s="307"/>
      <c r="BE79" s="307"/>
      <c r="BF79" s="74"/>
      <c r="BG79" s="67">
        <f t="shared" si="50"/>
        <v>0</v>
      </c>
      <c r="BH79" s="66">
        <v>20</v>
      </c>
      <c r="BI79" s="512"/>
      <c r="BJ79" s="14"/>
    </row>
    <row r="80" spans="1:65" ht="36" customHeight="1" x14ac:dyDescent="0.25">
      <c r="A80" s="60">
        <v>60</v>
      </c>
      <c r="B80" s="236" t="s">
        <v>212</v>
      </c>
      <c r="C80" s="80" t="s">
        <v>97</v>
      </c>
      <c r="D80" s="337">
        <v>7.26</v>
      </c>
      <c r="E80" s="82"/>
      <c r="F80" s="82"/>
      <c r="G80" s="81"/>
      <c r="H80" s="81"/>
      <c r="I80" s="81"/>
      <c r="J80" s="82"/>
      <c r="K80" s="81"/>
      <c r="L80" s="82"/>
      <c r="M80" s="73"/>
      <c r="N80" s="82"/>
      <c r="O80" s="73"/>
      <c r="P80" s="73"/>
      <c r="Q80" s="73"/>
      <c r="R80" s="73"/>
      <c r="S80" s="507"/>
      <c r="T80" s="507"/>
      <c r="U80" s="507"/>
      <c r="V80" s="507"/>
      <c r="W80" s="507"/>
      <c r="X80" s="507"/>
      <c r="Y80" s="179">
        <v>61</v>
      </c>
      <c r="Z80" s="73"/>
      <c r="AA80" s="82"/>
      <c r="AB80" s="74"/>
      <c r="AC80" s="203"/>
      <c r="AD80" s="74"/>
      <c r="AE80" s="73">
        <f t="shared" si="55"/>
        <v>61</v>
      </c>
      <c r="AF80" s="73">
        <f>AE80-AG80</f>
        <v>48</v>
      </c>
      <c r="AG80" s="73">
        <f>ROUNDUP(AE80*20/100,0)</f>
        <v>13</v>
      </c>
      <c r="AH80" s="73">
        <f t="shared" si="54"/>
        <v>100</v>
      </c>
      <c r="AI80" s="73">
        <v>500</v>
      </c>
      <c r="AJ80" s="179">
        <v>59</v>
      </c>
      <c r="AK80" s="73">
        <f t="shared" si="23"/>
        <v>59</v>
      </c>
      <c r="AL80" s="73">
        <v>47</v>
      </c>
      <c r="AM80" s="73">
        <v>12</v>
      </c>
      <c r="AN80" s="74">
        <f t="shared" si="34"/>
        <v>100</v>
      </c>
      <c r="AO80" s="67">
        <f t="shared" si="38"/>
        <v>11.8</v>
      </c>
      <c r="AP80" s="66">
        <v>20</v>
      </c>
      <c r="AQ80" s="73">
        <v>500</v>
      </c>
      <c r="AR80" s="179">
        <v>33</v>
      </c>
      <c r="AS80" s="73"/>
      <c r="AT80" s="73"/>
      <c r="AU80" s="74"/>
      <c r="AV80" s="67">
        <f t="shared" si="39"/>
        <v>6.6</v>
      </c>
      <c r="AW80" s="66">
        <v>20</v>
      </c>
      <c r="AX80" s="66">
        <f t="shared" si="35"/>
        <v>33</v>
      </c>
      <c r="AY80" s="66">
        <v>26</v>
      </c>
      <c r="AZ80" s="66">
        <v>7</v>
      </c>
      <c r="BA80" s="66">
        <f t="shared" si="36"/>
        <v>100</v>
      </c>
      <c r="BB80" s="307">
        <v>500</v>
      </c>
      <c r="BC80" s="179"/>
      <c r="BD80" s="307"/>
      <c r="BE80" s="307"/>
      <c r="BF80" s="74"/>
      <c r="BG80" s="67">
        <f t="shared" si="50"/>
        <v>0</v>
      </c>
      <c r="BH80" s="66">
        <v>20</v>
      </c>
      <c r="BI80" s="512"/>
      <c r="BJ80" s="14"/>
    </row>
    <row r="81" spans="1:65" ht="36" customHeight="1" x14ac:dyDescent="0.25">
      <c r="A81" s="60">
        <v>61</v>
      </c>
      <c r="B81" s="236" t="s">
        <v>211</v>
      </c>
      <c r="C81" s="80" t="s">
        <v>97</v>
      </c>
      <c r="D81" s="337">
        <v>1.6</v>
      </c>
      <c r="E81" s="82"/>
      <c r="F81" s="82"/>
      <c r="G81" s="81"/>
      <c r="H81" s="81"/>
      <c r="I81" s="81"/>
      <c r="J81" s="82"/>
      <c r="K81" s="81"/>
      <c r="L81" s="82"/>
      <c r="M81" s="73"/>
      <c r="N81" s="82"/>
      <c r="O81" s="73"/>
      <c r="P81" s="73"/>
      <c r="Q81" s="73"/>
      <c r="R81" s="73"/>
      <c r="S81" s="505"/>
      <c r="T81" s="505"/>
      <c r="U81" s="505"/>
      <c r="V81" s="505"/>
      <c r="W81" s="505"/>
      <c r="X81" s="505"/>
      <c r="Y81" s="179">
        <v>13</v>
      </c>
      <c r="Z81" s="73"/>
      <c r="AA81" s="82"/>
      <c r="AB81" s="74"/>
      <c r="AC81" s="203"/>
      <c r="AD81" s="74"/>
      <c r="AE81" s="73">
        <f t="shared" si="55"/>
        <v>13</v>
      </c>
      <c r="AF81" s="73">
        <f>AE81-AG81</f>
        <v>10</v>
      </c>
      <c r="AG81" s="73">
        <f>ROUNDUP(AE81*20/100,0)</f>
        <v>3</v>
      </c>
      <c r="AH81" s="73">
        <f t="shared" si="54"/>
        <v>100</v>
      </c>
      <c r="AI81" s="73">
        <v>100</v>
      </c>
      <c r="AJ81" s="179">
        <v>13</v>
      </c>
      <c r="AK81" s="73">
        <f t="shared" si="23"/>
        <v>13</v>
      </c>
      <c r="AL81" s="73">
        <v>10</v>
      </c>
      <c r="AM81" s="73">
        <v>3</v>
      </c>
      <c r="AN81" s="74">
        <f t="shared" si="34"/>
        <v>100</v>
      </c>
      <c r="AO81" s="67">
        <f t="shared" si="38"/>
        <v>2.6</v>
      </c>
      <c r="AP81" s="66">
        <v>20</v>
      </c>
      <c r="AQ81" s="73">
        <v>200</v>
      </c>
      <c r="AR81" s="179">
        <v>7</v>
      </c>
      <c r="AS81" s="73"/>
      <c r="AT81" s="73"/>
      <c r="AU81" s="74"/>
      <c r="AV81" s="67">
        <f t="shared" si="39"/>
        <v>1.4</v>
      </c>
      <c r="AW81" s="66">
        <v>20</v>
      </c>
      <c r="AX81" s="66">
        <f t="shared" si="35"/>
        <v>7</v>
      </c>
      <c r="AY81" s="66">
        <v>5</v>
      </c>
      <c r="AZ81" s="66">
        <v>2</v>
      </c>
      <c r="BA81" s="66">
        <f t="shared" si="36"/>
        <v>100</v>
      </c>
      <c r="BB81" s="307">
        <v>200</v>
      </c>
      <c r="BC81" s="179"/>
      <c r="BD81" s="307"/>
      <c r="BE81" s="307"/>
      <c r="BF81" s="74"/>
      <c r="BG81" s="67">
        <f t="shared" si="50"/>
        <v>0</v>
      </c>
      <c r="BH81" s="66">
        <v>20</v>
      </c>
      <c r="BI81" s="512"/>
      <c r="BJ81" s="14"/>
    </row>
    <row r="82" spans="1:65" ht="48.75" customHeight="1" x14ac:dyDescent="0.25">
      <c r="A82" s="60">
        <v>62</v>
      </c>
      <c r="B82" s="237" t="s">
        <v>134</v>
      </c>
      <c r="C82" s="80" t="s">
        <v>97</v>
      </c>
      <c r="D82" s="337">
        <v>48.11</v>
      </c>
      <c r="E82" s="82"/>
      <c r="F82" s="82"/>
      <c r="G82" s="81">
        <v>3000</v>
      </c>
      <c r="H82" s="81">
        <v>3000</v>
      </c>
      <c r="I82" s="81">
        <v>2000</v>
      </c>
      <c r="J82" s="81">
        <v>2000</v>
      </c>
      <c r="K82" s="81">
        <v>2000</v>
      </c>
      <c r="L82" s="81">
        <v>2000</v>
      </c>
      <c r="M82" s="81">
        <v>1602</v>
      </c>
      <c r="N82" s="81">
        <f t="shared" si="52"/>
        <v>1602</v>
      </c>
      <c r="O82" s="81">
        <f>N82*100/M82</f>
        <v>100</v>
      </c>
      <c r="P82" s="81">
        <v>1636</v>
      </c>
      <c r="Q82" s="81">
        <v>1636</v>
      </c>
      <c r="R82" s="73">
        <f t="shared" si="2"/>
        <v>100</v>
      </c>
      <c r="S82" s="73">
        <v>250</v>
      </c>
      <c r="T82" s="73"/>
      <c r="U82" s="73">
        <v>250</v>
      </c>
      <c r="V82" s="73"/>
      <c r="W82" s="73">
        <f t="shared" si="41"/>
        <v>100</v>
      </c>
      <c r="X82" s="82">
        <v>3000</v>
      </c>
      <c r="Y82" s="179">
        <v>256</v>
      </c>
      <c r="Z82" s="73"/>
      <c r="AA82" s="82"/>
      <c r="AB82" s="74"/>
      <c r="AC82" s="203">
        <f>Y82*AD82/100</f>
        <v>51.2</v>
      </c>
      <c r="AD82" s="74">
        <v>20</v>
      </c>
      <c r="AE82" s="73">
        <f t="shared" si="55"/>
        <v>256</v>
      </c>
      <c r="AF82" s="73">
        <v>204</v>
      </c>
      <c r="AG82" s="73">
        <v>52</v>
      </c>
      <c r="AH82" s="73">
        <f t="shared" si="54"/>
        <v>100</v>
      </c>
      <c r="AI82" s="82">
        <v>3000</v>
      </c>
      <c r="AJ82" s="179">
        <v>204</v>
      </c>
      <c r="AK82" s="73">
        <f t="shared" si="23"/>
        <v>204</v>
      </c>
      <c r="AL82" s="73">
        <v>163</v>
      </c>
      <c r="AM82" s="73">
        <v>41</v>
      </c>
      <c r="AN82" s="74">
        <f t="shared" si="34"/>
        <v>100</v>
      </c>
      <c r="AO82" s="67">
        <f t="shared" si="38"/>
        <v>40.799999999999997</v>
      </c>
      <c r="AP82" s="66">
        <v>20</v>
      </c>
      <c r="AQ82" s="509">
        <v>3000</v>
      </c>
      <c r="AR82" s="179">
        <v>130</v>
      </c>
      <c r="AS82" s="73"/>
      <c r="AT82" s="73"/>
      <c r="AU82" s="74"/>
      <c r="AV82" s="67">
        <f t="shared" si="39"/>
        <v>26</v>
      </c>
      <c r="AW82" s="66">
        <v>20</v>
      </c>
      <c r="AX82" s="66">
        <f t="shared" si="35"/>
        <v>130</v>
      </c>
      <c r="AY82" s="66">
        <v>104</v>
      </c>
      <c r="AZ82" s="66">
        <v>26</v>
      </c>
      <c r="BA82" s="66">
        <f t="shared" si="36"/>
        <v>100</v>
      </c>
      <c r="BB82" s="366">
        <v>150</v>
      </c>
      <c r="BC82" s="179"/>
      <c r="BD82" s="307"/>
      <c r="BE82" s="307"/>
      <c r="BF82" s="74"/>
      <c r="BG82" s="67">
        <f t="shared" si="50"/>
        <v>0</v>
      </c>
      <c r="BH82" s="66">
        <v>20</v>
      </c>
      <c r="BI82" s="512"/>
      <c r="BJ82" s="14"/>
      <c r="BK82" s="147"/>
    </row>
    <row r="83" spans="1:65" ht="47.25" x14ac:dyDescent="0.25">
      <c r="A83" s="60">
        <v>63</v>
      </c>
      <c r="B83" s="236" t="s">
        <v>224</v>
      </c>
      <c r="C83" s="80" t="s">
        <v>97</v>
      </c>
      <c r="D83" s="337">
        <v>981.41</v>
      </c>
      <c r="E83" s="82"/>
      <c r="F83" s="82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73"/>
      <c r="S83" s="73"/>
      <c r="T83" s="73"/>
      <c r="U83" s="73"/>
      <c r="V83" s="73"/>
      <c r="W83" s="73"/>
      <c r="X83" s="82"/>
      <c r="Y83" s="179">
        <v>0</v>
      </c>
      <c r="Z83" s="73"/>
      <c r="AA83" s="82"/>
      <c r="AB83" s="74"/>
      <c r="AC83" s="203"/>
      <c r="AD83" s="74"/>
      <c r="AE83" s="73">
        <f t="shared" si="55"/>
        <v>0</v>
      </c>
      <c r="AF83" s="73">
        <v>0</v>
      </c>
      <c r="AG83" s="73">
        <v>0</v>
      </c>
      <c r="AH83" s="73"/>
      <c r="AI83" s="82">
        <v>100</v>
      </c>
      <c r="AJ83" s="179">
        <v>60</v>
      </c>
      <c r="AK83" s="73">
        <f t="shared" si="23"/>
        <v>60</v>
      </c>
      <c r="AL83" s="73">
        <v>48</v>
      </c>
      <c r="AM83" s="73">
        <v>12</v>
      </c>
      <c r="AN83" s="74">
        <f t="shared" si="34"/>
        <v>100</v>
      </c>
      <c r="AO83" s="67">
        <f t="shared" si="38"/>
        <v>12</v>
      </c>
      <c r="AP83" s="66">
        <v>20</v>
      </c>
      <c r="AQ83" s="510"/>
      <c r="AR83" s="179">
        <v>20</v>
      </c>
      <c r="AS83" s="73"/>
      <c r="AT83" s="73"/>
      <c r="AU83" s="74"/>
      <c r="AV83" s="67">
        <f t="shared" si="39"/>
        <v>4</v>
      </c>
      <c r="AW83" s="66">
        <v>20</v>
      </c>
      <c r="AX83" s="66">
        <f t="shared" si="35"/>
        <v>20</v>
      </c>
      <c r="AY83" s="66">
        <v>16</v>
      </c>
      <c r="AZ83" s="66">
        <v>4</v>
      </c>
      <c r="BA83" s="66">
        <f t="shared" si="36"/>
        <v>100</v>
      </c>
      <c r="BB83" s="366">
        <v>150</v>
      </c>
      <c r="BC83" s="179"/>
      <c r="BD83" s="307"/>
      <c r="BE83" s="307"/>
      <c r="BF83" s="74"/>
      <c r="BG83" s="67">
        <f t="shared" si="50"/>
        <v>0</v>
      </c>
      <c r="BH83" s="66">
        <v>20</v>
      </c>
      <c r="BI83" s="512"/>
      <c r="BJ83" s="14"/>
      <c r="BK83" s="147"/>
    </row>
    <row r="84" spans="1:65" ht="47.25" x14ac:dyDescent="0.25">
      <c r="A84" s="60"/>
      <c r="B84" s="367" t="s">
        <v>824</v>
      </c>
      <c r="C84" s="80" t="s">
        <v>97</v>
      </c>
      <c r="D84" s="337">
        <v>34.97</v>
      </c>
      <c r="E84" s="82"/>
      <c r="F84" s="82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320"/>
      <c r="S84" s="320"/>
      <c r="T84" s="320"/>
      <c r="U84" s="320"/>
      <c r="V84" s="320"/>
      <c r="W84" s="320"/>
      <c r="X84" s="82"/>
      <c r="Y84" s="179">
        <v>0</v>
      </c>
      <c r="Z84" s="320"/>
      <c r="AA84" s="82"/>
      <c r="AB84" s="74"/>
      <c r="AC84" s="203"/>
      <c r="AD84" s="74"/>
      <c r="AE84" s="320">
        <f t="shared" si="55"/>
        <v>0</v>
      </c>
      <c r="AF84" s="320">
        <v>0</v>
      </c>
      <c r="AG84" s="320">
        <v>0</v>
      </c>
      <c r="AH84" s="320"/>
      <c r="AI84" s="82"/>
      <c r="AJ84" s="179">
        <v>0</v>
      </c>
      <c r="AK84" s="320">
        <v>0</v>
      </c>
      <c r="AL84" s="320">
        <v>0</v>
      </c>
      <c r="AM84" s="320">
        <v>0</v>
      </c>
      <c r="AN84" s="74"/>
      <c r="AO84" s="67"/>
      <c r="AP84" s="66"/>
      <c r="AQ84" s="316"/>
      <c r="AR84" s="179">
        <v>0</v>
      </c>
      <c r="AS84" s="320"/>
      <c r="AT84" s="320"/>
      <c r="AU84" s="74"/>
      <c r="AV84" s="67"/>
      <c r="AW84" s="66"/>
      <c r="AX84" s="66">
        <v>0</v>
      </c>
      <c r="AY84" s="66">
        <v>0</v>
      </c>
      <c r="AZ84" s="66">
        <v>0</v>
      </c>
      <c r="BA84" s="66"/>
      <c r="BB84" s="82">
        <v>150</v>
      </c>
      <c r="BC84" s="179"/>
      <c r="BD84" s="320"/>
      <c r="BE84" s="320"/>
      <c r="BF84" s="74"/>
      <c r="BG84" s="67"/>
      <c r="BH84" s="66"/>
      <c r="BI84" s="512"/>
      <c r="BJ84" s="14"/>
      <c r="BK84" s="147"/>
    </row>
    <row r="85" spans="1:65" ht="32.25" customHeight="1" x14ac:dyDescent="0.25">
      <c r="A85" s="60">
        <v>64</v>
      </c>
      <c r="B85" s="236" t="s">
        <v>235</v>
      </c>
      <c r="C85" s="80" t="s">
        <v>97</v>
      </c>
      <c r="D85" s="337">
        <v>802.7</v>
      </c>
      <c r="E85" s="82"/>
      <c r="F85" s="82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73"/>
      <c r="S85" s="73"/>
      <c r="T85" s="73"/>
      <c r="U85" s="73"/>
      <c r="V85" s="73"/>
      <c r="W85" s="73"/>
      <c r="X85" s="82"/>
      <c r="Y85" s="179">
        <v>0</v>
      </c>
      <c r="Z85" s="73"/>
      <c r="AA85" s="82"/>
      <c r="AB85" s="74"/>
      <c r="AC85" s="203"/>
      <c r="AD85" s="74"/>
      <c r="AE85" s="73">
        <f t="shared" si="55"/>
        <v>0</v>
      </c>
      <c r="AF85" s="73"/>
      <c r="AG85" s="73"/>
      <c r="AH85" s="73"/>
      <c r="AI85" s="82"/>
      <c r="AJ85" s="179">
        <v>0</v>
      </c>
      <c r="AK85" s="73">
        <f t="shared" si="23"/>
        <v>0</v>
      </c>
      <c r="AL85" s="73"/>
      <c r="AM85" s="73"/>
      <c r="AN85" s="74"/>
      <c r="AO85" s="67"/>
      <c r="AP85" s="66"/>
      <c r="AQ85" s="82">
        <v>20</v>
      </c>
      <c r="AR85" s="179">
        <v>20</v>
      </c>
      <c r="AS85" s="73"/>
      <c r="AT85" s="73"/>
      <c r="AU85" s="74"/>
      <c r="AV85" s="67"/>
      <c r="AW85" s="66"/>
      <c r="AX85" s="66">
        <f t="shared" si="35"/>
        <v>0</v>
      </c>
      <c r="AY85" s="66">
        <v>0</v>
      </c>
      <c r="AZ85" s="66">
        <v>0</v>
      </c>
      <c r="BA85" s="66">
        <f t="shared" si="36"/>
        <v>0</v>
      </c>
      <c r="BB85" s="82">
        <v>20</v>
      </c>
      <c r="BC85" s="179"/>
      <c r="BD85" s="307"/>
      <c r="BE85" s="307"/>
      <c r="BF85" s="74"/>
      <c r="BG85" s="67"/>
      <c r="BH85" s="66"/>
      <c r="BI85" s="512"/>
      <c r="BJ85" s="14"/>
      <c r="BK85" s="147"/>
    </row>
    <row r="86" spans="1:65" ht="36" customHeight="1" x14ac:dyDescent="0.25">
      <c r="A86" s="60">
        <v>65</v>
      </c>
      <c r="B86" s="236" t="s">
        <v>213</v>
      </c>
      <c r="C86" s="80" t="s">
        <v>97</v>
      </c>
      <c r="D86" s="337">
        <v>2.86</v>
      </c>
      <c r="E86" s="82"/>
      <c r="F86" s="82"/>
      <c r="G86" s="81">
        <v>3000</v>
      </c>
      <c r="H86" s="81">
        <v>300</v>
      </c>
      <c r="I86" s="81">
        <v>2000</v>
      </c>
      <c r="J86" s="82">
        <v>0</v>
      </c>
      <c r="K86" s="81">
        <v>300</v>
      </c>
      <c r="L86" s="82">
        <v>300</v>
      </c>
      <c r="M86" s="73">
        <v>240</v>
      </c>
      <c r="N86" s="82">
        <f t="shared" si="52"/>
        <v>240</v>
      </c>
      <c r="O86" s="73">
        <f>N86*100/M86</f>
        <v>100</v>
      </c>
      <c r="P86" s="73">
        <v>276</v>
      </c>
      <c r="Q86" s="73">
        <v>276</v>
      </c>
      <c r="R86" s="73">
        <f t="shared" si="2"/>
        <v>100</v>
      </c>
      <c r="S86" s="73">
        <v>137</v>
      </c>
      <c r="T86" s="73"/>
      <c r="U86" s="73">
        <v>137</v>
      </c>
      <c r="V86" s="73"/>
      <c r="W86" s="73">
        <f t="shared" si="41"/>
        <v>100</v>
      </c>
      <c r="X86" s="82">
        <v>1000</v>
      </c>
      <c r="Y86" s="179">
        <v>128</v>
      </c>
      <c r="Z86" s="73"/>
      <c r="AA86" s="82"/>
      <c r="AB86" s="74"/>
      <c r="AC86" s="203">
        <f>Y86*AD86/100</f>
        <v>25.6</v>
      </c>
      <c r="AD86" s="74">
        <v>20</v>
      </c>
      <c r="AE86" s="73">
        <f t="shared" si="55"/>
        <v>128</v>
      </c>
      <c r="AF86" s="73">
        <v>102</v>
      </c>
      <c r="AG86" s="73">
        <v>26</v>
      </c>
      <c r="AH86" s="73">
        <f>AE86*100/Y86</f>
        <v>100</v>
      </c>
      <c r="AI86" s="82">
        <v>1000</v>
      </c>
      <c r="AJ86" s="179">
        <v>125</v>
      </c>
      <c r="AK86" s="73">
        <f t="shared" si="23"/>
        <v>125</v>
      </c>
      <c r="AL86" s="73">
        <v>100</v>
      </c>
      <c r="AM86" s="73">
        <v>25</v>
      </c>
      <c r="AN86" s="74">
        <f t="shared" si="34"/>
        <v>100</v>
      </c>
      <c r="AO86" s="67">
        <f t="shared" si="38"/>
        <v>25</v>
      </c>
      <c r="AP86" s="66">
        <v>20</v>
      </c>
      <c r="AQ86" s="82">
        <v>500</v>
      </c>
      <c r="AR86" s="179">
        <v>69</v>
      </c>
      <c r="AS86" s="73"/>
      <c r="AT86" s="73"/>
      <c r="AU86" s="74"/>
      <c r="AV86" s="67">
        <f t="shared" si="39"/>
        <v>13.8</v>
      </c>
      <c r="AW86" s="66">
        <v>20</v>
      </c>
      <c r="AX86" s="66">
        <f t="shared" si="35"/>
        <v>69</v>
      </c>
      <c r="AY86" s="66">
        <v>55</v>
      </c>
      <c r="AZ86" s="66">
        <v>14</v>
      </c>
      <c r="BA86" s="66">
        <f t="shared" si="36"/>
        <v>100</v>
      </c>
      <c r="BB86" s="82">
        <v>300</v>
      </c>
      <c r="BC86" s="179"/>
      <c r="BD86" s="307"/>
      <c r="BE86" s="307"/>
      <c r="BF86" s="74"/>
      <c r="BG86" s="67">
        <f t="shared" ref="BG86:BG90" si="56">BC86*BH86/100</f>
        <v>0</v>
      </c>
      <c r="BH86" s="66">
        <v>20</v>
      </c>
      <c r="BI86" s="512"/>
      <c r="BJ86" s="14"/>
    </row>
    <row r="87" spans="1:65" ht="47.25" x14ac:dyDescent="0.25">
      <c r="A87" s="60">
        <v>66</v>
      </c>
      <c r="B87" s="61" t="s">
        <v>214</v>
      </c>
      <c r="C87" s="80" t="s">
        <v>97</v>
      </c>
      <c r="D87" s="337">
        <v>29.24</v>
      </c>
      <c r="E87" s="82"/>
      <c r="F87" s="82"/>
      <c r="G87" s="81"/>
      <c r="H87" s="81"/>
      <c r="I87" s="81"/>
      <c r="J87" s="82"/>
      <c r="K87" s="81"/>
      <c r="L87" s="82"/>
      <c r="M87" s="73"/>
      <c r="N87" s="82"/>
      <c r="O87" s="73"/>
      <c r="P87" s="73"/>
      <c r="Q87" s="73"/>
      <c r="R87" s="73"/>
      <c r="S87" s="73">
        <v>0</v>
      </c>
      <c r="T87" s="73"/>
      <c r="U87" s="73"/>
      <c r="V87" s="73"/>
      <c r="W87" s="73"/>
      <c r="X87" s="503"/>
      <c r="Y87" s="179">
        <v>57</v>
      </c>
      <c r="Z87" s="73"/>
      <c r="AA87" s="82"/>
      <c r="AB87" s="74"/>
      <c r="AC87" s="203"/>
      <c r="AD87" s="74"/>
      <c r="AE87" s="73">
        <f>Y87</f>
        <v>57</v>
      </c>
      <c r="AF87" s="73">
        <f>AE87-AG87</f>
        <v>45</v>
      </c>
      <c r="AG87" s="73">
        <f>ROUNDUP(AE87*20/100,0)</f>
        <v>12</v>
      </c>
      <c r="AH87" s="73">
        <f>AE87*100/Y87</f>
        <v>100</v>
      </c>
      <c r="AI87" s="82">
        <v>500</v>
      </c>
      <c r="AJ87" s="179">
        <v>100</v>
      </c>
      <c r="AK87" s="73">
        <f t="shared" ref="AK87:AK102" si="57">AL87+AM87</f>
        <v>100</v>
      </c>
      <c r="AL87" s="73">
        <v>80</v>
      </c>
      <c r="AM87" s="73">
        <v>20</v>
      </c>
      <c r="AN87" s="74">
        <f>AK87*100/AJ87</f>
        <v>100</v>
      </c>
      <c r="AO87" s="67">
        <v>0</v>
      </c>
      <c r="AP87" s="66">
        <v>20</v>
      </c>
      <c r="AQ87" s="82">
        <v>500</v>
      </c>
      <c r="AR87" s="179">
        <v>81</v>
      </c>
      <c r="AS87" s="73"/>
      <c r="AT87" s="73"/>
      <c r="AU87" s="74"/>
      <c r="AV87" s="67">
        <f t="shared" si="39"/>
        <v>16.2</v>
      </c>
      <c r="AW87" s="66">
        <v>20</v>
      </c>
      <c r="AX87" s="66">
        <f t="shared" si="35"/>
        <v>81</v>
      </c>
      <c r="AY87" s="66">
        <v>64</v>
      </c>
      <c r="AZ87" s="66">
        <v>17</v>
      </c>
      <c r="BA87" s="66">
        <f t="shared" si="36"/>
        <v>100</v>
      </c>
      <c r="BB87" s="82">
        <v>300</v>
      </c>
      <c r="BC87" s="179"/>
      <c r="BD87" s="307"/>
      <c r="BE87" s="307"/>
      <c r="BF87" s="74"/>
      <c r="BG87" s="67">
        <f t="shared" si="56"/>
        <v>0</v>
      </c>
      <c r="BH87" s="66">
        <v>20</v>
      </c>
      <c r="BI87" s="512"/>
      <c r="BJ87" s="14"/>
    </row>
    <row r="88" spans="1:65" ht="47.25" x14ac:dyDescent="0.25">
      <c r="A88" s="60"/>
      <c r="B88" s="368" t="s">
        <v>832</v>
      </c>
      <c r="C88" s="80" t="s">
        <v>97</v>
      </c>
      <c r="D88" s="337">
        <v>2.75</v>
      </c>
      <c r="E88" s="82"/>
      <c r="F88" s="82"/>
      <c r="G88" s="81"/>
      <c r="H88" s="81"/>
      <c r="I88" s="81"/>
      <c r="J88" s="82"/>
      <c r="K88" s="81"/>
      <c r="L88" s="82"/>
      <c r="M88" s="320"/>
      <c r="N88" s="82"/>
      <c r="O88" s="320"/>
      <c r="P88" s="320"/>
      <c r="Q88" s="320"/>
      <c r="R88" s="320"/>
      <c r="S88" s="317"/>
      <c r="T88" s="317"/>
      <c r="U88" s="317"/>
      <c r="V88" s="317"/>
      <c r="W88" s="317"/>
      <c r="X88" s="339"/>
      <c r="Y88" s="179">
        <v>5</v>
      </c>
      <c r="Z88" s="320"/>
      <c r="AA88" s="82"/>
      <c r="AB88" s="74"/>
      <c r="AC88" s="203"/>
      <c r="AD88" s="74"/>
      <c r="AE88" s="320">
        <f>Y88</f>
        <v>5</v>
      </c>
      <c r="AF88" s="320"/>
      <c r="AG88" s="320"/>
      <c r="AH88" s="320">
        <f>AE88*100/Y88</f>
        <v>100</v>
      </c>
      <c r="AI88" s="82"/>
      <c r="AJ88" s="179">
        <v>0</v>
      </c>
      <c r="AK88" s="320">
        <v>0</v>
      </c>
      <c r="AL88" s="320"/>
      <c r="AM88" s="320"/>
      <c r="AN88" s="74"/>
      <c r="AO88" s="67"/>
      <c r="AP88" s="66"/>
      <c r="AQ88" s="206"/>
      <c r="AR88" s="179">
        <v>0</v>
      </c>
      <c r="AS88" s="320"/>
      <c r="AT88" s="320"/>
      <c r="AU88" s="74"/>
      <c r="AV88" s="67"/>
      <c r="AW88" s="66"/>
      <c r="AX88" s="66">
        <v>0</v>
      </c>
      <c r="AY88" s="66">
        <v>0</v>
      </c>
      <c r="AZ88" s="66">
        <v>0</v>
      </c>
      <c r="BA88" s="66"/>
      <c r="BB88" s="82">
        <v>100</v>
      </c>
      <c r="BC88" s="179"/>
      <c r="BD88" s="320"/>
      <c r="BE88" s="320"/>
      <c r="BF88" s="74"/>
      <c r="BG88" s="67"/>
      <c r="BH88" s="66"/>
      <c r="BI88" s="512"/>
      <c r="BJ88" s="14"/>
    </row>
    <row r="89" spans="1:65" ht="47.25" x14ac:dyDescent="0.25">
      <c r="A89" s="60">
        <v>67</v>
      </c>
      <c r="B89" s="236" t="s">
        <v>215</v>
      </c>
      <c r="C89" s="80" t="s">
        <v>97</v>
      </c>
      <c r="D89" s="337">
        <v>22.53</v>
      </c>
      <c r="E89" s="82"/>
      <c r="F89" s="82"/>
      <c r="G89" s="81">
        <v>2000</v>
      </c>
      <c r="H89" s="81">
        <v>2000</v>
      </c>
      <c r="I89" s="81">
        <v>2000</v>
      </c>
      <c r="J89" s="82">
        <v>2000</v>
      </c>
      <c r="K89" s="81">
        <v>2000</v>
      </c>
      <c r="L89" s="82">
        <v>2000</v>
      </c>
      <c r="M89" s="73">
        <v>1602</v>
      </c>
      <c r="N89" s="82">
        <v>1602</v>
      </c>
      <c r="O89" s="73">
        <v>100</v>
      </c>
      <c r="P89" s="73">
        <v>1636</v>
      </c>
      <c r="Q89" s="73">
        <v>1636</v>
      </c>
      <c r="R89" s="73">
        <f t="shared" si="2"/>
        <v>100</v>
      </c>
      <c r="S89" s="504">
        <v>282</v>
      </c>
      <c r="T89" s="504"/>
      <c r="U89" s="504">
        <v>282</v>
      </c>
      <c r="V89" s="504"/>
      <c r="W89" s="504">
        <f t="shared" si="41"/>
        <v>100</v>
      </c>
      <c r="X89" s="504">
        <v>3000</v>
      </c>
      <c r="Y89" s="179">
        <v>119</v>
      </c>
      <c r="Z89" s="73"/>
      <c r="AA89" s="82"/>
      <c r="AB89" s="74"/>
      <c r="AC89" s="203">
        <f>Y89*AD89/100</f>
        <v>23.8</v>
      </c>
      <c r="AD89" s="74">
        <v>20</v>
      </c>
      <c r="AE89" s="73">
        <f t="shared" si="55"/>
        <v>119</v>
      </c>
      <c r="AF89" s="73">
        <f>AE89-AG89</f>
        <v>95</v>
      </c>
      <c r="AG89" s="73">
        <f>ROUNDUP(AE89*20/100,0)</f>
        <v>24</v>
      </c>
      <c r="AH89" s="73">
        <f>AE89*100/Y89</f>
        <v>100</v>
      </c>
      <c r="AI89" s="73">
        <v>1000</v>
      </c>
      <c r="AJ89" s="179">
        <v>116</v>
      </c>
      <c r="AK89" s="73">
        <f t="shared" si="57"/>
        <v>116</v>
      </c>
      <c r="AL89" s="73">
        <v>92</v>
      </c>
      <c r="AM89" s="73">
        <v>24</v>
      </c>
      <c r="AN89" s="74">
        <f t="shared" ref="AN89:AN90" si="58">AK89*100/AJ89</f>
        <v>100</v>
      </c>
      <c r="AO89" s="245">
        <f t="shared" si="38"/>
        <v>23.2</v>
      </c>
      <c r="AP89" s="246">
        <v>20</v>
      </c>
      <c r="AQ89" s="412">
        <v>3000</v>
      </c>
      <c r="AR89" s="179">
        <v>64</v>
      </c>
      <c r="AS89" s="73"/>
      <c r="AT89" s="73"/>
      <c r="AU89" s="74"/>
      <c r="AV89" s="67">
        <f t="shared" si="39"/>
        <v>12.8</v>
      </c>
      <c r="AW89" s="66">
        <v>20</v>
      </c>
      <c r="AX89" s="66">
        <f t="shared" si="35"/>
        <v>64</v>
      </c>
      <c r="AY89" s="66">
        <v>51</v>
      </c>
      <c r="AZ89" s="66">
        <v>13</v>
      </c>
      <c r="BA89" s="66">
        <f t="shared" si="36"/>
        <v>100</v>
      </c>
      <c r="BB89" s="63">
        <v>300</v>
      </c>
      <c r="BC89" s="179"/>
      <c r="BD89" s="307"/>
      <c r="BE89" s="307"/>
      <c r="BF89" s="74"/>
      <c r="BG89" s="67">
        <f t="shared" si="56"/>
        <v>0</v>
      </c>
      <c r="BH89" s="66">
        <v>20</v>
      </c>
      <c r="BI89" s="512"/>
      <c r="BJ89" s="14"/>
      <c r="BM89" s="14"/>
    </row>
    <row r="90" spans="1:65" ht="46.5" customHeight="1" x14ac:dyDescent="0.25">
      <c r="A90" s="60">
        <v>68</v>
      </c>
      <c r="B90" s="236" t="s">
        <v>215</v>
      </c>
      <c r="C90" s="80" t="s">
        <v>97</v>
      </c>
      <c r="D90" s="337">
        <v>34.14</v>
      </c>
      <c r="E90" s="82"/>
      <c r="F90" s="82"/>
      <c r="G90" s="81"/>
      <c r="H90" s="81"/>
      <c r="I90" s="81"/>
      <c r="J90" s="82"/>
      <c r="K90" s="81"/>
      <c r="L90" s="82"/>
      <c r="M90" s="73">
        <v>80</v>
      </c>
      <c r="N90" s="82">
        <v>80</v>
      </c>
      <c r="O90" s="73">
        <v>100</v>
      </c>
      <c r="P90" s="73">
        <v>80</v>
      </c>
      <c r="Q90" s="73">
        <v>80</v>
      </c>
      <c r="R90" s="73">
        <f t="shared" si="2"/>
        <v>100</v>
      </c>
      <c r="S90" s="505"/>
      <c r="T90" s="505"/>
      <c r="U90" s="505"/>
      <c r="V90" s="505"/>
      <c r="W90" s="505"/>
      <c r="X90" s="505"/>
      <c r="Y90" s="179">
        <v>180</v>
      </c>
      <c r="Z90" s="73"/>
      <c r="AA90" s="82"/>
      <c r="AB90" s="74"/>
      <c r="AC90" s="203"/>
      <c r="AD90" s="74"/>
      <c r="AE90" s="73">
        <f t="shared" si="55"/>
        <v>180</v>
      </c>
      <c r="AF90" s="73">
        <f>AE90-AG90</f>
        <v>144</v>
      </c>
      <c r="AG90" s="73">
        <f>ROUNDUP(AE90*20/100,0)</f>
        <v>36</v>
      </c>
      <c r="AH90" s="73">
        <f>AE90*100/Y90</f>
        <v>100</v>
      </c>
      <c r="AI90" s="73">
        <v>1000</v>
      </c>
      <c r="AJ90" s="179">
        <v>176</v>
      </c>
      <c r="AK90" s="73">
        <f t="shared" si="57"/>
        <v>176</v>
      </c>
      <c r="AL90" s="73">
        <v>140</v>
      </c>
      <c r="AM90" s="73">
        <v>36</v>
      </c>
      <c r="AN90" s="74">
        <f t="shared" si="58"/>
        <v>100</v>
      </c>
      <c r="AO90" s="245">
        <f t="shared" si="38"/>
        <v>35.200000000000003</v>
      </c>
      <c r="AP90" s="246">
        <v>20</v>
      </c>
      <c r="AQ90" s="413"/>
      <c r="AR90" s="179">
        <v>98</v>
      </c>
      <c r="AS90" s="73"/>
      <c r="AT90" s="73"/>
      <c r="AU90" s="74"/>
      <c r="AV90" s="67">
        <f t="shared" si="39"/>
        <v>19.600000000000001</v>
      </c>
      <c r="AW90" s="66">
        <v>20</v>
      </c>
      <c r="AX90" s="66">
        <f t="shared" si="35"/>
        <v>98</v>
      </c>
      <c r="AY90" s="66">
        <v>78</v>
      </c>
      <c r="AZ90" s="66">
        <v>20</v>
      </c>
      <c r="BA90" s="66">
        <f t="shared" si="36"/>
        <v>100</v>
      </c>
      <c r="BB90" s="63">
        <v>300</v>
      </c>
      <c r="BC90" s="179"/>
      <c r="BD90" s="307"/>
      <c r="BE90" s="307"/>
      <c r="BF90" s="74"/>
      <c r="BG90" s="67">
        <f t="shared" si="56"/>
        <v>0</v>
      </c>
      <c r="BH90" s="66">
        <v>20</v>
      </c>
      <c r="BI90" s="512"/>
      <c r="BJ90" s="14"/>
      <c r="BM90" s="14"/>
    </row>
    <row r="91" spans="1:65" ht="60.75" customHeight="1" x14ac:dyDescent="0.25">
      <c r="A91" s="60"/>
      <c r="B91" s="367" t="s">
        <v>835</v>
      </c>
      <c r="C91" s="80" t="s">
        <v>97</v>
      </c>
      <c r="D91" s="337">
        <v>21.8</v>
      </c>
      <c r="E91" s="82"/>
      <c r="F91" s="82"/>
      <c r="G91" s="81"/>
      <c r="H91" s="81"/>
      <c r="I91" s="81"/>
      <c r="J91" s="82"/>
      <c r="K91" s="81"/>
      <c r="L91" s="82"/>
      <c r="M91" s="320"/>
      <c r="N91" s="82"/>
      <c r="O91" s="320"/>
      <c r="P91" s="320"/>
      <c r="Q91" s="320"/>
      <c r="R91" s="320"/>
      <c r="S91" s="318"/>
      <c r="T91" s="319"/>
      <c r="U91" s="318"/>
      <c r="V91" s="319"/>
      <c r="W91" s="318"/>
      <c r="X91" s="343"/>
      <c r="Y91" s="179">
        <v>0</v>
      </c>
      <c r="Z91" s="320"/>
      <c r="AA91" s="82"/>
      <c r="AB91" s="74"/>
      <c r="AC91" s="203"/>
      <c r="AD91" s="74"/>
      <c r="AE91" s="320">
        <f t="shared" si="55"/>
        <v>0</v>
      </c>
      <c r="AF91" s="320"/>
      <c r="AG91" s="320"/>
      <c r="AH91" s="320"/>
      <c r="AI91" s="317"/>
      <c r="AJ91" s="179">
        <v>0</v>
      </c>
      <c r="AK91" s="320">
        <v>0</v>
      </c>
      <c r="AL91" s="320"/>
      <c r="AM91" s="320"/>
      <c r="AN91" s="74"/>
      <c r="AO91" s="245"/>
      <c r="AP91" s="246"/>
      <c r="AQ91" s="56"/>
      <c r="AR91" s="179">
        <v>0</v>
      </c>
      <c r="AS91" s="320"/>
      <c r="AT91" s="320"/>
      <c r="AU91" s="74"/>
      <c r="AV91" s="67"/>
      <c r="AW91" s="66"/>
      <c r="AX91" s="66">
        <v>0</v>
      </c>
      <c r="AY91" s="66">
        <v>0</v>
      </c>
      <c r="AZ91" s="66">
        <v>0</v>
      </c>
      <c r="BA91" s="66"/>
      <c r="BB91" s="94">
        <v>100</v>
      </c>
      <c r="BC91" s="179"/>
      <c r="BD91" s="320"/>
      <c r="BE91" s="320"/>
      <c r="BF91" s="74"/>
      <c r="BG91" s="67"/>
      <c r="BH91" s="66"/>
      <c r="BI91" s="512"/>
      <c r="BJ91" s="14"/>
      <c r="BM91" s="14"/>
    </row>
    <row r="92" spans="1:65" ht="64.5" customHeight="1" x14ac:dyDescent="0.25">
      <c r="A92" s="60"/>
      <c r="B92" s="367" t="s">
        <v>836</v>
      </c>
      <c r="C92" s="80" t="s">
        <v>97</v>
      </c>
      <c r="D92" s="337">
        <v>12.193</v>
      </c>
      <c r="E92" s="82"/>
      <c r="F92" s="82"/>
      <c r="G92" s="81"/>
      <c r="H92" s="81"/>
      <c r="I92" s="81"/>
      <c r="J92" s="82"/>
      <c r="K92" s="81"/>
      <c r="L92" s="82"/>
      <c r="M92" s="320"/>
      <c r="N92" s="82"/>
      <c r="O92" s="320"/>
      <c r="P92" s="320"/>
      <c r="Q92" s="320"/>
      <c r="R92" s="320"/>
      <c r="S92" s="318"/>
      <c r="T92" s="319"/>
      <c r="U92" s="318"/>
      <c r="V92" s="319"/>
      <c r="W92" s="318"/>
      <c r="X92" s="343"/>
      <c r="Y92" s="179">
        <v>0</v>
      </c>
      <c r="Z92" s="320"/>
      <c r="AA92" s="82"/>
      <c r="AB92" s="74"/>
      <c r="AC92" s="203"/>
      <c r="AD92" s="74"/>
      <c r="AE92" s="320">
        <f t="shared" si="55"/>
        <v>0</v>
      </c>
      <c r="AF92" s="320"/>
      <c r="AG92" s="320"/>
      <c r="AH92" s="320"/>
      <c r="AI92" s="317"/>
      <c r="AJ92" s="179">
        <v>0</v>
      </c>
      <c r="AK92" s="320">
        <v>0</v>
      </c>
      <c r="AL92" s="320"/>
      <c r="AM92" s="320"/>
      <c r="AN92" s="74"/>
      <c r="AO92" s="245"/>
      <c r="AP92" s="246"/>
      <c r="AQ92" s="56"/>
      <c r="AR92" s="179">
        <v>0</v>
      </c>
      <c r="AS92" s="320"/>
      <c r="AT92" s="320"/>
      <c r="AU92" s="74"/>
      <c r="AV92" s="67"/>
      <c r="AW92" s="66"/>
      <c r="AX92" s="66">
        <v>0</v>
      </c>
      <c r="AY92" s="66">
        <v>0</v>
      </c>
      <c r="AZ92" s="66">
        <v>0</v>
      </c>
      <c r="BA92" s="66"/>
      <c r="BB92" s="94">
        <v>100</v>
      </c>
      <c r="BC92" s="179"/>
      <c r="BD92" s="320"/>
      <c r="BE92" s="320"/>
      <c r="BF92" s="74"/>
      <c r="BG92" s="67"/>
      <c r="BH92" s="66"/>
      <c r="BI92" s="512"/>
      <c r="BJ92" s="14"/>
      <c r="BM92" s="14"/>
    </row>
    <row r="93" spans="1:65" ht="64.5" customHeight="1" x14ac:dyDescent="0.25">
      <c r="A93" s="60"/>
      <c r="B93" s="367" t="s">
        <v>833</v>
      </c>
      <c r="C93" s="80" t="s">
        <v>97</v>
      </c>
      <c r="D93" s="337">
        <v>4.1859999999999999</v>
      </c>
      <c r="E93" s="82"/>
      <c r="F93" s="82"/>
      <c r="G93" s="81"/>
      <c r="H93" s="81"/>
      <c r="I93" s="81"/>
      <c r="J93" s="82"/>
      <c r="K93" s="81"/>
      <c r="L93" s="82"/>
      <c r="M93" s="320"/>
      <c r="N93" s="82"/>
      <c r="O93" s="320"/>
      <c r="P93" s="320"/>
      <c r="Q93" s="320"/>
      <c r="R93" s="320"/>
      <c r="S93" s="318"/>
      <c r="T93" s="319"/>
      <c r="U93" s="318"/>
      <c r="V93" s="319"/>
      <c r="W93" s="318"/>
      <c r="X93" s="343"/>
      <c r="Y93" s="179">
        <v>0</v>
      </c>
      <c r="Z93" s="320"/>
      <c r="AA93" s="82"/>
      <c r="AB93" s="74"/>
      <c r="AC93" s="203"/>
      <c r="AD93" s="74"/>
      <c r="AE93" s="320">
        <f t="shared" si="55"/>
        <v>0</v>
      </c>
      <c r="AF93" s="320"/>
      <c r="AG93" s="320"/>
      <c r="AH93" s="320"/>
      <c r="AI93" s="317"/>
      <c r="AJ93" s="179">
        <v>0</v>
      </c>
      <c r="AK93" s="320">
        <v>0</v>
      </c>
      <c r="AL93" s="320"/>
      <c r="AM93" s="320"/>
      <c r="AN93" s="74"/>
      <c r="AO93" s="245"/>
      <c r="AP93" s="246"/>
      <c r="AQ93" s="314"/>
      <c r="AR93" s="179">
        <v>0</v>
      </c>
      <c r="AS93" s="320"/>
      <c r="AT93" s="320"/>
      <c r="AU93" s="74"/>
      <c r="AV93" s="67"/>
      <c r="AW93" s="66"/>
      <c r="AX93" s="66">
        <v>0</v>
      </c>
      <c r="AY93" s="66">
        <v>0</v>
      </c>
      <c r="AZ93" s="66">
        <v>0</v>
      </c>
      <c r="BA93" s="66"/>
      <c r="BB93" s="94">
        <v>100</v>
      </c>
      <c r="BC93" s="179"/>
      <c r="BD93" s="320"/>
      <c r="BE93" s="320"/>
      <c r="BF93" s="74"/>
      <c r="BG93" s="67"/>
      <c r="BH93" s="66"/>
      <c r="BI93" s="512"/>
      <c r="BJ93" s="14"/>
      <c r="BM93" s="14"/>
    </row>
    <row r="94" spans="1:65" ht="63.75" customHeight="1" x14ac:dyDescent="0.25">
      <c r="A94" s="60"/>
      <c r="B94" s="367" t="s">
        <v>834</v>
      </c>
      <c r="C94" s="80" t="s">
        <v>97</v>
      </c>
      <c r="D94" s="337">
        <v>190.68</v>
      </c>
      <c r="E94" s="82"/>
      <c r="F94" s="82"/>
      <c r="G94" s="81"/>
      <c r="H94" s="81"/>
      <c r="I94" s="81"/>
      <c r="J94" s="82"/>
      <c r="K94" s="81"/>
      <c r="L94" s="82"/>
      <c r="M94" s="320"/>
      <c r="N94" s="82"/>
      <c r="O94" s="320"/>
      <c r="P94" s="320"/>
      <c r="Q94" s="320"/>
      <c r="R94" s="320"/>
      <c r="S94" s="318"/>
      <c r="T94" s="319"/>
      <c r="U94" s="318"/>
      <c r="V94" s="319"/>
      <c r="W94" s="318"/>
      <c r="X94" s="343"/>
      <c r="Y94" s="179">
        <v>0</v>
      </c>
      <c r="Z94" s="320"/>
      <c r="AA94" s="82"/>
      <c r="AB94" s="74"/>
      <c r="AC94" s="203"/>
      <c r="AD94" s="74"/>
      <c r="AE94" s="320">
        <f t="shared" si="55"/>
        <v>0</v>
      </c>
      <c r="AF94" s="320"/>
      <c r="AG94" s="320"/>
      <c r="AH94" s="320"/>
      <c r="AI94" s="317"/>
      <c r="AJ94" s="179">
        <v>0</v>
      </c>
      <c r="AK94" s="320">
        <v>0</v>
      </c>
      <c r="AL94" s="320"/>
      <c r="AM94" s="320"/>
      <c r="AN94" s="74"/>
      <c r="AO94" s="245"/>
      <c r="AP94" s="246"/>
      <c r="AQ94" s="314"/>
      <c r="AR94" s="179">
        <v>0</v>
      </c>
      <c r="AS94" s="320"/>
      <c r="AT94" s="320"/>
      <c r="AU94" s="74"/>
      <c r="AV94" s="67"/>
      <c r="AW94" s="66"/>
      <c r="AX94" s="66">
        <v>0</v>
      </c>
      <c r="AY94" s="66">
        <v>0</v>
      </c>
      <c r="AZ94" s="66">
        <v>0</v>
      </c>
      <c r="BA94" s="66"/>
      <c r="BB94" s="94">
        <v>300</v>
      </c>
      <c r="BC94" s="179"/>
      <c r="BD94" s="320"/>
      <c r="BE94" s="320"/>
      <c r="BF94" s="74"/>
      <c r="BG94" s="67"/>
      <c r="BH94" s="66"/>
      <c r="BI94" s="512"/>
      <c r="BJ94" s="14"/>
      <c r="BM94" s="14"/>
    </row>
    <row r="95" spans="1:65" ht="33" customHeight="1" x14ac:dyDescent="0.25">
      <c r="A95" s="60">
        <v>69</v>
      </c>
      <c r="B95" s="236" t="s">
        <v>234</v>
      </c>
      <c r="C95" s="80" t="s">
        <v>97</v>
      </c>
      <c r="D95" s="337">
        <v>1060.7</v>
      </c>
      <c r="E95" s="82"/>
      <c r="F95" s="82"/>
      <c r="G95" s="81"/>
      <c r="H95" s="81"/>
      <c r="I95" s="81"/>
      <c r="J95" s="82"/>
      <c r="K95" s="81"/>
      <c r="L95" s="82"/>
      <c r="M95" s="73"/>
      <c r="N95" s="82"/>
      <c r="O95" s="73"/>
      <c r="P95" s="73"/>
      <c r="Q95" s="73"/>
      <c r="R95" s="73"/>
      <c r="S95" s="208"/>
      <c r="T95" s="209"/>
      <c r="U95" s="208"/>
      <c r="V95" s="209"/>
      <c r="W95" s="208"/>
      <c r="X95" s="343"/>
      <c r="Y95" s="179">
        <v>0</v>
      </c>
      <c r="Z95" s="73"/>
      <c r="AA95" s="82"/>
      <c r="AB95" s="74"/>
      <c r="AC95" s="203"/>
      <c r="AD95" s="74"/>
      <c r="AE95" s="73">
        <f t="shared" si="55"/>
        <v>0</v>
      </c>
      <c r="AF95" s="73"/>
      <c r="AG95" s="73"/>
      <c r="AH95" s="73"/>
      <c r="AI95" s="202"/>
      <c r="AJ95" s="179">
        <v>0</v>
      </c>
      <c r="AK95" s="73">
        <f t="shared" si="57"/>
        <v>0</v>
      </c>
      <c r="AL95" s="73"/>
      <c r="AM95" s="73"/>
      <c r="AN95" s="74"/>
      <c r="AO95" s="67"/>
      <c r="AP95" s="66"/>
      <c r="AQ95" s="202">
        <v>20</v>
      </c>
      <c r="AR95" s="179">
        <v>20</v>
      </c>
      <c r="AS95" s="73"/>
      <c r="AT95" s="73"/>
      <c r="AU95" s="74"/>
      <c r="AV95" s="67"/>
      <c r="AW95" s="66"/>
      <c r="AX95" s="66">
        <f t="shared" ref="AX95:AX106" si="59">AY95+AZ95</f>
        <v>0</v>
      </c>
      <c r="AY95" s="66">
        <v>0</v>
      </c>
      <c r="AZ95" s="66">
        <v>0</v>
      </c>
      <c r="BA95" s="66">
        <f t="shared" ref="BA95:BA106" si="60">AX95*100/AR95</f>
        <v>0</v>
      </c>
      <c r="BB95" s="342">
        <v>20</v>
      </c>
      <c r="BC95" s="179"/>
      <c r="BD95" s="307"/>
      <c r="BE95" s="307"/>
      <c r="BF95" s="74"/>
      <c r="BG95" s="67"/>
      <c r="BH95" s="66"/>
      <c r="BI95" s="512"/>
      <c r="BJ95" s="14"/>
    </row>
    <row r="96" spans="1:65" ht="33.75" customHeight="1" x14ac:dyDescent="0.25">
      <c r="A96" s="60">
        <v>70</v>
      </c>
      <c r="B96" s="236" t="s">
        <v>234</v>
      </c>
      <c r="C96" s="80" t="s">
        <v>97</v>
      </c>
      <c r="D96" s="337">
        <v>938.63</v>
      </c>
      <c r="E96" s="82"/>
      <c r="F96" s="82"/>
      <c r="G96" s="81"/>
      <c r="H96" s="81"/>
      <c r="I96" s="81"/>
      <c r="J96" s="82"/>
      <c r="K96" s="81"/>
      <c r="L96" s="82"/>
      <c r="M96" s="73"/>
      <c r="N96" s="82"/>
      <c r="O96" s="73"/>
      <c r="P96" s="73"/>
      <c r="Q96" s="73"/>
      <c r="R96" s="73"/>
      <c r="S96" s="208"/>
      <c r="T96" s="209"/>
      <c r="U96" s="208"/>
      <c r="V96" s="209"/>
      <c r="W96" s="208"/>
      <c r="X96" s="343"/>
      <c r="Y96" s="179">
        <v>0</v>
      </c>
      <c r="Z96" s="73"/>
      <c r="AA96" s="82"/>
      <c r="AB96" s="74"/>
      <c r="AC96" s="203"/>
      <c r="AD96" s="74"/>
      <c r="AE96" s="73">
        <f t="shared" si="55"/>
        <v>0</v>
      </c>
      <c r="AF96" s="73"/>
      <c r="AG96" s="73"/>
      <c r="AH96" s="73"/>
      <c r="AI96" s="202"/>
      <c r="AJ96" s="179">
        <v>0</v>
      </c>
      <c r="AK96" s="73">
        <f t="shared" si="57"/>
        <v>0</v>
      </c>
      <c r="AL96" s="73"/>
      <c r="AM96" s="73"/>
      <c r="AN96" s="74"/>
      <c r="AO96" s="67"/>
      <c r="AP96" s="66"/>
      <c r="AQ96" s="202">
        <v>20</v>
      </c>
      <c r="AR96" s="179">
        <v>20</v>
      </c>
      <c r="AS96" s="73"/>
      <c r="AT96" s="73"/>
      <c r="AU96" s="74"/>
      <c r="AV96" s="67"/>
      <c r="AW96" s="66"/>
      <c r="AX96" s="66">
        <f t="shared" si="59"/>
        <v>0</v>
      </c>
      <c r="AY96" s="66">
        <v>0</v>
      </c>
      <c r="AZ96" s="66">
        <v>0</v>
      </c>
      <c r="BA96" s="66">
        <f t="shared" si="60"/>
        <v>0</v>
      </c>
      <c r="BB96" s="342">
        <v>20</v>
      </c>
      <c r="BC96" s="179"/>
      <c r="BD96" s="307"/>
      <c r="BE96" s="307"/>
      <c r="BF96" s="74"/>
      <c r="BG96" s="67"/>
      <c r="BH96" s="66"/>
      <c r="BI96" s="512"/>
      <c r="BJ96" s="14"/>
    </row>
    <row r="97" spans="1:65" ht="36.75" customHeight="1" x14ac:dyDescent="0.25">
      <c r="A97" s="60"/>
      <c r="B97" s="367" t="s">
        <v>825</v>
      </c>
      <c r="C97" s="80" t="s">
        <v>97</v>
      </c>
      <c r="D97" s="337">
        <v>102.8</v>
      </c>
      <c r="E97" s="82"/>
      <c r="F97" s="82"/>
      <c r="G97" s="81"/>
      <c r="H97" s="81"/>
      <c r="I97" s="81"/>
      <c r="J97" s="82"/>
      <c r="K97" s="81"/>
      <c r="L97" s="82"/>
      <c r="M97" s="320"/>
      <c r="N97" s="82"/>
      <c r="O97" s="320"/>
      <c r="P97" s="320"/>
      <c r="Q97" s="320"/>
      <c r="R97" s="320"/>
      <c r="S97" s="318"/>
      <c r="T97" s="319"/>
      <c r="U97" s="318"/>
      <c r="V97" s="319"/>
      <c r="W97" s="318"/>
      <c r="X97" s="343"/>
      <c r="Y97" s="179">
        <v>0</v>
      </c>
      <c r="Z97" s="320"/>
      <c r="AA97" s="82"/>
      <c r="AB97" s="74"/>
      <c r="AC97" s="203"/>
      <c r="AD97" s="74"/>
      <c r="AE97" s="320">
        <f t="shared" si="55"/>
        <v>0</v>
      </c>
      <c r="AF97" s="320"/>
      <c r="AG97" s="320"/>
      <c r="AH97" s="320"/>
      <c r="AI97" s="317"/>
      <c r="AJ97" s="179">
        <v>0</v>
      </c>
      <c r="AK97" s="320">
        <v>0</v>
      </c>
      <c r="AL97" s="320"/>
      <c r="AM97" s="320"/>
      <c r="AN97" s="74"/>
      <c r="AO97" s="67"/>
      <c r="AP97" s="66"/>
      <c r="AQ97" s="317"/>
      <c r="AR97" s="179">
        <v>0</v>
      </c>
      <c r="AS97" s="320"/>
      <c r="AT97" s="320"/>
      <c r="AU97" s="74"/>
      <c r="AV97" s="67"/>
      <c r="AW97" s="66"/>
      <c r="AX97" s="66">
        <v>0</v>
      </c>
      <c r="AY97" s="66">
        <v>0</v>
      </c>
      <c r="AZ97" s="66">
        <v>0</v>
      </c>
      <c r="BA97" s="66"/>
      <c r="BB97" s="342">
        <v>200</v>
      </c>
      <c r="BC97" s="179"/>
      <c r="BD97" s="320"/>
      <c r="BE97" s="320"/>
      <c r="BF97" s="74"/>
      <c r="BG97" s="67"/>
      <c r="BH97" s="66"/>
      <c r="BI97" s="512"/>
      <c r="BJ97" s="14"/>
    </row>
    <row r="98" spans="1:65" ht="33" customHeight="1" x14ac:dyDescent="0.25">
      <c r="A98" s="60">
        <v>71</v>
      </c>
      <c r="B98" s="236" t="s">
        <v>216</v>
      </c>
      <c r="C98" s="80" t="s">
        <v>97</v>
      </c>
      <c r="D98" s="337">
        <v>3.12</v>
      </c>
      <c r="E98" s="82"/>
      <c r="F98" s="82"/>
      <c r="G98" s="81">
        <v>1000</v>
      </c>
      <c r="H98" s="81">
        <v>500</v>
      </c>
      <c r="I98" s="81">
        <v>500</v>
      </c>
      <c r="J98" s="82">
        <v>500</v>
      </c>
      <c r="K98" s="81">
        <v>500</v>
      </c>
      <c r="L98" s="82">
        <v>500</v>
      </c>
      <c r="M98" s="73">
        <v>401</v>
      </c>
      <c r="N98" s="82">
        <f>M98</f>
        <v>401</v>
      </c>
      <c r="O98" s="73">
        <f>N98*100/M98</f>
        <v>100</v>
      </c>
      <c r="P98" s="73">
        <v>437</v>
      </c>
      <c r="Q98" s="73">
        <v>437</v>
      </c>
      <c r="R98" s="73">
        <f t="shared" si="2"/>
        <v>100</v>
      </c>
      <c r="S98" s="504">
        <v>177</v>
      </c>
      <c r="T98" s="73"/>
      <c r="U98" s="504">
        <v>177</v>
      </c>
      <c r="V98" s="73"/>
      <c r="W98" s="504">
        <f t="shared" si="41"/>
        <v>100</v>
      </c>
      <c r="X98" s="504">
        <v>1000</v>
      </c>
      <c r="Y98" s="179">
        <v>86</v>
      </c>
      <c r="Z98" s="73"/>
      <c r="AA98" s="82"/>
      <c r="AB98" s="74"/>
      <c r="AC98" s="203">
        <f>Y98*AD98/100</f>
        <v>17.2</v>
      </c>
      <c r="AD98" s="74">
        <v>20</v>
      </c>
      <c r="AE98" s="73">
        <v>0</v>
      </c>
      <c r="AF98" s="73"/>
      <c r="AG98" s="73"/>
      <c r="AH98" s="73">
        <f>AE98*100/Y98</f>
        <v>0</v>
      </c>
      <c r="AI98" s="73">
        <v>100</v>
      </c>
      <c r="AJ98" s="179">
        <v>64</v>
      </c>
      <c r="AK98" s="73">
        <f t="shared" si="57"/>
        <v>64</v>
      </c>
      <c r="AL98" s="73">
        <v>51</v>
      </c>
      <c r="AM98" s="73">
        <v>13</v>
      </c>
      <c r="AN98" s="74">
        <f>AK98*100/AJ98</f>
        <v>100</v>
      </c>
      <c r="AO98" s="67">
        <f t="shared" si="38"/>
        <v>12.8</v>
      </c>
      <c r="AP98" s="66">
        <v>20</v>
      </c>
      <c r="AQ98" s="73">
        <v>64</v>
      </c>
      <c r="AR98" s="179">
        <v>47</v>
      </c>
      <c r="AS98" s="73"/>
      <c r="AT98" s="73"/>
      <c r="AU98" s="74"/>
      <c r="AV98" s="67">
        <f t="shared" si="39"/>
        <v>9.4</v>
      </c>
      <c r="AW98" s="66">
        <v>20</v>
      </c>
      <c r="AX98" s="66">
        <f t="shared" si="59"/>
        <v>0</v>
      </c>
      <c r="AY98" s="66">
        <v>0</v>
      </c>
      <c r="AZ98" s="66">
        <v>0</v>
      </c>
      <c r="BA98" s="66">
        <f t="shared" si="60"/>
        <v>0</v>
      </c>
      <c r="BB98" s="343"/>
      <c r="BC98" s="179"/>
      <c r="BD98" s="307"/>
      <c r="BE98" s="307"/>
      <c r="BF98" s="74"/>
      <c r="BG98" s="67">
        <f t="shared" ref="BG98:BG106" si="61">BC98*BH98/100</f>
        <v>0</v>
      </c>
      <c r="BH98" s="66">
        <v>20</v>
      </c>
      <c r="BI98" s="512"/>
      <c r="BJ98" s="14"/>
    </row>
    <row r="99" spans="1:65" ht="30" customHeight="1" x14ac:dyDescent="0.25">
      <c r="A99" s="60">
        <v>72</v>
      </c>
      <c r="B99" s="236" t="s">
        <v>217</v>
      </c>
      <c r="C99" s="80" t="s">
        <v>97</v>
      </c>
      <c r="D99" s="337">
        <v>3.08</v>
      </c>
      <c r="E99" s="82"/>
      <c r="F99" s="82"/>
      <c r="G99" s="81"/>
      <c r="H99" s="81"/>
      <c r="I99" s="81"/>
      <c r="J99" s="82"/>
      <c r="K99" s="81"/>
      <c r="L99" s="82"/>
      <c r="M99" s="73"/>
      <c r="N99" s="82"/>
      <c r="O99" s="73"/>
      <c r="P99" s="73"/>
      <c r="Q99" s="73"/>
      <c r="R99" s="73"/>
      <c r="S99" s="505"/>
      <c r="T99" s="73"/>
      <c r="U99" s="505"/>
      <c r="V99" s="73"/>
      <c r="W99" s="505"/>
      <c r="X99" s="505"/>
      <c r="Y99" s="179">
        <v>85</v>
      </c>
      <c r="Z99" s="73"/>
      <c r="AA99" s="82"/>
      <c r="AB99" s="74"/>
      <c r="AC99" s="203"/>
      <c r="AD99" s="74"/>
      <c r="AE99" s="73">
        <v>0</v>
      </c>
      <c r="AF99" s="73"/>
      <c r="AG99" s="73"/>
      <c r="AH99" s="73">
        <f>AE99*100/Y99</f>
        <v>0</v>
      </c>
      <c r="AI99" s="73">
        <v>100</v>
      </c>
      <c r="AJ99" s="179">
        <v>64</v>
      </c>
      <c r="AK99" s="73">
        <f t="shared" si="57"/>
        <v>64</v>
      </c>
      <c r="AL99" s="73">
        <v>51</v>
      </c>
      <c r="AM99" s="73">
        <v>13</v>
      </c>
      <c r="AN99" s="74">
        <f>AK99*100/AJ99</f>
        <v>100</v>
      </c>
      <c r="AO99" s="67">
        <f t="shared" si="38"/>
        <v>12.8</v>
      </c>
      <c r="AP99" s="66">
        <v>20</v>
      </c>
      <c r="AQ99" s="73">
        <v>64</v>
      </c>
      <c r="AR99" s="179">
        <v>46</v>
      </c>
      <c r="AS99" s="73"/>
      <c r="AT99" s="73"/>
      <c r="AU99" s="74"/>
      <c r="AV99" s="67">
        <f t="shared" si="39"/>
        <v>9.1999999999999993</v>
      </c>
      <c r="AW99" s="66">
        <v>20</v>
      </c>
      <c r="AX99" s="66">
        <f t="shared" si="59"/>
        <v>0</v>
      </c>
      <c r="AY99" s="66">
        <v>0</v>
      </c>
      <c r="AZ99" s="66">
        <v>0</v>
      </c>
      <c r="BA99" s="66">
        <f t="shared" si="60"/>
        <v>0</v>
      </c>
      <c r="BB99" s="343"/>
      <c r="BC99" s="179"/>
      <c r="BD99" s="307"/>
      <c r="BE99" s="307"/>
      <c r="BF99" s="74"/>
      <c r="BG99" s="67">
        <f t="shared" si="61"/>
        <v>0</v>
      </c>
      <c r="BH99" s="66">
        <v>20</v>
      </c>
      <c r="BI99" s="512"/>
      <c r="BJ99" s="14"/>
    </row>
    <row r="100" spans="1:65" ht="33" customHeight="1" x14ac:dyDescent="0.25">
      <c r="A100" s="60">
        <v>73</v>
      </c>
      <c r="B100" s="236" t="s">
        <v>218</v>
      </c>
      <c r="C100" s="80" t="s">
        <v>97</v>
      </c>
      <c r="D100" s="337">
        <v>25</v>
      </c>
      <c r="E100" s="82"/>
      <c r="F100" s="82"/>
      <c r="G100" s="81">
        <v>2000</v>
      </c>
      <c r="H100" s="81">
        <v>2000</v>
      </c>
      <c r="I100" s="81">
        <v>1500</v>
      </c>
      <c r="J100" s="82">
        <v>1500</v>
      </c>
      <c r="K100" s="81">
        <v>1500</v>
      </c>
      <c r="L100" s="82">
        <v>1500</v>
      </c>
      <c r="M100" s="73">
        <v>1202</v>
      </c>
      <c r="N100" s="82">
        <v>250</v>
      </c>
      <c r="O100" s="73">
        <f>N100*100/M100</f>
        <v>21</v>
      </c>
      <c r="P100" s="73">
        <v>1202</v>
      </c>
      <c r="Q100" s="73">
        <v>1000</v>
      </c>
      <c r="R100" s="73">
        <f t="shared" si="2"/>
        <v>83</v>
      </c>
      <c r="S100" s="73">
        <v>130</v>
      </c>
      <c r="T100" s="73"/>
      <c r="U100" s="73">
        <v>130</v>
      </c>
      <c r="V100" s="73"/>
      <c r="W100" s="73">
        <f t="shared" si="41"/>
        <v>100</v>
      </c>
      <c r="X100" s="82">
        <v>1000</v>
      </c>
      <c r="Y100" s="179">
        <v>235</v>
      </c>
      <c r="Z100" s="73"/>
      <c r="AA100" s="82"/>
      <c r="AB100" s="74"/>
      <c r="AC100" s="203">
        <f>Y100*AD100/100</f>
        <v>47</v>
      </c>
      <c r="AD100" s="74">
        <v>20</v>
      </c>
      <c r="AE100" s="73">
        <f>AF100+AG100</f>
        <v>235</v>
      </c>
      <c r="AF100" s="73">
        <v>188</v>
      </c>
      <c r="AG100" s="73">
        <v>47</v>
      </c>
      <c r="AH100" s="73">
        <f>AE100*100/Y100</f>
        <v>100</v>
      </c>
      <c r="AI100" s="82">
        <v>1000</v>
      </c>
      <c r="AJ100" s="179">
        <v>225</v>
      </c>
      <c r="AK100" s="73">
        <f t="shared" si="57"/>
        <v>225</v>
      </c>
      <c r="AL100" s="73">
        <v>180</v>
      </c>
      <c r="AM100" s="73">
        <v>45</v>
      </c>
      <c r="AN100" s="74">
        <f>AK100*100/AJ100</f>
        <v>100</v>
      </c>
      <c r="AO100" s="67">
        <f t="shared" ref="AO100:AO106" si="62">AJ100*AP100/100</f>
        <v>45</v>
      </c>
      <c r="AP100" s="66">
        <v>20</v>
      </c>
      <c r="AQ100" s="82">
        <v>1000</v>
      </c>
      <c r="AR100" s="179">
        <v>127</v>
      </c>
      <c r="AS100" s="73"/>
      <c r="AT100" s="73"/>
      <c r="AU100" s="74"/>
      <c r="AV100" s="67">
        <f t="shared" ref="AV100:AV106" si="63">AR100*AW100/100</f>
        <v>25.4</v>
      </c>
      <c r="AW100" s="66">
        <v>20</v>
      </c>
      <c r="AX100" s="66">
        <f t="shared" si="59"/>
        <v>127</v>
      </c>
      <c r="AY100" s="66">
        <v>101</v>
      </c>
      <c r="AZ100" s="66">
        <v>26</v>
      </c>
      <c r="BA100" s="66">
        <f t="shared" si="60"/>
        <v>100</v>
      </c>
      <c r="BB100" s="82">
        <v>1000</v>
      </c>
      <c r="BC100" s="179"/>
      <c r="BD100" s="307"/>
      <c r="BE100" s="307"/>
      <c r="BF100" s="74"/>
      <c r="BG100" s="67">
        <f t="shared" si="61"/>
        <v>0</v>
      </c>
      <c r="BH100" s="66">
        <v>20</v>
      </c>
      <c r="BI100" s="512"/>
      <c r="BJ100" s="14"/>
    </row>
    <row r="101" spans="1:65" ht="63" x14ac:dyDescent="0.25">
      <c r="A101" s="60">
        <v>74</v>
      </c>
      <c r="B101" s="236" t="s">
        <v>219</v>
      </c>
      <c r="C101" s="80" t="s">
        <v>97</v>
      </c>
      <c r="D101" s="337">
        <v>7.2</v>
      </c>
      <c r="E101" s="82"/>
      <c r="F101" s="82"/>
      <c r="G101" s="81">
        <v>2000</v>
      </c>
      <c r="H101" s="81">
        <v>1000</v>
      </c>
      <c r="I101" s="81">
        <v>1000</v>
      </c>
      <c r="J101" s="82">
        <v>1000</v>
      </c>
      <c r="K101" s="81">
        <v>1000</v>
      </c>
      <c r="L101" s="82">
        <v>1000</v>
      </c>
      <c r="M101" s="73">
        <v>801</v>
      </c>
      <c r="N101" s="82">
        <f>M101</f>
        <v>801</v>
      </c>
      <c r="O101" s="73">
        <f>N101*100/M101</f>
        <v>100</v>
      </c>
      <c r="P101" s="73">
        <v>837</v>
      </c>
      <c r="Q101" s="73">
        <v>0</v>
      </c>
      <c r="R101" s="73">
        <f t="shared" si="2"/>
        <v>0</v>
      </c>
      <c r="S101" s="73">
        <v>113</v>
      </c>
      <c r="T101" s="73"/>
      <c r="U101" s="73">
        <v>113</v>
      </c>
      <c r="V101" s="73"/>
      <c r="W101" s="73">
        <f t="shared" si="41"/>
        <v>100</v>
      </c>
      <c r="X101" s="82">
        <v>1500</v>
      </c>
      <c r="Y101" s="179">
        <v>103</v>
      </c>
      <c r="Z101" s="73"/>
      <c r="AA101" s="82"/>
      <c r="AB101" s="74"/>
      <c r="AC101" s="203">
        <f>Y101*AD101/100</f>
        <v>20.6</v>
      </c>
      <c r="AD101" s="74">
        <v>20</v>
      </c>
      <c r="AE101" s="73">
        <f t="shared" si="55"/>
        <v>103</v>
      </c>
      <c r="AF101" s="73">
        <v>82</v>
      </c>
      <c r="AG101" s="73">
        <v>21</v>
      </c>
      <c r="AH101" s="73">
        <f t="shared" ref="AH101:AH106" si="64">AE101*100/Y101</f>
        <v>100</v>
      </c>
      <c r="AI101" s="82">
        <v>1000</v>
      </c>
      <c r="AJ101" s="179">
        <v>96</v>
      </c>
      <c r="AK101" s="73">
        <f t="shared" si="57"/>
        <v>96</v>
      </c>
      <c r="AL101" s="73">
        <v>76</v>
      </c>
      <c r="AM101" s="73">
        <v>20</v>
      </c>
      <c r="AN101" s="74">
        <f>AK101*100/AJ101</f>
        <v>100</v>
      </c>
      <c r="AO101" s="67">
        <f t="shared" si="62"/>
        <v>19.2</v>
      </c>
      <c r="AP101" s="66">
        <v>20</v>
      </c>
      <c r="AQ101" s="82">
        <v>100</v>
      </c>
      <c r="AR101" s="179">
        <v>69</v>
      </c>
      <c r="AS101" s="73"/>
      <c r="AT101" s="73"/>
      <c r="AU101" s="74"/>
      <c r="AV101" s="67">
        <f t="shared" si="63"/>
        <v>13.8</v>
      </c>
      <c r="AW101" s="66">
        <v>20</v>
      </c>
      <c r="AX101" s="66">
        <f t="shared" si="59"/>
        <v>69</v>
      </c>
      <c r="AY101" s="66">
        <v>55</v>
      </c>
      <c r="AZ101" s="66">
        <v>14</v>
      </c>
      <c r="BA101" s="66">
        <f t="shared" si="60"/>
        <v>100</v>
      </c>
      <c r="BB101" s="82">
        <v>1000</v>
      </c>
      <c r="BC101" s="179"/>
      <c r="BD101" s="307"/>
      <c r="BE101" s="307"/>
      <c r="BF101" s="74"/>
      <c r="BG101" s="67">
        <f t="shared" si="61"/>
        <v>0</v>
      </c>
      <c r="BH101" s="66">
        <v>20</v>
      </c>
      <c r="BI101" s="512"/>
      <c r="BJ101" s="14"/>
    </row>
    <row r="102" spans="1:65" ht="63" x14ac:dyDescent="0.25">
      <c r="A102" s="60">
        <v>75</v>
      </c>
      <c r="B102" s="236" t="s">
        <v>220</v>
      </c>
      <c r="C102" s="80" t="s">
        <v>97</v>
      </c>
      <c r="D102" s="337">
        <v>12</v>
      </c>
      <c r="E102" s="82"/>
      <c r="F102" s="82"/>
      <c r="G102" s="81">
        <v>800</v>
      </c>
      <c r="H102" s="81">
        <v>100</v>
      </c>
      <c r="I102" s="81">
        <v>500</v>
      </c>
      <c r="J102" s="82">
        <v>500</v>
      </c>
      <c r="K102" s="81">
        <v>400</v>
      </c>
      <c r="L102" s="82">
        <v>400</v>
      </c>
      <c r="M102" s="73">
        <v>320</v>
      </c>
      <c r="N102" s="82">
        <f>M102</f>
        <v>320</v>
      </c>
      <c r="O102" s="73">
        <f>N102*100/M102</f>
        <v>100</v>
      </c>
      <c r="P102" s="73">
        <v>355</v>
      </c>
      <c r="Q102" s="73">
        <v>355</v>
      </c>
      <c r="R102" s="73">
        <f t="shared" si="2"/>
        <v>100</v>
      </c>
      <c r="S102" s="73">
        <v>137</v>
      </c>
      <c r="T102" s="73"/>
      <c r="U102" s="73">
        <v>137</v>
      </c>
      <c r="V102" s="73"/>
      <c r="W102" s="73">
        <f t="shared" si="41"/>
        <v>100</v>
      </c>
      <c r="X102" s="82">
        <v>1000</v>
      </c>
      <c r="Y102" s="179">
        <v>128</v>
      </c>
      <c r="Z102" s="73"/>
      <c r="AA102" s="82"/>
      <c r="AB102" s="74"/>
      <c r="AC102" s="203">
        <f>Y102*AD102/100</f>
        <v>25.6</v>
      </c>
      <c r="AD102" s="74">
        <v>20</v>
      </c>
      <c r="AE102" s="73">
        <f t="shared" si="55"/>
        <v>128</v>
      </c>
      <c r="AF102" s="73">
        <v>102</v>
      </c>
      <c r="AG102" s="73">
        <v>26</v>
      </c>
      <c r="AH102" s="73">
        <f t="shared" si="64"/>
        <v>100</v>
      </c>
      <c r="AI102" s="82">
        <v>1000</v>
      </c>
      <c r="AJ102" s="179">
        <v>125</v>
      </c>
      <c r="AK102" s="73">
        <f t="shared" si="57"/>
        <v>125</v>
      </c>
      <c r="AL102" s="73">
        <v>100</v>
      </c>
      <c r="AM102" s="73">
        <v>25</v>
      </c>
      <c r="AN102" s="74">
        <f>AK102*100/AJ102</f>
        <v>100</v>
      </c>
      <c r="AO102" s="67">
        <f t="shared" si="62"/>
        <v>25</v>
      </c>
      <c r="AP102" s="66">
        <v>20</v>
      </c>
      <c r="AQ102" s="82">
        <v>800</v>
      </c>
      <c r="AR102" s="179">
        <v>69</v>
      </c>
      <c r="AS102" s="73"/>
      <c r="AT102" s="73"/>
      <c r="AU102" s="74"/>
      <c r="AV102" s="67">
        <f t="shared" si="63"/>
        <v>13.8</v>
      </c>
      <c r="AW102" s="66">
        <v>20</v>
      </c>
      <c r="AX102" s="66">
        <f t="shared" si="59"/>
        <v>69</v>
      </c>
      <c r="AY102" s="66">
        <v>55</v>
      </c>
      <c r="AZ102" s="66">
        <v>14</v>
      </c>
      <c r="BA102" s="66">
        <f t="shared" si="60"/>
        <v>100</v>
      </c>
      <c r="BB102" s="82">
        <v>800</v>
      </c>
      <c r="BC102" s="179"/>
      <c r="BD102" s="307"/>
      <c r="BE102" s="307"/>
      <c r="BF102" s="74"/>
      <c r="BG102" s="67">
        <f t="shared" si="61"/>
        <v>0</v>
      </c>
      <c r="BH102" s="66">
        <v>20</v>
      </c>
      <c r="BI102" s="512"/>
      <c r="BJ102" s="14"/>
    </row>
    <row r="103" spans="1:65" ht="63" x14ac:dyDescent="0.25">
      <c r="A103" s="60">
        <v>76</v>
      </c>
      <c r="B103" s="236" t="s">
        <v>221</v>
      </c>
      <c r="C103" s="80" t="s">
        <v>97</v>
      </c>
      <c r="D103" s="337">
        <v>13.707000000000001</v>
      </c>
      <c r="E103" s="82"/>
      <c r="F103" s="82"/>
      <c r="G103" s="81">
        <v>0</v>
      </c>
      <c r="H103" s="81"/>
      <c r="I103" s="81">
        <v>0</v>
      </c>
      <c r="J103" s="82"/>
      <c r="K103" s="81">
        <v>0</v>
      </c>
      <c r="L103" s="82"/>
      <c r="M103" s="73">
        <v>0</v>
      </c>
      <c r="N103" s="82"/>
      <c r="O103" s="73"/>
      <c r="P103" s="73">
        <v>0</v>
      </c>
      <c r="Q103" s="73"/>
      <c r="R103" s="73"/>
      <c r="S103" s="506">
        <v>112</v>
      </c>
      <c r="T103" s="506"/>
      <c r="U103" s="506">
        <v>112</v>
      </c>
      <c r="V103" s="506"/>
      <c r="W103" s="506">
        <f t="shared" si="41"/>
        <v>100</v>
      </c>
      <c r="X103" s="506">
        <v>1000</v>
      </c>
      <c r="Y103" s="179">
        <v>90</v>
      </c>
      <c r="Z103" s="73"/>
      <c r="AA103" s="82"/>
      <c r="AB103" s="74"/>
      <c r="AC103" s="203">
        <f>Y103*AD103/100</f>
        <v>18</v>
      </c>
      <c r="AD103" s="74">
        <v>20</v>
      </c>
      <c r="AE103" s="73">
        <f t="shared" si="55"/>
        <v>90</v>
      </c>
      <c r="AF103" s="73">
        <f>AE103-AG103</f>
        <v>72</v>
      </c>
      <c r="AG103" s="73">
        <f>ROUNDUP(AE103*20/100,0)</f>
        <v>18</v>
      </c>
      <c r="AH103" s="73">
        <f t="shared" si="64"/>
        <v>100</v>
      </c>
      <c r="AI103" s="73">
        <v>400</v>
      </c>
      <c r="AJ103" s="179">
        <v>84</v>
      </c>
      <c r="AK103" s="73">
        <f>AL103+AM103</f>
        <v>84</v>
      </c>
      <c r="AL103" s="73">
        <v>67</v>
      </c>
      <c r="AM103" s="73">
        <v>17</v>
      </c>
      <c r="AN103" s="74">
        <f t="shared" ref="AN103:AN106" si="65">AK103*100/AJ103</f>
        <v>100</v>
      </c>
      <c r="AO103" s="203">
        <f t="shared" si="62"/>
        <v>16.8</v>
      </c>
      <c r="AP103" s="74">
        <v>20</v>
      </c>
      <c r="AQ103" s="412">
        <v>1000</v>
      </c>
      <c r="AR103" s="179">
        <v>49</v>
      </c>
      <c r="AS103" s="73"/>
      <c r="AT103" s="73"/>
      <c r="AU103" s="74"/>
      <c r="AV103" s="67">
        <f t="shared" si="63"/>
        <v>9.8000000000000007</v>
      </c>
      <c r="AW103" s="66">
        <v>20</v>
      </c>
      <c r="AX103" s="66">
        <f t="shared" si="59"/>
        <v>0</v>
      </c>
      <c r="AY103" s="66">
        <v>0</v>
      </c>
      <c r="AZ103" s="66">
        <v>0</v>
      </c>
      <c r="BA103" s="66">
        <f t="shared" si="60"/>
        <v>0</v>
      </c>
      <c r="BB103" s="63">
        <v>400</v>
      </c>
      <c r="BC103" s="179"/>
      <c r="BD103" s="307"/>
      <c r="BE103" s="307"/>
      <c r="BF103" s="74"/>
      <c r="BG103" s="67">
        <f t="shared" si="61"/>
        <v>0</v>
      </c>
      <c r="BH103" s="66">
        <v>20</v>
      </c>
      <c r="BI103" s="512"/>
      <c r="BJ103" s="14"/>
    </row>
    <row r="104" spans="1:65" ht="63" x14ac:dyDescent="0.25">
      <c r="A104" s="60">
        <v>77</v>
      </c>
      <c r="B104" s="236" t="s">
        <v>222</v>
      </c>
      <c r="C104" s="80" t="s">
        <v>97</v>
      </c>
      <c r="D104" s="337">
        <v>1.085</v>
      </c>
      <c r="E104" s="82"/>
      <c r="F104" s="82"/>
      <c r="G104" s="81"/>
      <c r="H104" s="81"/>
      <c r="I104" s="81"/>
      <c r="J104" s="82"/>
      <c r="K104" s="81"/>
      <c r="L104" s="82"/>
      <c r="M104" s="73"/>
      <c r="N104" s="82"/>
      <c r="O104" s="73"/>
      <c r="P104" s="73"/>
      <c r="Q104" s="73"/>
      <c r="R104" s="73"/>
      <c r="S104" s="506"/>
      <c r="T104" s="506"/>
      <c r="U104" s="506"/>
      <c r="V104" s="506"/>
      <c r="W104" s="506"/>
      <c r="X104" s="506"/>
      <c r="Y104" s="179">
        <v>7</v>
      </c>
      <c r="Z104" s="73"/>
      <c r="AA104" s="82"/>
      <c r="AB104" s="74"/>
      <c r="AC104" s="203"/>
      <c r="AD104" s="74"/>
      <c r="AE104" s="73">
        <f t="shared" si="55"/>
        <v>7</v>
      </c>
      <c r="AF104" s="73">
        <f>AE104-AG104</f>
        <v>5</v>
      </c>
      <c r="AG104" s="73">
        <f>ROUNDUP(AE104*20/100,0)</f>
        <v>2</v>
      </c>
      <c r="AH104" s="73">
        <f t="shared" si="64"/>
        <v>100</v>
      </c>
      <c r="AI104" s="73">
        <v>400</v>
      </c>
      <c r="AJ104" s="179">
        <v>6</v>
      </c>
      <c r="AK104" s="73">
        <f>AL104+AM104</f>
        <v>6</v>
      </c>
      <c r="AL104" s="73">
        <v>4</v>
      </c>
      <c r="AM104" s="73">
        <v>2</v>
      </c>
      <c r="AN104" s="74">
        <f t="shared" si="65"/>
        <v>100</v>
      </c>
      <c r="AO104" s="203">
        <f t="shared" si="62"/>
        <v>1.2</v>
      </c>
      <c r="AP104" s="74">
        <v>20</v>
      </c>
      <c r="AQ104" s="508"/>
      <c r="AR104" s="179">
        <v>4</v>
      </c>
      <c r="AS104" s="73"/>
      <c r="AT104" s="73"/>
      <c r="AU104" s="74"/>
      <c r="AV104" s="67">
        <f t="shared" si="63"/>
        <v>0.8</v>
      </c>
      <c r="AW104" s="66">
        <v>20</v>
      </c>
      <c r="AX104" s="66">
        <f t="shared" si="59"/>
        <v>0</v>
      </c>
      <c r="AY104" s="66">
        <v>0</v>
      </c>
      <c r="AZ104" s="66">
        <v>0</v>
      </c>
      <c r="BA104" s="66">
        <f t="shared" si="60"/>
        <v>0</v>
      </c>
      <c r="BB104" s="63">
        <v>150</v>
      </c>
      <c r="BC104" s="179"/>
      <c r="BD104" s="307"/>
      <c r="BE104" s="307"/>
      <c r="BF104" s="74"/>
      <c r="BG104" s="67">
        <f t="shared" si="61"/>
        <v>0</v>
      </c>
      <c r="BH104" s="66">
        <v>20</v>
      </c>
      <c r="BI104" s="512"/>
      <c r="BJ104" s="14"/>
    </row>
    <row r="105" spans="1:65" ht="63" x14ac:dyDescent="0.25">
      <c r="A105" s="60">
        <v>78</v>
      </c>
      <c r="B105" s="236" t="s">
        <v>223</v>
      </c>
      <c r="C105" s="80" t="s">
        <v>97</v>
      </c>
      <c r="D105" s="337">
        <v>4.8739999999999997</v>
      </c>
      <c r="E105" s="82"/>
      <c r="F105" s="82"/>
      <c r="G105" s="81"/>
      <c r="H105" s="81"/>
      <c r="I105" s="81"/>
      <c r="J105" s="82"/>
      <c r="K105" s="81"/>
      <c r="L105" s="82"/>
      <c r="M105" s="73"/>
      <c r="N105" s="82"/>
      <c r="O105" s="73"/>
      <c r="P105" s="73"/>
      <c r="Q105" s="73"/>
      <c r="R105" s="73"/>
      <c r="S105" s="506"/>
      <c r="T105" s="506"/>
      <c r="U105" s="506"/>
      <c r="V105" s="506"/>
      <c r="W105" s="506"/>
      <c r="X105" s="506"/>
      <c r="Y105" s="179">
        <v>32</v>
      </c>
      <c r="Z105" s="73"/>
      <c r="AA105" s="82"/>
      <c r="AB105" s="74"/>
      <c r="AC105" s="203"/>
      <c r="AD105" s="74"/>
      <c r="AE105" s="73">
        <f t="shared" si="55"/>
        <v>32</v>
      </c>
      <c r="AF105" s="73">
        <f>AE105-AG105</f>
        <v>25</v>
      </c>
      <c r="AG105" s="73">
        <f>ROUNDUP(AE105*20/100,0)</f>
        <v>7</v>
      </c>
      <c r="AH105" s="73">
        <f t="shared" si="64"/>
        <v>100</v>
      </c>
      <c r="AI105" s="73">
        <v>150</v>
      </c>
      <c r="AJ105" s="179">
        <v>30</v>
      </c>
      <c r="AK105" s="73">
        <f>AL105+AM105</f>
        <v>30</v>
      </c>
      <c r="AL105" s="73">
        <v>24</v>
      </c>
      <c r="AM105" s="73">
        <v>6</v>
      </c>
      <c r="AN105" s="74">
        <f t="shared" si="65"/>
        <v>100</v>
      </c>
      <c r="AO105" s="203">
        <f t="shared" si="62"/>
        <v>6</v>
      </c>
      <c r="AP105" s="74">
        <v>20</v>
      </c>
      <c r="AQ105" s="508"/>
      <c r="AR105" s="179">
        <v>17</v>
      </c>
      <c r="AS105" s="73"/>
      <c r="AT105" s="73"/>
      <c r="AU105" s="74"/>
      <c r="AV105" s="67">
        <f t="shared" si="63"/>
        <v>3.4</v>
      </c>
      <c r="AW105" s="66">
        <v>20</v>
      </c>
      <c r="AX105" s="66">
        <f t="shared" si="59"/>
        <v>0</v>
      </c>
      <c r="AY105" s="66">
        <v>0</v>
      </c>
      <c r="AZ105" s="66">
        <v>0</v>
      </c>
      <c r="BA105" s="66">
        <f t="shared" si="60"/>
        <v>0</v>
      </c>
      <c r="BB105" s="63">
        <v>50</v>
      </c>
      <c r="BC105" s="179"/>
      <c r="BD105" s="307"/>
      <c r="BE105" s="307"/>
      <c r="BF105" s="74"/>
      <c r="BG105" s="67">
        <f t="shared" si="61"/>
        <v>0</v>
      </c>
      <c r="BH105" s="66">
        <v>20</v>
      </c>
      <c r="BI105" s="512"/>
      <c r="BJ105" s="14"/>
    </row>
    <row r="106" spans="1:65" ht="63" x14ac:dyDescent="0.25">
      <c r="A106" s="60">
        <v>79</v>
      </c>
      <c r="B106" s="236" t="s">
        <v>223</v>
      </c>
      <c r="C106" s="80" t="s">
        <v>97</v>
      </c>
      <c r="D106" s="337">
        <v>13.097</v>
      </c>
      <c r="E106" s="82"/>
      <c r="F106" s="82"/>
      <c r="G106" s="81"/>
      <c r="H106" s="81"/>
      <c r="I106" s="81"/>
      <c r="J106" s="82"/>
      <c r="K106" s="81"/>
      <c r="L106" s="82"/>
      <c r="M106" s="73"/>
      <c r="N106" s="82"/>
      <c r="O106" s="73"/>
      <c r="P106" s="73"/>
      <c r="Q106" s="73"/>
      <c r="R106" s="73"/>
      <c r="S106" s="506"/>
      <c r="T106" s="506"/>
      <c r="U106" s="506"/>
      <c r="V106" s="506"/>
      <c r="W106" s="506"/>
      <c r="X106" s="506"/>
      <c r="Y106" s="179">
        <v>85</v>
      </c>
      <c r="Z106" s="73"/>
      <c r="AA106" s="82"/>
      <c r="AB106" s="74"/>
      <c r="AC106" s="203"/>
      <c r="AD106" s="74"/>
      <c r="AE106" s="73">
        <f t="shared" si="55"/>
        <v>85</v>
      </c>
      <c r="AF106" s="73">
        <f>AE106-AG106</f>
        <v>68</v>
      </c>
      <c r="AG106" s="73">
        <f>ROUNDUP(AE106*20/100,0)</f>
        <v>17</v>
      </c>
      <c r="AH106" s="73">
        <f t="shared" si="64"/>
        <v>100</v>
      </c>
      <c r="AI106" s="73">
        <v>50</v>
      </c>
      <c r="AJ106" s="179">
        <v>80</v>
      </c>
      <c r="AK106" s="73">
        <f>AL106+AM106</f>
        <v>80</v>
      </c>
      <c r="AL106" s="73">
        <v>64</v>
      </c>
      <c r="AM106" s="73">
        <v>16</v>
      </c>
      <c r="AN106" s="74">
        <f t="shared" si="65"/>
        <v>100</v>
      </c>
      <c r="AO106" s="203">
        <f t="shared" si="62"/>
        <v>16</v>
      </c>
      <c r="AP106" s="74">
        <v>20</v>
      </c>
      <c r="AQ106" s="413"/>
      <c r="AR106" s="179">
        <v>46</v>
      </c>
      <c r="AS106" s="73"/>
      <c r="AT106" s="73"/>
      <c r="AU106" s="74"/>
      <c r="AV106" s="67">
        <f t="shared" si="63"/>
        <v>9.1999999999999993</v>
      </c>
      <c r="AW106" s="66">
        <v>20</v>
      </c>
      <c r="AX106" s="66">
        <f t="shared" si="59"/>
        <v>0</v>
      </c>
      <c r="AY106" s="66">
        <v>0</v>
      </c>
      <c r="AZ106" s="66">
        <v>0</v>
      </c>
      <c r="BA106" s="66">
        <f t="shared" si="60"/>
        <v>0</v>
      </c>
      <c r="BB106" s="63">
        <v>400</v>
      </c>
      <c r="BC106" s="179"/>
      <c r="BD106" s="307"/>
      <c r="BE106" s="307"/>
      <c r="BF106" s="74"/>
      <c r="BG106" s="67">
        <f t="shared" si="61"/>
        <v>0</v>
      </c>
      <c r="BH106" s="66">
        <v>20</v>
      </c>
      <c r="BI106" s="513"/>
      <c r="BJ106" s="14"/>
    </row>
    <row r="107" spans="1:65" ht="18.75" x14ac:dyDescent="0.3">
      <c r="A107" s="8"/>
      <c r="B107" s="8"/>
      <c r="U107" s="501"/>
      <c r="V107" s="501"/>
      <c r="W107" s="501"/>
      <c r="X107" s="501"/>
      <c r="Y107" s="501"/>
      <c r="Z107" s="207"/>
      <c r="AA107" s="210"/>
      <c r="AB107" s="210"/>
      <c r="AC107" s="210"/>
      <c r="AJ107" s="1"/>
      <c r="AK107" s="1"/>
      <c r="AL107" s="207"/>
      <c r="AM107" s="210"/>
      <c r="AN107" s="210"/>
      <c r="AR107" s="1"/>
      <c r="AS107" s="207"/>
      <c r="AT107" s="210"/>
      <c r="AU107" s="210"/>
      <c r="BC107" s="1"/>
      <c r="BD107" s="207"/>
      <c r="BE107" s="308"/>
      <c r="BF107" s="308"/>
    </row>
    <row r="108" spans="1:65" ht="42" hidden="1" customHeight="1" x14ac:dyDescent="0.25">
      <c r="B108" s="123"/>
      <c r="BM108" s="14"/>
    </row>
    <row r="109" spans="1:65" s="14" customFormat="1" ht="18.75" x14ac:dyDescent="0.3">
      <c r="A109" s="39"/>
      <c r="B109" s="55"/>
      <c r="C109" s="55"/>
      <c r="D109" s="338"/>
      <c r="E109" s="103"/>
      <c r="F109" s="103"/>
      <c r="G109" s="103"/>
      <c r="H109" s="103"/>
      <c r="I109" s="103"/>
      <c r="J109" s="103"/>
      <c r="K109" s="103"/>
      <c r="L109" s="148"/>
      <c r="M109" s="148"/>
      <c r="N109" s="148"/>
      <c r="O109" s="148"/>
      <c r="P109" s="148"/>
      <c r="Q109" s="148"/>
      <c r="R109" s="148"/>
      <c r="S109" s="148"/>
      <c r="T109" s="148"/>
      <c r="U109" s="148"/>
      <c r="V109" s="148"/>
      <c r="W109" s="148"/>
      <c r="X109" s="502"/>
      <c r="Y109" s="502"/>
      <c r="Z109" s="502"/>
      <c r="AA109" s="502"/>
      <c r="AB109" s="502"/>
      <c r="AC109" s="103"/>
      <c r="AD109" s="103"/>
      <c r="AE109" s="148"/>
      <c r="AF109" s="148"/>
      <c r="AG109" s="148"/>
      <c r="AH109" s="148"/>
      <c r="AI109" s="502"/>
      <c r="AJ109" s="502"/>
      <c r="AK109" s="502"/>
      <c r="AL109" s="502"/>
      <c r="AM109" s="502"/>
      <c r="AN109" s="502"/>
      <c r="AQ109" s="502"/>
      <c r="AR109" s="502"/>
      <c r="AS109" s="502"/>
      <c r="AT109" s="502"/>
      <c r="AU109" s="502"/>
      <c r="BB109" s="502"/>
      <c r="BC109" s="502"/>
      <c r="BD109" s="502"/>
      <c r="BE109" s="502"/>
      <c r="BF109" s="502"/>
      <c r="BI109" s="83"/>
      <c r="BJ109" s="2"/>
      <c r="BK109" s="2"/>
      <c r="BM109" s="2"/>
    </row>
    <row r="144" spans="63:63" x14ac:dyDescent="0.25">
      <c r="BK144" s="14"/>
    </row>
  </sheetData>
  <autoFilter ref="A7:BI107" xr:uid="{00000000-0009-0000-0000-000007000000}"/>
  <mergeCells count="76">
    <mergeCell ref="T39:T41"/>
    <mergeCell ref="T79:T81"/>
    <mergeCell ref="V79:V81"/>
    <mergeCell ref="W79:W81"/>
    <mergeCell ref="P39:P41"/>
    <mergeCell ref="S77:S78"/>
    <mergeCell ref="BI34:BI62"/>
    <mergeCell ref="BB4:BF4"/>
    <mergeCell ref="BB5:BB6"/>
    <mergeCell ref="BC5:BC6"/>
    <mergeCell ref="BD5:BF5"/>
    <mergeCell ref="K39:K41"/>
    <mergeCell ref="R39:R41"/>
    <mergeCell ref="S39:S41"/>
    <mergeCell ref="E39:E41"/>
    <mergeCell ref="F39:F41"/>
    <mergeCell ref="G39:G41"/>
    <mergeCell ref="H39:H41"/>
    <mergeCell ref="I39:I41"/>
    <mergeCell ref="J39:J41"/>
    <mergeCell ref="L39:L41"/>
    <mergeCell ref="M39:M41"/>
    <mergeCell ref="N39:N41"/>
    <mergeCell ref="O39:O41"/>
    <mergeCell ref="A2:BI2"/>
    <mergeCell ref="A3:BI3"/>
    <mergeCell ref="C16:C19"/>
    <mergeCell ref="C12:C15"/>
    <mergeCell ref="C9:C11"/>
    <mergeCell ref="B4:B6"/>
    <mergeCell ref="C4:C6"/>
    <mergeCell ref="D4:D6"/>
    <mergeCell ref="E4:F5"/>
    <mergeCell ref="A4:A6"/>
    <mergeCell ref="BI4:BI6"/>
    <mergeCell ref="AI4:AN5"/>
    <mergeCell ref="AQ4:BA5"/>
    <mergeCell ref="X4:AH4"/>
    <mergeCell ref="BI64:BI106"/>
    <mergeCell ref="Q39:Q41"/>
    <mergeCell ref="W98:W99"/>
    <mergeCell ref="X98:X99"/>
    <mergeCell ref="V89:V90"/>
    <mergeCell ref="X103:X106"/>
    <mergeCell ref="W77:W78"/>
    <mergeCell ref="V39:V41"/>
    <mergeCell ref="U39:U41"/>
    <mergeCell ref="X89:X90"/>
    <mergeCell ref="V77:V78"/>
    <mergeCell ref="U77:U78"/>
    <mergeCell ref="U79:U81"/>
    <mergeCell ref="W89:W90"/>
    <mergeCell ref="W39:W41"/>
    <mergeCell ref="X79:X81"/>
    <mergeCell ref="BB109:BF109"/>
    <mergeCell ref="AQ109:AU109"/>
    <mergeCell ref="AQ103:AQ106"/>
    <mergeCell ref="AI109:AN109"/>
    <mergeCell ref="AQ82:AQ83"/>
    <mergeCell ref="AQ89:AQ90"/>
    <mergeCell ref="U107:Y107"/>
    <mergeCell ref="X109:AB109"/>
    <mergeCell ref="X87"/>
    <mergeCell ref="X77:X78"/>
    <mergeCell ref="S103:S106"/>
    <mergeCell ref="T103:T106"/>
    <mergeCell ref="U103:U106"/>
    <mergeCell ref="V103:V106"/>
    <mergeCell ref="W103:W106"/>
    <mergeCell ref="T77:T78"/>
    <mergeCell ref="S98:S99"/>
    <mergeCell ref="U98:U99"/>
    <mergeCell ref="S89:S90"/>
    <mergeCell ref="T89:T90"/>
    <mergeCell ref="U89:U90"/>
    <mergeCell ref="S79:S81"/>
  </mergeCells>
  <phoneticPr fontId="11" type="noConversion"/>
  <pageMargins left="0.43307086614173229" right="0.23622047244094491" top="0.62992125984251968" bottom="0.55118110236220474" header="0.31496062992125984" footer="0.31496062992125984"/>
  <pageSetup paperSize="9" scale="85" fitToHeight="0" orientation="landscape" r:id="rId1"/>
  <headerFooter differentFirst="1">
    <oddHeader>&amp;C&amp;"Times New Roman,обычный"&amp;12&amp;P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0.79998168889431442"/>
    <pageSetUpPr fitToPage="1"/>
  </sheetPr>
  <dimension ref="A1:AI27"/>
  <sheetViews>
    <sheetView zoomScaleNormal="100" zoomScaleSheetLayoutView="75" workbookViewId="0">
      <pane xSplit="3" ySplit="10" topLeftCell="D11" activePane="bottomRight" state="frozen"/>
      <selection activeCell="I27" sqref="I27"/>
      <selection pane="topRight" activeCell="I27" sqref="I27"/>
      <selection pane="bottomLeft" activeCell="I27" sqref="I27"/>
      <selection pane="bottomRight" activeCell="R29" sqref="R29"/>
    </sheetView>
  </sheetViews>
  <sheetFormatPr defaultColWidth="9.140625" defaultRowHeight="15.75" outlineLevelCol="2" x14ac:dyDescent="0.25"/>
  <cols>
    <col min="1" max="1" width="4.85546875" style="39" customWidth="1"/>
    <col min="2" max="2" width="29.42578125" style="55" customWidth="1"/>
    <col min="3" max="3" width="17.5703125" style="55" customWidth="1"/>
    <col min="4" max="4" width="10" style="3" customWidth="1"/>
    <col min="5" max="5" width="6.85546875" style="14" customWidth="1"/>
    <col min="6" max="6" width="7" style="14" customWidth="1"/>
    <col min="7" max="7" width="12" style="3" customWidth="1"/>
    <col min="8" max="8" width="6.5703125" style="14" customWidth="1" outlineLevel="1"/>
    <col min="9" max="9" width="13.85546875" style="3" customWidth="1" outlineLevel="1"/>
    <col min="10" max="10" width="7.7109375" style="3" hidden="1" customWidth="1" outlineLevel="2"/>
    <col min="11" max="11" width="10.85546875" style="3" hidden="1" customWidth="1" outlineLevel="2"/>
    <col min="12" max="12" width="6" style="3" hidden="1" customWidth="1" outlineLevel="2"/>
    <col min="13" max="13" width="7.140625" style="3" customWidth="1" outlineLevel="1" collapsed="1"/>
    <col min="14" max="14" width="7.7109375" style="3" hidden="1" customWidth="1" outlineLevel="2"/>
    <col min="15" max="15" width="10.5703125" style="3" customWidth="1" outlineLevel="2"/>
    <col min="16" max="16" width="8.28515625" style="3" customWidth="1" outlineLevel="2"/>
    <col min="17" max="17" width="9.85546875" style="3" customWidth="1" outlineLevel="1"/>
    <col min="18" max="18" width="9.5703125" style="15" customWidth="1"/>
    <col min="19" max="19" width="8.140625" style="14" customWidth="1"/>
    <col min="20" max="20" width="8.42578125" style="3" hidden="1" customWidth="1" outlineLevel="1"/>
    <col min="21" max="21" width="7" style="3" customWidth="1" collapsed="1"/>
    <col min="22" max="22" width="8.42578125" style="3" hidden="1" customWidth="1" outlineLevel="1"/>
    <col min="23" max="23" width="13.5703125" style="3" customWidth="1" collapsed="1"/>
    <col min="24" max="16384" width="9.140625" style="2"/>
  </cols>
  <sheetData>
    <row r="1" spans="1:35" s="8" customFormat="1" ht="18.75" x14ac:dyDescent="0.3">
      <c r="A1" s="12"/>
      <c r="B1" s="7"/>
      <c r="C1" s="7"/>
      <c r="D1" s="6"/>
      <c r="E1" s="4"/>
      <c r="F1" s="4"/>
      <c r="G1" s="6"/>
      <c r="H1" s="4"/>
      <c r="I1" s="6"/>
      <c r="J1" s="6"/>
      <c r="K1" s="6"/>
      <c r="L1" s="6"/>
      <c r="M1" s="6"/>
      <c r="N1" s="6"/>
      <c r="O1" s="6"/>
      <c r="P1" s="6"/>
      <c r="Q1" s="6"/>
      <c r="R1" s="5"/>
      <c r="S1" s="4"/>
      <c r="T1" s="6"/>
      <c r="U1" s="6"/>
      <c r="V1" s="6"/>
      <c r="W1" s="6"/>
    </row>
    <row r="2" spans="1:35" s="13" customFormat="1" ht="39.75" customHeight="1" x14ac:dyDescent="0.3">
      <c r="A2" s="534" t="s">
        <v>856</v>
      </c>
      <c r="B2" s="534"/>
      <c r="C2" s="534"/>
      <c r="D2" s="534"/>
      <c r="E2" s="534"/>
      <c r="F2" s="534"/>
      <c r="G2" s="534"/>
      <c r="H2" s="438"/>
      <c r="I2" s="438"/>
      <c r="J2" s="438"/>
      <c r="K2" s="438"/>
      <c r="L2" s="438"/>
      <c r="M2" s="438"/>
      <c r="N2" s="438"/>
      <c r="O2" s="438"/>
      <c r="P2" s="438"/>
      <c r="Q2" s="438"/>
      <c r="R2" s="534"/>
      <c r="S2" s="534"/>
      <c r="T2" s="438"/>
      <c r="U2" s="438"/>
      <c r="V2" s="438"/>
      <c r="W2" s="438"/>
    </row>
    <row r="3" spans="1:35" s="8" customFormat="1" ht="18.75" x14ac:dyDescent="0.3">
      <c r="A3" s="12"/>
      <c r="B3" s="7"/>
      <c r="C3" s="7"/>
      <c r="D3" s="10"/>
      <c r="E3" s="9"/>
      <c r="F3" s="9"/>
      <c r="G3" s="10"/>
      <c r="H3" s="9"/>
      <c r="I3" s="10"/>
      <c r="J3" s="10"/>
      <c r="K3" s="10"/>
      <c r="L3" s="10"/>
      <c r="M3" s="10"/>
      <c r="N3" s="10"/>
      <c r="O3" s="10"/>
      <c r="P3" s="10"/>
      <c r="Q3" s="10"/>
      <c r="R3" s="11"/>
      <c r="S3" s="9"/>
      <c r="T3" s="10"/>
      <c r="U3" s="10"/>
      <c r="V3" s="10"/>
      <c r="W3" s="10"/>
    </row>
    <row r="4" spans="1:35" s="16" customFormat="1" ht="16.5" customHeight="1" x14ac:dyDescent="0.25">
      <c r="A4" s="490" t="s">
        <v>0</v>
      </c>
      <c r="B4" s="442" t="s">
        <v>71</v>
      </c>
      <c r="C4" s="442" t="s">
        <v>72</v>
      </c>
      <c r="D4" s="430" t="s">
        <v>56</v>
      </c>
      <c r="E4" s="458" t="s">
        <v>48</v>
      </c>
      <c r="F4" s="460"/>
      <c r="G4" s="430" t="s">
        <v>57</v>
      </c>
      <c r="H4" s="429" t="s">
        <v>61</v>
      </c>
      <c r="I4" s="429"/>
      <c r="J4" s="429"/>
      <c r="K4" s="429"/>
      <c r="L4" s="429"/>
      <c r="M4" s="429"/>
      <c r="N4" s="429"/>
      <c r="O4" s="429"/>
      <c r="P4" s="429"/>
      <c r="Q4" s="429"/>
      <c r="R4" s="535" t="s">
        <v>60</v>
      </c>
      <c r="S4" s="535"/>
      <c r="T4" s="535"/>
      <c r="U4" s="535"/>
      <c r="V4" s="535"/>
      <c r="W4" s="535"/>
    </row>
    <row r="5" spans="1:35" s="16" customFormat="1" ht="32.25" customHeight="1" x14ac:dyDescent="0.25">
      <c r="A5" s="490"/>
      <c r="B5" s="442"/>
      <c r="C5" s="442"/>
      <c r="D5" s="431"/>
      <c r="E5" s="461"/>
      <c r="F5" s="462"/>
      <c r="G5" s="431"/>
      <c r="H5" s="429" t="s">
        <v>62</v>
      </c>
      <c r="I5" s="429"/>
      <c r="J5" s="429"/>
      <c r="K5" s="429"/>
      <c r="L5" s="429"/>
      <c r="M5" s="429" t="s">
        <v>68</v>
      </c>
      <c r="N5" s="429"/>
      <c r="O5" s="429"/>
      <c r="P5" s="429"/>
      <c r="Q5" s="429"/>
      <c r="R5" s="439" t="s">
        <v>58</v>
      </c>
      <c r="S5" s="439"/>
      <c r="T5" s="429" t="s">
        <v>35</v>
      </c>
      <c r="U5" s="536" t="s">
        <v>70</v>
      </c>
      <c r="V5" s="536"/>
      <c r="W5" s="536"/>
    </row>
    <row r="6" spans="1:35" s="16" customFormat="1" ht="15.75" customHeight="1" x14ac:dyDescent="0.25">
      <c r="A6" s="490"/>
      <c r="B6" s="442"/>
      <c r="C6" s="442"/>
      <c r="D6" s="431"/>
      <c r="E6" s="461"/>
      <c r="F6" s="462"/>
      <c r="G6" s="431"/>
      <c r="H6" s="415" t="s">
        <v>11</v>
      </c>
      <c r="I6" s="430" t="s">
        <v>63</v>
      </c>
      <c r="J6" s="432" t="s">
        <v>64</v>
      </c>
      <c r="K6" s="433"/>
      <c r="L6" s="434"/>
      <c r="M6" s="430" t="s">
        <v>11</v>
      </c>
      <c r="N6" s="432" t="s">
        <v>64</v>
      </c>
      <c r="O6" s="433"/>
      <c r="P6" s="434"/>
      <c r="Q6" s="430" t="s">
        <v>69</v>
      </c>
      <c r="R6" s="439"/>
      <c r="S6" s="439"/>
      <c r="T6" s="429"/>
      <c r="U6" s="429" t="s">
        <v>74</v>
      </c>
      <c r="V6" s="429" t="s">
        <v>73</v>
      </c>
      <c r="W6" s="439" t="s">
        <v>59</v>
      </c>
    </row>
    <row r="7" spans="1:35" s="16" customFormat="1" ht="21.75" customHeight="1" x14ac:dyDescent="0.25">
      <c r="A7" s="490"/>
      <c r="B7" s="442"/>
      <c r="C7" s="442"/>
      <c r="D7" s="431"/>
      <c r="E7" s="526"/>
      <c r="F7" s="527"/>
      <c r="G7" s="431"/>
      <c r="H7" s="416"/>
      <c r="I7" s="431"/>
      <c r="J7" s="429" t="s">
        <v>65</v>
      </c>
      <c r="K7" s="429"/>
      <c r="L7" s="430" t="s">
        <v>66</v>
      </c>
      <c r="M7" s="431"/>
      <c r="N7" s="432" t="s">
        <v>65</v>
      </c>
      <c r="O7" s="434"/>
      <c r="P7" s="430" t="s">
        <v>66</v>
      </c>
      <c r="Q7" s="431"/>
      <c r="R7" s="439"/>
      <c r="S7" s="439"/>
      <c r="T7" s="429"/>
      <c r="U7" s="429"/>
      <c r="V7" s="429"/>
      <c r="W7" s="439"/>
    </row>
    <row r="8" spans="1:35" s="18" customFormat="1" ht="54" customHeight="1" x14ac:dyDescent="0.25">
      <c r="A8" s="490"/>
      <c r="B8" s="442"/>
      <c r="C8" s="442"/>
      <c r="D8" s="441"/>
      <c r="E8" s="85">
        <v>2021</v>
      </c>
      <c r="F8" s="85">
        <v>2024</v>
      </c>
      <c r="G8" s="441"/>
      <c r="H8" s="417"/>
      <c r="I8" s="441"/>
      <c r="J8" s="86" t="s">
        <v>67</v>
      </c>
      <c r="K8" s="86" t="s">
        <v>19</v>
      </c>
      <c r="L8" s="441"/>
      <c r="M8" s="441"/>
      <c r="N8" s="435"/>
      <c r="O8" s="437"/>
      <c r="P8" s="441"/>
      <c r="Q8" s="441"/>
      <c r="R8" s="84" t="s">
        <v>59</v>
      </c>
      <c r="S8" s="85" t="s">
        <v>40</v>
      </c>
      <c r="T8" s="429"/>
      <c r="U8" s="429"/>
      <c r="V8" s="429"/>
      <c r="W8" s="439"/>
    </row>
    <row r="9" spans="1:35" s="23" customFormat="1" x14ac:dyDescent="0.25">
      <c r="A9" s="19">
        <v>1</v>
      </c>
      <c r="B9" s="59">
        <v>2</v>
      </c>
      <c r="C9" s="60">
        <v>3</v>
      </c>
      <c r="D9" s="87">
        <v>4</v>
      </c>
      <c r="E9" s="87">
        <v>5</v>
      </c>
      <c r="F9" s="87">
        <v>6</v>
      </c>
      <c r="G9" s="87">
        <v>7</v>
      </c>
      <c r="H9" s="87">
        <v>8</v>
      </c>
      <c r="I9" s="87">
        <v>9</v>
      </c>
      <c r="J9" s="87">
        <v>10</v>
      </c>
      <c r="K9" s="87">
        <v>11</v>
      </c>
      <c r="L9" s="87">
        <v>12</v>
      </c>
      <c r="M9" s="87">
        <v>10</v>
      </c>
      <c r="N9" s="87">
        <v>14</v>
      </c>
      <c r="O9" s="87">
        <v>15</v>
      </c>
      <c r="P9" s="87">
        <v>16</v>
      </c>
      <c r="Q9" s="87">
        <v>11</v>
      </c>
      <c r="R9" s="85">
        <v>12</v>
      </c>
      <c r="S9" s="85">
        <v>13</v>
      </c>
      <c r="T9" s="85"/>
      <c r="U9" s="85">
        <v>14</v>
      </c>
      <c r="V9" s="85">
        <v>20</v>
      </c>
      <c r="W9" s="85">
        <v>15</v>
      </c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</row>
    <row r="10" spans="1:35" s="29" customFormat="1" ht="28.5" customHeight="1" x14ac:dyDescent="0.25">
      <c r="A10" s="21">
        <v>1</v>
      </c>
      <c r="B10" s="61" t="s">
        <v>55</v>
      </c>
      <c r="C10" s="51"/>
      <c r="D10" s="62"/>
      <c r="E10" s="63"/>
      <c r="F10" s="63"/>
      <c r="G10" s="62"/>
      <c r="H10" s="63"/>
      <c r="I10" s="62"/>
      <c r="J10" s="62"/>
      <c r="K10" s="62"/>
      <c r="L10" s="62"/>
      <c r="M10" s="62"/>
      <c r="N10" s="62"/>
      <c r="O10" s="62"/>
      <c r="P10" s="62"/>
      <c r="Q10" s="62"/>
      <c r="R10" s="64"/>
      <c r="S10" s="63"/>
      <c r="T10" s="63"/>
      <c r="U10" s="63">
        <f>U11</f>
        <v>138</v>
      </c>
      <c r="V10" s="63"/>
      <c r="W10" s="63"/>
    </row>
    <row r="11" spans="1:35" ht="72" customHeight="1" x14ac:dyDescent="0.25">
      <c r="A11" s="21">
        <v>2</v>
      </c>
      <c r="B11" s="61" t="s">
        <v>2</v>
      </c>
      <c r="C11" s="61" t="s">
        <v>97</v>
      </c>
      <c r="D11" s="62">
        <v>20000</v>
      </c>
      <c r="E11" s="63">
        <v>7000</v>
      </c>
      <c r="F11" s="63">
        <v>4600</v>
      </c>
      <c r="G11" s="62">
        <f>F11/D11</f>
        <v>0.23</v>
      </c>
      <c r="H11" s="63">
        <v>138</v>
      </c>
      <c r="I11" s="62">
        <f>H11*100/E11</f>
        <v>1.97</v>
      </c>
      <c r="J11" s="62"/>
      <c r="K11" s="62"/>
      <c r="L11" s="62"/>
      <c r="M11" s="63">
        <f>O11</f>
        <v>16</v>
      </c>
      <c r="N11" s="63"/>
      <c r="O11" s="63">
        <v>16</v>
      </c>
      <c r="P11" s="63">
        <v>0</v>
      </c>
      <c r="Q11" s="63">
        <f>M11*100/H11</f>
        <v>12</v>
      </c>
      <c r="R11" s="65">
        <v>5</v>
      </c>
      <c r="S11" s="66">
        <f>ROUNDDOWN(T11,0)</f>
        <v>230</v>
      </c>
      <c r="T11" s="67">
        <f>F11*R11/100</f>
        <v>230</v>
      </c>
      <c r="U11" s="66">
        <f>W11*F11/100</f>
        <v>138</v>
      </c>
      <c r="V11" s="67">
        <f>F11*W11/100</f>
        <v>138</v>
      </c>
      <c r="W11" s="67">
        <v>3</v>
      </c>
    </row>
    <row r="12" spans="1:35" ht="47.25" hidden="1" customHeight="1" collapsed="1" x14ac:dyDescent="0.3">
      <c r="A12" s="7"/>
      <c r="B12" s="68" t="s">
        <v>191</v>
      </c>
      <c r="C12" s="3"/>
      <c r="E12" s="2"/>
      <c r="F12" s="2"/>
      <c r="G12" s="2"/>
      <c r="H12" s="2"/>
      <c r="I12" s="159"/>
      <c r="J12" s="159"/>
      <c r="K12" s="159"/>
      <c r="L12" s="159"/>
      <c r="M12" s="539"/>
      <c r="N12" s="539"/>
      <c r="O12" s="539"/>
      <c r="P12" s="539"/>
      <c r="Q12" s="539"/>
      <c r="R12" s="539"/>
      <c r="S12" s="539"/>
      <c r="T12" s="7"/>
      <c r="U12" s="7" t="s">
        <v>187</v>
      </c>
      <c r="V12" s="2"/>
      <c r="W12" s="2"/>
      <c r="X12" s="3"/>
      <c r="Y12" s="14"/>
      <c r="Z12" s="14"/>
      <c r="AA12" s="14"/>
      <c r="AB12" s="14"/>
      <c r="AC12" s="3"/>
      <c r="AD12" s="14"/>
      <c r="AE12" s="14"/>
    </row>
    <row r="13" spans="1:35" ht="29.25" customHeight="1" x14ac:dyDescent="0.25">
      <c r="A13" s="537"/>
      <c r="B13" s="538"/>
      <c r="C13" s="538"/>
      <c r="D13" s="538"/>
      <c r="E13" s="538"/>
      <c r="F13" s="538"/>
      <c r="G13" s="538"/>
      <c r="H13" s="538"/>
      <c r="I13" s="538"/>
      <c r="J13" s="538"/>
      <c r="K13" s="538"/>
      <c r="L13" s="538"/>
      <c r="M13" s="538"/>
      <c r="N13" s="538"/>
      <c r="O13" s="538"/>
      <c r="P13" s="538"/>
      <c r="Q13" s="538"/>
      <c r="R13" s="538"/>
      <c r="S13" s="538"/>
      <c r="T13" s="538"/>
      <c r="U13" s="538"/>
      <c r="V13" s="538"/>
      <c r="W13" s="538"/>
    </row>
    <row r="15" spans="1:35" ht="15.75" hidden="1" customHeight="1" x14ac:dyDescent="0.25">
      <c r="E15" s="15"/>
      <c r="F15" s="15"/>
      <c r="G15" s="14"/>
      <c r="I15" s="14"/>
      <c r="M15" s="41" t="s">
        <v>46</v>
      </c>
      <c r="N15" s="41" t="s">
        <v>47</v>
      </c>
      <c r="O15" s="41" t="s">
        <v>43</v>
      </c>
      <c r="P15" s="41" t="s">
        <v>45</v>
      </c>
      <c r="Q15" s="41" t="s">
        <v>44</v>
      </c>
      <c r="R15" s="14"/>
      <c r="T15" s="14"/>
      <c r="U15" s="14"/>
      <c r="W15" s="14"/>
    </row>
    <row r="16" spans="1:35" ht="15.75" hidden="1" customHeight="1" x14ac:dyDescent="0.25">
      <c r="E16" s="15"/>
      <c r="F16" s="15"/>
      <c r="G16" s="14"/>
      <c r="I16" s="14"/>
      <c r="M16" s="41">
        <v>0</v>
      </c>
      <c r="N16" s="41">
        <v>33</v>
      </c>
      <c r="O16" s="41">
        <v>5</v>
      </c>
      <c r="P16" s="41">
        <v>0</v>
      </c>
      <c r="Q16" s="41">
        <v>0</v>
      </c>
      <c r="R16" s="3"/>
      <c r="T16" s="14"/>
      <c r="U16" s="14"/>
      <c r="W16" s="14"/>
    </row>
    <row r="17" spans="5:23" ht="15.75" hidden="1" customHeight="1" x14ac:dyDescent="0.25">
      <c r="E17" s="15"/>
      <c r="F17" s="15"/>
      <c r="G17" s="14"/>
      <c r="I17" s="14"/>
      <c r="M17" s="41">
        <v>1.01</v>
      </c>
      <c r="N17" s="41">
        <v>33</v>
      </c>
      <c r="O17" s="41">
        <v>5</v>
      </c>
      <c r="P17" s="41">
        <v>0</v>
      </c>
      <c r="Q17" s="41">
        <v>0</v>
      </c>
      <c r="R17" s="3"/>
      <c r="T17" s="14"/>
      <c r="U17" s="14"/>
      <c r="W17" s="14"/>
    </row>
    <row r="18" spans="5:23" ht="18.75" hidden="1" customHeight="1" x14ac:dyDescent="0.25">
      <c r="E18" s="15"/>
      <c r="F18" s="15"/>
      <c r="G18" s="14"/>
      <c r="I18" s="14"/>
      <c r="M18" s="41">
        <v>2.0099999999999998</v>
      </c>
      <c r="N18" s="41">
        <v>33</v>
      </c>
      <c r="O18" s="41">
        <v>5</v>
      </c>
      <c r="P18" s="41">
        <v>0</v>
      </c>
      <c r="Q18" s="41">
        <v>0</v>
      </c>
      <c r="R18" s="3"/>
      <c r="T18" s="14"/>
      <c r="U18" s="14"/>
      <c r="W18" s="14"/>
    </row>
    <row r="19" spans="5:23" ht="15.75" hidden="1" customHeight="1" x14ac:dyDescent="0.25">
      <c r="E19" s="15"/>
      <c r="F19" s="15"/>
      <c r="G19" s="14"/>
      <c r="I19" s="14"/>
      <c r="M19" s="41">
        <v>4.01</v>
      </c>
      <c r="N19" s="41">
        <v>33</v>
      </c>
      <c r="O19" s="41">
        <v>5</v>
      </c>
      <c r="P19" s="41">
        <v>0</v>
      </c>
      <c r="Q19" s="41">
        <v>0</v>
      </c>
      <c r="R19" s="3"/>
      <c r="T19" s="14"/>
      <c r="U19" s="14"/>
      <c r="W19" s="14"/>
    </row>
    <row r="20" spans="5:23" ht="15.75" hidden="1" customHeight="1" x14ac:dyDescent="0.25">
      <c r="E20" s="15"/>
      <c r="F20" s="15"/>
      <c r="G20" s="14"/>
      <c r="I20" s="14"/>
      <c r="M20" s="41">
        <v>6.01</v>
      </c>
      <c r="N20" s="41">
        <v>33</v>
      </c>
      <c r="O20" s="41">
        <v>5</v>
      </c>
      <c r="P20" s="41">
        <v>0</v>
      </c>
      <c r="Q20" s="41">
        <v>0</v>
      </c>
      <c r="R20" s="3"/>
      <c r="T20" s="14"/>
      <c r="U20" s="14"/>
      <c r="W20" s="14"/>
    </row>
    <row r="21" spans="5:23" ht="15.75" hidden="1" customHeight="1" x14ac:dyDescent="0.25">
      <c r="E21" s="15"/>
      <c r="F21" s="15"/>
      <c r="G21" s="14"/>
      <c r="I21" s="14"/>
      <c r="M21" s="41">
        <v>8.01</v>
      </c>
      <c r="N21" s="41">
        <v>33</v>
      </c>
      <c r="O21" s="41">
        <v>5</v>
      </c>
      <c r="P21" s="41">
        <v>0</v>
      </c>
      <c r="Q21" s="41">
        <v>0</v>
      </c>
      <c r="R21" s="3"/>
      <c r="T21" s="14"/>
      <c r="U21" s="14"/>
      <c r="W21" s="14"/>
    </row>
    <row r="22" spans="5:23" ht="15.75" hidden="1" customHeight="1" x14ac:dyDescent="0.25">
      <c r="E22" s="15"/>
      <c r="F22" s="15"/>
      <c r="G22" s="14"/>
      <c r="I22" s="14"/>
      <c r="M22" s="41">
        <v>10.01</v>
      </c>
      <c r="N22" s="41">
        <v>33</v>
      </c>
      <c r="O22" s="41">
        <v>5</v>
      </c>
      <c r="P22" s="41">
        <v>0</v>
      </c>
      <c r="Q22" s="41">
        <v>0</v>
      </c>
      <c r="R22" s="3"/>
      <c r="T22" s="14"/>
      <c r="U22" s="14"/>
      <c r="W22" s="14"/>
    </row>
    <row r="23" spans="5:23" ht="15.75" hidden="1" customHeight="1" x14ac:dyDescent="0.25">
      <c r="E23" s="15"/>
      <c r="F23" s="15"/>
      <c r="G23" s="14"/>
      <c r="I23" s="14"/>
      <c r="M23" s="41">
        <v>12.01</v>
      </c>
      <c r="N23" s="41">
        <v>33</v>
      </c>
      <c r="O23" s="41">
        <v>5</v>
      </c>
      <c r="P23" s="41">
        <v>0</v>
      </c>
      <c r="Q23" s="41">
        <v>0</v>
      </c>
      <c r="R23" s="3"/>
      <c r="T23" s="14"/>
      <c r="U23" s="14"/>
      <c r="W23" s="14"/>
    </row>
    <row r="24" spans="5:23" ht="15.75" hidden="1" customHeight="1" x14ac:dyDescent="0.25">
      <c r="E24" s="15"/>
      <c r="F24" s="15"/>
      <c r="G24" s="14"/>
      <c r="I24" s="14"/>
      <c r="M24" s="41">
        <v>15.01</v>
      </c>
      <c r="N24" s="41">
        <v>33</v>
      </c>
      <c r="O24" s="41">
        <v>5</v>
      </c>
      <c r="P24" s="41">
        <v>0</v>
      </c>
      <c r="Q24" s="41">
        <v>0</v>
      </c>
      <c r="R24" s="3"/>
      <c r="T24" s="14"/>
      <c r="U24" s="14"/>
      <c r="W24" s="14"/>
    </row>
    <row r="25" spans="5:23" ht="15.75" hidden="1" customHeight="1" x14ac:dyDescent="0.25">
      <c r="E25" s="15"/>
      <c r="F25" s="15"/>
      <c r="G25" s="14"/>
      <c r="I25" s="14"/>
      <c r="M25" s="41">
        <v>20.010000000000002</v>
      </c>
      <c r="N25" s="41">
        <v>33</v>
      </c>
      <c r="O25" s="41">
        <v>5</v>
      </c>
      <c r="P25" s="41">
        <v>0</v>
      </c>
      <c r="Q25" s="41">
        <v>0</v>
      </c>
      <c r="R25" s="3"/>
      <c r="T25" s="14"/>
      <c r="U25" s="14"/>
      <c r="W25" s="14"/>
    </row>
    <row r="26" spans="5:23" ht="15.75" hidden="1" customHeight="1" x14ac:dyDescent="0.25">
      <c r="E26" s="15"/>
      <c r="F26" s="15"/>
      <c r="G26" s="14"/>
      <c r="I26" s="14"/>
      <c r="M26" s="41">
        <v>100000</v>
      </c>
      <c r="N26" s="70">
        <v>33</v>
      </c>
      <c r="O26" s="41">
        <v>5</v>
      </c>
      <c r="P26" s="41">
        <v>0</v>
      </c>
      <c r="Q26" s="41">
        <v>0</v>
      </c>
      <c r="R26" s="14"/>
      <c r="T26" s="14"/>
      <c r="U26" s="14"/>
      <c r="W26" s="14"/>
    </row>
    <row r="27" spans="5:23" hidden="1" x14ac:dyDescent="0.25">
      <c r="E27" s="15"/>
      <c r="F27" s="15"/>
      <c r="G27" s="14"/>
      <c r="I27" s="14"/>
      <c r="M27" s="15"/>
      <c r="N27" s="14"/>
      <c r="P27" s="14"/>
      <c r="R27" s="14"/>
      <c r="T27" s="14"/>
      <c r="U27" s="14"/>
      <c r="W27" s="14"/>
    </row>
  </sheetData>
  <sheetProtection formatRows="0"/>
  <autoFilter ref="A9:W13" xr:uid="{00000000-0009-0000-0000-000008000000}"/>
  <mergeCells count="29">
    <mergeCell ref="J6:L6"/>
    <mergeCell ref="M6:M8"/>
    <mergeCell ref="N6:P6"/>
    <mergeCell ref="Q6:Q8"/>
    <mergeCell ref="A13:W13"/>
    <mergeCell ref="U6:U8"/>
    <mergeCell ref="V6:V8"/>
    <mergeCell ref="W6:W8"/>
    <mergeCell ref="J7:K7"/>
    <mergeCell ref="L7:L8"/>
    <mergeCell ref="M12:S12"/>
    <mergeCell ref="N7:O8"/>
    <mergeCell ref="P7:P8"/>
    <mergeCell ref="A2:W2"/>
    <mergeCell ref="A4:A8"/>
    <mergeCell ref="B4:B8"/>
    <mergeCell ref="C4:C8"/>
    <mergeCell ref="D4:D8"/>
    <mergeCell ref="E4:F7"/>
    <mergeCell ref="G4:G8"/>
    <mergeCell ref="H4:Q4"/>
    <mergeCell ref="R4:W4"/>
    <mergeCell ref="H5:L5"/>
    <mergeCell ref="M5:Q5"/>
    <mergeCell ref="R5:S7"/>
    <mergeCell ref="T5:T8"/>
    <mergeCell ref="U5:W5"/>
    <mergeCell ref="H6:H8"/>
    <mergeCell ref="I6:I8"/>
  </mergeCells>
  <pageMargins left="0.43307086614173229" right="0.23622047244094491" top="0.47244094488188981" bottom="0.35433070866141736" header="0.31496062992125984" footer="0.31496062992125984"/>
  <pageSetup paperSize="9" scale="77" fitToHeight="0" orientation="landscape" r:id="rId1"/>
  <headerFooter differentFirst="1">
    <oddHeader>&amp;C&amp;"Times New Roman,обычный"&amp;12&amp;P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29</vt:i4>
      </vt:variant>
    </vt:vector>
  </HeadingPairs>
  <TitlesOfParts>
    <vt:vector size="44" baseType="lpstr">
      <vt:lpstr> Лимит 2026</vt:lpstr>
      <vt:lpstr>Лось</vt:lpstr>
      <vt:lpstr>Марал</vt:lpstr>
      <vt:lpstr>Косуля</vt:lpstr>
      <vt:lpstr>Кабарга</vt:lpstr>
      <vt:lpstr>ДСО лесной</vt:lpstr>
      <vt:lpstr>Форма</vt:lpstr>
      <vt:lpstr>ДСО тундр.</vt:lpstr>
      <vt:lpstr> Овцебык</vt:lpstr>
      <vt:lpstr>Козерог</vt:lpstr>
      <vt:lpstr>Соболь</vt:lpstr>
      <vt:lpstr>Рысь</vt:lpstr>
      <vt:lpstr>Медведь</vt:lpstr>
      <vt:lpstr>Барсук</vt:lpstr>
      <vt:lpstr>ТТП</vt:lpstr>
      <vt:lpstr>ТТП!_Hlk117172638</vt:lpstr>
      <vt:lpstr>' Овцебык'!Заголовки_для_печати</vt:lpstr>
      <vt:lpstr>Барсук!Заголовки_для_печати</vt:lpstr>
      <vt:lpstr>'ДСО лесной'!Заголовки_для_печати</vt:lpstr>
      <vt:lpstr>'ДСО тундр.'!Заголовки_для_печати</vt:lpstr>
      <vt:lpstr>Кабарга!Заголовки_для_печати</vt:lpstr>
      <vt:lpstr>Козерог!Заголовки_для_печати</vt:lpstr>
      <vt:lpstr>Косуля!Заголовки_для_печати</vt:lpstr>
      <vt:lpstr>Лось!Заголовки_для_печати</vt:lpstr>
      <vt:lpstr>Марал!Заголовки_для_печати</vt:lpstr>
      <vt:lpstr>Медведь!Заголовки_для_печати</vt:lpstr>
      <vt:lpstr>Рысь!Заголовки_для_печати</vt:lpstr>
      <vt:lpstr>Соболь!Заголовки_для_печати</vt:lpstr>
      <vt:lpstr>Форма!Заголовки_для_печати</vt:lpstr>
      <vt:lpstr>' Лимит 2026'!Область_печати</vt:lpstr>
      <vt:lpstr>' Овцебык'!Область_печати</vt:lpstr>
      <vt:lpstr>Барсук!Область_печати</vt:lpstr>
      <vt:lpstr>'ДСО лесной'!Область_печати</vt:lpstr>
      <vt:lpstr>'ДСО тундр.'!Область_печати</vt:lpstr>
      <vt:lpstr>Кабарга!Область_печати</vt:lpstr>
      <vt:lpstr>Козерог!Область_печати</vt:lpstr>
      <vt:lpstr>Косуля!Область_печати</vt:lpstr>
      <vt:lpstr>Лось!Область_печати</vt:lpstr>
      <vt:lpstr>Марал!Область_печати</vt:lpstr>
      <vt:lpstr>Медведь!Область_печати</vt:lpstr>
      <vt:lpstr>Рысь!Область_печати</vt:lpstr>
      <vt:lpstr>Соболь!Область_печати</vt:lpstr>
      <vt:lpstr>ТТП!Область_печати</vt:lpstr>
      <vt:lpstr>Форма!Область_печати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2026-04-30T02:50:50Z</dcterms:modified>
</cp:coreProperties>
</file>